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https://tehila365-my.sharepoint.com/personal/yaelc_digital_gov_il/Documents/שולחן העבודה/"/>
    </mc:Choice>
  </mc:AlternateContent>
  <xr:revisionPtr revIDLastSave="0" documentId="8_{CD090883-48F1-40C4-98B6-66511F627908}" xr6:coauthVersionLast="47" xr6:coauthVersionMax="47" xr10:uidLastSave="{00000000-0000-0000-0000-000000000000}"/>
  <bookViews>
    <workbookView xWindow="1820" yWindow="1820" windowWidth="14400" windowHeight="8170" tabRatio="500" xr2:uid="{00000000-000D-0000-FFFF-FFFF00000000}"/>
  </bookViews>
  <sheets>
    <sheet name="סימולטור זכאות לשנת 2026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0" i="3" l="1"/>
  <c r="C62" i="3"/>
  <c r="C77" i="3" l="1"/>
  <c r="C63" i="3"/>
  <c r="C56" i="3"/>
  <c r="C40" i="3"/>
  <c r="C39" i="3"/>
  <c r="C35" i="3"/>
  <c r="C65" i="3" s="1"/>
  <c r="C64" i="3" l="1"/>
  <c r="C74" i="3" s="1"/>
  <c r="D27" i="3" l="1"/>
  <c r="C48" i="3" l="1"/>
  <c r="C52" i="3"/>
  <c r="C51" i="3" l="1"/>
  <c r="C49" i="3"/>
  <c r="C27" i="3"/>
  <c r="C50" i="3"/>
  <c r="C53" i="3"/>
  <c r="C54" i="3"/>
  <c r="C42" i="3"/>
  <c r="C44" i="3"/>
  <c r="C43" i="3"/>
  <c r="C46" i="3" l="1"/>
  <c r="C47" i="3"/>
  <c r="C45" i="3" l="1"/>
  <c r="C41" i="3" s="1"/>
  <c r="C73" i="3" s="1"/>
  <c r="B58" i="3" l="1"/>
  <c r="C66" i="3" s="1"/>
  <c r="C75" i="3" s="1"/>
  <c r="C67" i="3" l="1"/>
  <c r="C76" i="3"/>
</calcChain>
</file>

<file path=xl/sharedStrings.xml><?xml version="1.0" encoding="utf-8"?>
<sst xmlns="http://schemas.openxmlformats.org/spreadsheetml/2006/main" count="81" uniqueCount="81">
  <si>
    <t>חישוב אוטומטי – אין לערוך</t>
  </si>
  <si>
    <t>היחיד המבקש/ת</t>
  </si>
  <si>
    <t>שנת מס</t>
  </si>
  <si>
    <t>סימולטור זכאות לתיאום מס – הוראת שעה עידוד עלייה 2026</t>
  </si>
  <si>
    <t>רשות המסים בישראל | היחידה למיסוי בינלאומי</t>
  </si>
  <si>
    <t>חלק א׳ – פרטים אישיים</t>
  </si>
  <si>
    <t>מלא/י את הפרטים הבאים (תאים כחולים = קלט) – אין צורך להזין פרטים מזהים</t>
  </si>
  <si>
    <t>סטטוס (עולה חדש / תושב חוזר)</t>
  </si>
  <si>
    <t>עולה חדש</t>
  </si>
  <si>
    <t>עולה חדש = תושב ישראל לראשונה ב-2026; תושב חוזר ותיק = שחזר לישראל בשנת 2026 לאחר שהיה לפחות 10 שנים תושב חוץ.</t>
  </si>
  <si>
    <t>תאריך הגעה / העברת מרכז חיים לישראל</t>
  </si>
  <si>
    <t>DD/MM/YYYY</t>
  </si>
  <si>
    <t>מחזיק/ת תעודת עולה / תושב חוזר?</t>
  </si>
  <si>
    <t>כן</t>
  </si>
  <si>
    <t>חייב/ת בהגשת דוח לשנת המס 2026?</t>
  </si>
  <si>
    <t>לא</t>
  </si>
  <si>
    <t>חלק ב׳ – ימי שהייה בישראל (2016–2025)</t>
  </si>
  <si>
    <t>הזן/י את מספר ימי השהייה בישראל לכל שנה – עבורך ועבור בן/בת הזוג</t>
  </si>
  <si>
    <t>סה״כ ימי שהייה (2016–2025)</t>
  </si>
  <si>
    <t>חלק ג׳ – נתוני הכנסות צפויות לשנת 2026</t>
  </si>
  <si>
    <t>הזן/י סכומי הכנסה שנתיים משוערים (בשקלים). הכנסה מקרוב ניתנת להטבה עד 140,000 ₪ לשנה, אך רק בהגשת דוח שנתי.</t>
  </si>
  <si>
    <t>שכר עבודה / הכנסה ממשלח יד (לא מקרוב)</t>
  </si>
  <si>
    <t>הכנסה מעסק בבעלות מלאה של המבקש/ת (לא מקרוב)</t>
  </si>
  <si>
    <t>הכנסה משולמת ע"י קרוב (כהגדרת סעיף 88)</t>
  </si>
  <si>
    <t>תקרה: 140,000 ₪/שנה | רק בדוח שנתי!</t>
  </si>
  <si>
    <t>הכנסות הון (ריבית / דיבידנד / שכ"ד וכו׳) – אינן זכאיות להטבה</t>
  </si>
  <si>
    <t>לא מזכה – יחויב במס רגיל</t>
  </si>
  <si>
    <t>סך הכנסה מזכה לתיאום מס (ללא הכנסה מקרוב)</t>
  </si>
  <si>
    <t>משמש לחישוב תיאום המס</t>
  </si>
  <si>
    <t>חלק ד׳ – תוצאות בדיקת זכאות</t>
  </si>
  <si>
    <t>✅ תנאי 1 – מחזיק/ת תעודת עולה / תושב חוזר</t>
  </si>
  <si>
    <t>חובה להחזיק תעודה רשמית</t>
  </si>
  <si>
    <t>✅ תנאי 2 – הגעה / העברת מרכז חיים ב-2026</t>
  </si>
  <si>
    <t>מרכז החיים חייב להיות מועבר לישראל בשנת 2026</t>
  </si>
  <si>
    <t>✅ תנאי 3 – כלל ימי השהייה (חזקת הימים)</t>
  </si>
  <si>
    <t>עומד/ת אם עומד/ת בכלל הבסיסי (3א) OR בכל החריגים (3ב+3ג+3ד)</t>
  </si>
  <si>
    <t xml:space="preserve">   3א. כלל הבסיסי – כל שנות 2016-2025: לא עלה על 90 ימים</t>
  </si>
  <si>
    <t>גם המבקש/ת וגם בן/בת הזוג – בכל אחת מ-10 השנים</t>
  </si>
  <si>
    <t xml:space="preserve">   3ב. חריג – עד 2 שנות חריגה (&gt;90, ≤182 יום) + שנה שלישית אפשרית (&gt;90, ≤150 יום)</t>
  </si>
  <si>
    <t>עד 2 שנות חריגה (לא חייבות להיות רצופות) + שנה שלישית לא רצופה ≤150 יום | 3ד מטפל במבחן הרצף</t>
  </si>
  <si>
    <t xml:space="preserve">   3ג. שנות החריגה – לא בשנת 2016 ולא בשנת 2025</t>
  </si>
  <si>
    <t xml:space="preserve">   3ד. מבחן 425 ימים – ב-2017–2025: סכום ימים בשנה + 2 שנים קודמות &lt; 425</t>
  </si>
  <si>
    <t>בכל שנה 2017-2025: סך ימי השהייה (המבקש/ת+בן/בת זוג, הגדול) ב-3 שנים ≤ 424</t>
  </si>
  <si>
    <t>סכום 3 שנים נגרר – 2025</t>
  </si>
  <si>
    <t>סכום 3 שנים נגרר – 2024</t>
  </si>
  <si>
    <t>סכום 3 שנים נגרר – 2023</t>
  </si>
  <si>
    <t>סכום 3 שנים נגרר – 2022</t>
  </si>
  <si>
    <t>סכום 3 שנים נגרר – 2021</t>
  </si>
  <si>
    <t>סכום 3 שנים נגרר – 2020</t>
  </si>
  <si>
    <t>סכום 3 שנים נגרר – 2019</t>
  </si>
  <si>
    <t>סכום 3 שנים נגרר – 2018</t>
  </si>
  <si>
    <t>סכום 3 שנים נגרר – 2017</t>
  </si>
  <si>
    <t>✅ תנאי 4 – פרטים אישיים מלאים</t>
  </si>
  <si>
    <t>יש למלא תאריך הגעה</t>
  </si>
  <si>
    <t>חלק ה׳ – חישוב סכום תיאום המס המותר</t>
  </si>
  <si>
    <t>בהתאם לתקרות שנקבעו בתיקון החקיקה</t>
  </si>
  <si>
    <t>תקרת ההטבה השנתית (לפי מעמד הגשת דוח)</t>
  </si>
  <si>
    <t>מספר ימים מיום ההגעה עד סוף 2026</t>
  </si>
  <si>
    <t>חישוב יחסי: ימים מיום העלייה עד 31.12.2026</t>
  </si>
  <si>
    <t>תקרה יחסית לפי מועד ההגעה</t>
  </si>
  <si>
    <t>תקרה שנתית × (ימים / 365)</t>
  </si>
  <si>
    <t>הכנסה מזכה לתיאום (ללא הכנסה מקרוב)</t>
  </si>
  <si>
    <t>הכנסה מעבודה + עסק בבעלות מלאה (לא כולל קרוב)</t>
  </si>
  <si>
    <t>סכום ניתן לתיאום מס (הכנסה מזכה עד לתקרה)</t>
  </si>
  <si>
    <t>הנמוך מבין: ההכנסה המזכה לבין התקרה היחסית</t>
  </si>
  <si>
    <t>יתרת הכנסה מזכה – לדרישה בדוח שנתי בלבד</t>
  </si>
  <si>
    <t>הפרש מעל התקרה ייתבע בדוח השנתי</t>
  </si>
  <si>
    <t>⚠  הכנסה מקרוב (שהוזנה למעלה): ניתנת להטבה עד 140,000 ₪/שנה – אך ורק בדוח שנתי, לא בתיאום מס זה.</t>
  </si>
  <si>
    <t>סיכום – אינדיקציה ראשונית</t>
  </si>
  <si>
    <t>שים/י לב: תוצאה זו אינה מחליפה בחינה מקצועית של פקיד השומה</t>
  </si>
  <si>
    <t>מעמד זכאות</t>
  </si>
  <si>
    <t>תקרה יחסית לתיאום מס</t>
  </si>
  <si>
    <t>סכום ניתן לתיאום</t>
  </si>
  <si>
    <t>יתרה לדוח שנתי</t>
  </si>
  <si>
    <t>הכנסה מקרוב – לדוח שנתי בלבד</t>
  </si>
  <si>
    <t>⚠ כלי זה מספק אינדיקציה ראשונית בלבד. הזכאות הסופית נקבעת ע"י פקיד השומה בהתאם לכלל המסמכים וההצהרות. הנישום/ת אחראי/ת לנכונות הנתונים שהוזנו. יש לצרף תעודת עולה/תושב חוזר + פלט כניסות ויציאות ממשרד הפנים.</t>
  </si>
  <si>
    <t>בן/בת הזוג</t>
  </si>
  <si>
    <t>כן = תקרה 500,000 ₪ | לא = תקרה 300,000 ₪ | פקיד השומה יבדוק האם לנישום תיק פתוח המחייב הגשת דוח.</t>
  </si>
  <si>
    <t>חייב בדוח = 500,000 ₪ | אינו חייב = 300,000 ₪</t>
  </si>
  <si>
    <t>סימולטור לשנת המס 2026</t>
  </si>
  <si>
    <t>תושב חוזר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</si>
</sst>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&quot; ₪&quot;"/>
  </numFmts>
  <fonts count="15" x14ac:knownFonts="1">
    <font>
      <sz val="11"/>
      <color theme="1"/>
      <name val="Calibri"/>
      <family val="2"/>
      <charset val="1"/>
    </font>
    <font>
      <sz val="12"/>
      <color theme="1"/>
      <name val="Calibri"/>
      <family val="2"/>
      <charset val="177"/>
    </font>
    <font>
      <b/>
      <sz val="12"/>
      <color rgb="FFFFFFFF"/>
      <name val="Arial"/>
      <family val="2"/>
      <charset val="177"/>
    </font>
    <font>
      <sz val="12"/>
      <color rgb="FFB8CCE4"/>
      <name val="Arial"/>
      <family val="2"/>
      <charset val="177"/>
    </font>
    <font>
      <i/>
      <sz val="12"/>
      <color rgb="FF595959"/>
      <name val="Arial"/>
      <family val="2"/>
      <charset val="177"/>
    </font>
    <font>
      <sz val="12"/>
      <color rgb="FF000000"/>
      <name val="Arial"/>
      <family val="2"/>
      <charset val="177"/>
    </font>
    <font>
      <b/>
      <sz val="12"/>
      <color rgb="FF0070C0"/>
      <name val="Arial"/>
      <family val="2"/>
      <charset val="177"/>
    </font>
    <font>
      <b/>
      <sz val="12"/>
      <color rgb="FF000000"/>
      <name val="Arial"/>
      <family val="2"/>
      <charset val="177"/>
    </font>
    <font>
      <i/>
      <sz val="12"/>
      <color rgb="FF9C0006"/>
      <name val="Arial"/>
      <family val="2"/>
      <charset val="177"/>
    </font>
    <font>
      <sz val="12"/>
      <color rgb="FF595959"/>
      <name val="Arial"/>
      <family val="2"/>
      <charset val="177"/>
    </font>
    <font>
      <b/>
      <sz val="12"/>
      <name val="Arial"/>
      <family val="2"/>
      <charset val="177"/>
    </font>
    <font>
      <sz val="12"/>
      <color rgb="FF808080"/>
      <name val="Arial"/>
      <family val="2"/>
      <charset val="177"/>
    </font>
    <font>
      <b/>
      <sz val="12"/>
      <color rgb="FF375623"/>
      <name val="Arial"/>
      <family val="2"/>
      <charset val="177"/>
    </font>
    <font>
      <b/>
      <sz val="12"/>
      <color rgb="FF7F6000"/>
      <name val="Arial"/>
      <family val="2"/>
      <charset val="177"/>
    </font>
    <font>
      <sz val="12"/>
      <name val="Calibri"/>
      <family val="2"/>
      <charset val="177"/>
    </font>
  </fonts>
  <fills count="13">
    <fill>
      <patternFill patternType="none"/>
    </fill>
    <fill>
      <patternFill patternType="gray125"/>
    </fill>
    <fill>
      <patternFill patternType="solid">
        <fgColor rgb="FF1F3864"/>
        <bgColor rgb="FF333399"/>
      </patternFill>
    </fill>
    <fill>
      <patternFill patternType="solid">
        <fgColor rgb="FF2E75B6"/>
        <bgColor rgb="FF3A86C8"/>
      </patternFill>
    </fill>
    <fill>
      <patternFill patternType="solid">
        <fgColor rgb="FFF2F2F2"/>
        <bgColor rgb="FFEBF3FB"/>
      </patternFill>
    </fill>
    <fill>
      <patternFill patternType="solid">
        <fgColor rgb="FFE2EFDA"/>
        <bgColor rgb="FFEDEDED"/>
      </patternFill>
    </fill>
    <fill>
      <patternFill patternType="solid">
        <fgColor rgb="FFFFFFFF"/>
        <bgColor rgb="FFF2F2F2"/>
      </patternFill>
    </fill>
    <fill>
      <patternFill patternType="solid">
        <fgColor rgb="FFEBF3FB"/>
        <bgColor rgb="FFF2F2F2"/>
      </patternFill>
    </fill>
    <fill>
      <patternFill patternType="solid">
        <fgColor rgb="FFFFF2CC"/>
        <bgColor rgb="FFFCE4D6"/>
      </patternFill>
    </fill>
    <fill>
      <patternFill patternType="solid">
        <fgColor rgb="FFFCE4D6"/>
        <bgColor rgb="FFFFF2CC"/>
      </patternFill>
    </fill>
    <fill>
      <patternFill patternType="solid">
        <fgColor rgb="FFD6E4F0"/>
        <bgColor rgb="FFE0E0E0"/>
      </patternFill>
    </fill>
    <fill>
      <patternFill patternType="solid">
        <fgColor rgb="FFEDEDED"/>
        <bgColor rgb="FFF2F2F2"/>
      </patternFill>
    </fill>
    <fill>
      <patternFill patternType="solid">
        <fgColor rgb="FFDDDDDD"/>
        <bgColor rgb="FFE0E0E0"/>
      </patternFill>
    </fill>
  </fills>
  <borders count="8">
    <border>
      <left/>
      <right/>
      <top/>
      <bottom/>
      <diagonal/>
    </border>
    <border>
      <left style="thin">
        <color rgb="FFBFBFBF"/>
      </left>
      <right/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medium">
        <color rgb="FF2E75B6"/>
      </left>
      <right/>
      <top style="medium">
        <color rgb="FF2E75B6"/>
      </top>
      <bottom/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medium">
        <color rgb="FF2E75B6"/>
      </left>
      <right/>
      <top style="medium">
        <color rgb="FF2E75B6"/>
      </top>
      <bottom style="medium">
        <color rgb="FF2E75B6"/>
      </bottom>
      <diagonal/>
    </border>
    <border>
      <left/>
      <right/>
      <top style="medium">
        <color rgb="FF2E75B6"/>
      </top>
      <bottom style="medium">
        <color rgb="FF2E75B6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 applyAlignment="1" applyProtection="1">
      <protection locked="0"/>
    </xf>
    <xf numFmtId="0" fontId="6" fillId="7" borderId="2" xfId="0" applyFont="1" applyFill="1" applyBorder="1" applyAlignment="1" applyProtection="1">
      <alignment horizontal="center" vertical="center" wrapText="1" readingOrder="2"/>
      <protection locked="0"/>
    </xf>
    <xf numFmtId="14" fontId="6" fillId="7" borderId="2" xfId="0" applyNumberFormat="1" applyFont="1" applyFill="1" applyBorder="1" applyAlignment="1" applyProtection="1">
      <alignment horizontal="center" vertical="center" wrapText="1" readingOrder="2"/>
      <protection locked="0"/>
    </xf>
    <xf numFmtId="1" fontId="6" fillId="7" borderId="2" xfId="0" applyNumberFormat="1" applyFont="1" applyFill="1" applyBorder="1" applyAlignment="1" applyProtection="1">
      <alignment horizontal="center" vertical="center" readingOrder="2"/>
      <protection locked="0"/>
    </xf>
    <xf numFmtId="0" fontId="1" fillId="0" borderId="4" xfId="0" applyFont="1" applyBorder="1" applyAlignment="1" applyProtection="1">
      <protection locked="0"/>
    </xf>
    <xf numFmtId="0" fontId="1" fillId="0" borderId="2" xfId="0" applyFont="1" applyBorder="1" applyAlignment="1" applyProtection="1">
      <protection locked="0"/>
    </xf>
    <xf numFmtId="0" fontId="1" fillId="0" borderId="0" xfId="0" applyFont="1" applyAlignment="1" applyProtection="1"/>
    <xf numFmtId="0" fontId="4" fillId="6" borderId="2" xfId="0" applyFont="1" applyFill="1" applyBorder="1" applyAlignment="1" applyProtection="1">
      <alignment horizontal="right" vertical="center" wrapText="1" readingOrder="2"/>
    </xf>
    <xf numFmtId="0" fontId="5" fillId="4" borderId="2" xfId="0" applyFont="1" applyFill="1" applyBorder="1" applyAlignment="1" applyProtection="1">
      <alignment horizontal="right" vertical="center" wrapText="1" readingOrder="2"/>
    </xf>
    <xf numFmtId="0" fontId="7" fillId="4" borderId="2" xfId="0" applyFont="1" applyFill="1" applyBorder="1" applyAlignment="1" applyProtection="1">
      <alignment horizontal="center" vertical="center" readingOrder="2"/>
    </xf>
    <xf numFmtId="0" fontId="7" fillId="6" borderId="2" xfId="0" applyFont="1" applyFill="1" applyBorder="1" applyAlignment="1" applyProtection="1">
      <alignment horizontal="center" vertical="center" readingOrder="2"/>
    </xf>
    <xf numFmtId="0" fontId="7" fillId="10" borderId="2" xfId="0" applyFont="1" applyFill="1" applyBorder="1" applyAlignment="1" applyProtection="1">
      <alignment horizontal="right" vertical="center" wrapText="1" readingOrder="2"/>
    </xf>
    <xf numFmtId="3" fontId="7" fillId="10" borderId="2" xfId="0" applyNumberFormat="1" applyFont="1" applyFill="1" applyBorder="1" applyAlignment="1" applyProtection="1">
      <alignment horizontal="center" vertical="center" wrapText="1" readingOrder="2"/>
    </xf>
    <xf numFmtId="0" fontId="1" fillId="6" borderId="2" xfId="0" applyFont="1" applyFill="1" applyBorder="1" applyAlignment="1" applyProtection="1"/>
    <xf numFmtId="0" fontId="8" fillId="6" borderId="2" xfId="0" applyFont="1" applyFill="1" applyBorder="1" applyAlignment="1" applyProtection="1">
      <alignment horizontal="right" vertical="center" wrapText="1" readingOrder="2"/>
    </xf>
    <xf numFmtId="164" fontId="7" fillId="10" borderId="2" xfId="0" applyNumberFormat="1" applyFont="1" applyFill="1" applyBorder="1" applyAlignment="1" applyProtection="1">
      <alignment horizontal="center" vertical="center" readingOrder="2"/>
    </xf>
    <xf numFmtId="0" fontId="4" fillId="10" borderId="2" xfId="0" applyFont="1" applyFill="1" applyBorder="1" applyAlignment="1" applyProtection="1">
      <alignment horizontal="right" vertical="center" wrapText="1" readingOrder="2"/>
    </xf>
    <xf numFmtId="0" fontId="1" fillId="0" borderId="4" xfId="0" applyFont="1" applyBorder="1" applyAlignment="1" applyProtection="1"/>
    <xf numFmtId="0" fontId="7" fillId="6" borderId="2" xfId="0" applyFont="1" applyFill="1" applyBorder="1" applyAlignment="1" applyProtection="1">
      <alignment horizontal="center" vertical="center" wrapText="1" readingOrder="2"/>
    </xf>
    <xf numFmtId="0" fontId="9" fillId="10" borderId="2" xfId="0" applyFont="1" applyFill="1" applyBorder="1" applyAlignment="1" applyProtection="1">
      <alignment horizontal="right" vertical="center" wrapText="1" indent="1" readingOrder="2"/>
    </xf>
    <xf numFmtId="0" fontId="10" fillId="6" borderId="2" xfId="0" applyFont="1" applyFill="1" applyBorder="1" applyAlignment="1" applyProtection="1">
      <alignment horizontal="center" vertical="center" wrapText="1" readingOrder="2"/>
    </xf>
    <xf numFmtId="0" fontId="1" fillId="0" borderId="2" xfId="0" applyFont="1" applyBorder="1" applyAlignment="1" applyProtection="1"/>
    <xf numFmtId="0" fontId="11" fillId="11" borderId="2" xfId="0" applyFont="1" applyFill="1" applyBorder="1" applyAlignment="1" applyProtection="1">
      <alignment horizontal="right" vertical="center" wrapText="1" readingOrder="2"/>
    </xf>
    <xf numFmtId="3" fontId="11" fillId="11" borderId="2" xfId="0" applyNumberFormat="1" applyFont="1" applyFill="1" applyBorder="1" applyAlignment="1" applyProtection="1">
      <alignment horizontal="center" vertical="center" readingOrder="2"/>
    </xf>
    <xf numFmtId="0" fontId="1" fillId="11" borderId="2" xfId="0" applyFont="1" applyFill="1" applyBorder="1" applyAlignment="1" applyProtection="1"/>
    <xf numFmtId="0" fontId="1" fillId="12" borderId="2" xfId="0" applyFont="1" applyFill="1" applyBorder="1" applyAlignment="1" applyProtection="1"/>
    <xf numFmtId="0" fontId="1" fillId="0" borderId="5" xfId="0" applyFont="1" applyBorder="1" applyAlignment="1" applyProtection="1"/>
    <xf numFmtId="0" fontId="7" fillId="0" borderId="6" xfId="0" applyFont="1" applyBorder="1" applyAlignment="1" applyProtection="1">
      <alignment horizontal="center" vertical="center" wrapText="1" readingOrder="2"/>
    </xf>
    <xf numFmtId="0" fontId="1" fillId="0" borderId="7" xfId="0" applyFont="1" applyBorder="1" applyAlignment="1" applyProtection="1"/>
    <xf numFmtId="164" fontId="7" fillId="6" borderId="2" xfId="0" applyNumberFormat="1" applyFont="1" applyFill="1" applyBorder="1" applyAlignment="1" applyProtection="1">
      <alignment horizontal="center" vertical="center" wrapText="1" readingOrder="2"/>
    </xf>
    <xf numFmtId="3" fontId="7" fillId="6" borderId="2" xfId="0" applyNumberFormat="1" applyFont="1" applyFill="1" applyBorder="1" applyAlignment="1" applyProtection="1">
      <alignment horizontal="center" vertical="center" wrapText="1" readingOrder="2"/>
    </xf>
    <xf numFmtId="164" fontId="10" fillId="6" borderId="2" xfId="0" applyNumberFormat="1" applyFont="1" applyFill="1" applyBorder="1" applyAlignment="1" applyProtection="1">
      <alignment horizontal="center" vertical="center" wrapText="1" readingOrder="2"/>
    </xf>
    <xf numFmtId="164" fontId="12" fillId="5" borderId="2" xfId="0" applyNumberFormat="1" applyFont="1" applyFill="1" applyBorder="1" applyAlignment="1" applyProtection="1">
      <alignment horizontal="center" vertical="center" wrapText="1" readingOrder="2"/>
    </xf>
    <xf numFmtId="0" fontId="13" fillId="8" borderId="1" xfId="0" applyFont="1" applyFill="1" applyBorder="1" applyAlignment="1" applyProtection="1">
      <alignment horizontal="right" vertical="center" wrapText="1" readingOrder="2"/>
    </xf>
    <xf numFmtId="0" fontId="7" fillId="4" borderId="2" xfId="0" applyFont="1" applyFill="1" applyBorder="1" applyAlignment="1" applyProtection="1">
      <alignment horizontal="right" vertical="center" wrapText="1" readingOrder="2"/>
    </xf>
    <xf numFmtId="164" fontId="7" fillId="8" borderId="2" xfId="0" applyNumberFormat="1" applyFont="1" applyFill="1" applyBorder="1" applyAlignment="1" applyProtection="1">
      <alignment horizontal="center" vertical="center" wrapText="1" readingOrder="2"/>
    </xf>
    <xf numFmtId="0" fontId="8" fillId="9" borderId="1" xfId="0" applyFont="1" applyFill="1" applyBorder="1" applyAlignment="1" applyProtection="1">
      <alignment horizontal="right" vertical="center" wrapText="1" readingOrder="2"/>
    </xf>
    <xf numFmtId="0" fontId="2" fillId="3" borderId="1" xfId="0" applyFont="1" applyFill="1" applyBorder="1" applyAlignment="1" applyProtection="1">
      <alignment horizontal="right" vertical="center" wrapText="1" readingOrder="2"/>
    </xf>
    <xf numFmtId="0" fontId="4" fillId="10" borderId="1" xfId="0" applyFont="1" applyFill="1" applyBorder="1" applyAlignment="1" applyProtection="1">
      <alignment horizontal="right" vertical="center" wrapText="1" readingOrder="2"/>
    </xf>
    <xf numFmtId="0" fontId="2" fillId="3" borderId="2" xfId="0" applyFont="1" applyFill="1" applyBorder="1" applyAlignment="1" applyProtection="1">
      <alignment horizontal="center" vertical="center" wrapText="1" readingOrder="2"/>
    </xf>
    <xf numFmtId="0" fontId="14" fillId="0" borderId="0" xfId="0" applyFont="1" applyProtection="1"/>
    <xf numFmtId="0" fontId="1" fillId="0" borderId="0" xfId="0" applyFont="1" applyProtection="1"/>
    <xf numFmtId="14" fontId="14" fillId="0" borderId="0" xfId="0" applyNumberFormat="1" applyFont="1" applyProtection="1"/>
    <xf numFmtId="164" fontId="6" fillId="7" borderId="2" xfId="0" applyNumberFormat="1" applyFont="1" applyFill="1" applyBorder="1" applyAlignment="1" applyProtection="1">
      <alignment horizontal="center" vertical="center" readingOrder="2"/>
      <protection locked="0"/>
    </xf>
    <xf numFmtId="164" fontId="6" fillId="7" borderId="2" xfId="0" applyNumberFormat="1" applyFont="1" applyFill="1" applyBorder="1" applyAlignment="1" applyProtection="1">
      <alignment horizontal="center" vertical="center" wrapText="1" readingOrder="2"/>
      <protection locked="0"/>
    </xf>
    <xf numFmtId="0" fontId="1" fillId="0" borderId="0" xfId="0" applyFont="1" applyBorder="1" applyAlignment="1" applyProtection="1"/>
    <xf numFmtId="0" fontId="2" fillId="3" borderId="1" xfId="0" applyFont="1" applyFill="1" applyBorder="1" applyAlignment="1" applyProtection="1">
      <alignment horizontal="right" vertical="center" wrapText="1" readingOrder="2"/>
    </xf>
    <xf numFmtId="0" fontId="2" fillId="2" borderId="3" xfId="0" applyFont="1" applyFill="1" applyBorder="1" applyAlignment="1" applyProtection="1">
      <alignment horizontal="center" vertical="center" wrapText="1" readingOrder="2"/>
    </xf>
    <xf numFmtId="0" fontId="3" fillId="2" borderId="0" xfId="0" applyFont="1" applyFill="1" applyBorder="1" applyAlignment="1" applyProtection="1">
      <alignment horizontal="center" vertical="center" wrapText="1" readingOrder="2"/>
    </xf>
    <xf numFmtId="0" fontId="4" fillId="10" borderId="1" xfId="0" applyFont="1" applyFill="1" applyBorder="1" applyAlignment="1" applyProtection="1">
      <alignment horizontal="right" vertical="center" wrapText="1" readingOrder="2"/>
    </xf>
    <xf numFmtId="0" fontId="2" fillId="3" borderId="2" xfId="0" applyFont="1" applyFill="1" applyBorder="1" applyAlignment="1" applyProtection="1">
      <alignment horizontal="center" vertical="center" wrapText="1" readingOrder="2"/>
    </xf>
    <xf numFmtId="0" fontId="2" fillId="2" borderId="0" xfId="0" applyFont="1" applyFill="1" applyBorder="1" applyAlignment="1" applyProtection="1">
      <alignment horizontal="center" vertical="center" wrapText="1" readingOrder="2"/>
    </xf>
    <xf numFmtId="0" fontId="1" fillId="0" borderId="0" xfId="0" applyFont="1" applyBorder="1" applyAlignment="1" applyProtection="1">
      <protection locked="0"/>
    </xf>
    <xf numFmtId="0" fontId="2" fillId="3" borderId="1" xfId="0" applyFont="1" applyFill="1" applyBorder="1" applyAlignment="1" applyProtection="1">
      <alignment horizontal="center" vertical="center" wrapText="1" readingOrder="2"/>
    </xf>
    <xf numFmtId="0" fontId="2" fillId="3" borderId="4" xfId="0" applyFont="1" applyFill="1" applyBorder="1" applyAlignment="1" applyProtection="1">
      <alignment horizontal="center" vertical="center" wrapText="1" readingOrder="2"/>
    </xf>
    <xf numFmtId="0" fontId="4" fillId="10" borderId="1" xfId="0" applyFont="1" applyFill="1" applyBorder="1" applyAlignment="1" applyProtection="1">
      <alignment horizontal="center" vertical="center" wrapText="1" readingOrder="2"/>
    </xf>
    <xf numFmtId="0" fontId="4" fillId="10" borderId="4" xfId="0" applyFont="1" applyFill="1" applyBorder="1" applyAlignment="1" applyProtection="1">
      <alignment horizontal="center" vertical="center" wrapText="1" readingOrder="2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8000"/>
      <rgbColor rgb="FF000080"/>
      <rgbColor rgb="FF7F6000"/>
      <rgbColor rgb="FF800080"/>
      <rgbColor rgb="FF008080"/>
      <rgbColor rgb="FFBFBFBF"/>
      <rgbColor rgb="FF808080"/>
      <rgbColor rgb="FF9999FF"/>
      <rgbColor rgb="FF993366"/>
      <rgbColor rgb="FFFFF2CC"/>
      <rgbColor rgb="FFEBF3FB"/>
      <rgbColor rgb="FF660066"/>
      <rgbColor rgb="FFFF8080"/>
      <rgbColor rgb="FF0070C0"/>
      <rgbColor rgb="FFB8CCE4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D6E4F0"/>
      <rgbColor rgb="FFE2EFDA"/>
      <rgbColor rgb="FFF2F2F2"/>
      <rgbColor rgb="FFDDDDDD"/>
      <rgbColor rgb="FFEDEDED"/>
      <rgbColor rgb="FFE0E0E0"/>
      <rgbColor rgb="FFFCE4D6"/>
      <rgbColor rgb="FF2E75B6"/>
      <rgbColor rgb="FF33CCCC"/>
      <rgbColor rgb="FF99CC00"/>
      <rgbColor rgb="FFFFCC00"/>
      <rgbColor rgb="FFFF9900"/>
      <rgbColor rgb="FFFF6600"/>
      <rgbColor rgb="FF595959"/>
      <rgbColor rgb="FF969696"/>
      <rgbColor rgb="FF1F3864"/>
      <rgbColor rgb="FF3A86C8"/>
      <rgbColor rgb="FF003300"/>
      <rgbColor rgb="FF333300"/>
      <rgbColor rgb="FF993300"/>
      <rgbColor rgb="FF993366"/>
      <rgbColor rgb="FF333399"/>
      <rgbColor rgb="FF37562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79"/>
  <sheetViews>
    <sheetView rightToLeft="1" tabSelected="1" zoomScale="115" zoomScaleNormal="115" workbookViewId="0">
      <selection activeCell="B7" sqref="B7:D7"/>
    </sheetView>
  </sheetViews>
  <sheetFormatPr defaultColWidth="8.6328125" defaultRowHeight="15.5" outlineLevelCol="1" x14ac:dyDescent="0.35"/>
  <cols>
    <col min="1" max="1" width="3" style="1" customWidth="1"/>
    <col min="2" max="2" width="32" style="1" customWidth="1"/>
    <col min="3" max="3" width="22" style="1" customWidth="1"/>
    <col min="4" max="4" width="25.08984375" style="1" customWidth="1"/>
    <col min="5" max="5" width="3" style="7" customWidth="1"/>
    <col min="6" max="8" width="8.6328125" style="41"/>
    <col min="9" max="10" width="11.6328125" style="41" hidden="1" customWidth="1" outlineLevel="1"/>
    <col min="11" max="19" width="8.6328125" style="41" hidden="1" customWidth="1" outlineLevel="1"/>
    <col min="20" max="20" width="9.6328125" style="41" hidden="1" customWidth="1" outlineLevel="1"/>
    <col min="21" max="22" width="8.6328125" style="41" hidden="1" customWidth="1" outlineLevel="1"/>
    <col min="23" max="23" width="8.6328125" style="42" collapsed="1"/>
    <col min="24" max="16384" width="8.6328125" style="42"/>
  </cols>
  <sheetData>
    <row r="1" spans="2:20" x14ac:dyDescent="0.35">
      <c r="B1" s="48" t="s">
        <v>3</v>
      </c>
      <c r="C1" s="48"/>
      <c r="D1" s="48"/>
    </row>
    <row r="2" spans="2:20" x14ac:dyDescent="0.35">
      <c r="B2" s="48"/>
      <c r="C2" s="48"/>
      <c r="D2" s="48"/>
    </row>
    <row r="3" spans="2:20" x14ac:dyDescent="0.35">
      <c r="B3" s="52" t="s">
        <v>79</v>
      </c>
      <c r="C3" s="52"/>
      <c r="D3" s="52"/>
    </row>
    <row r="4" spans="2:20" x14ac:dyDescent="0.35">
      <c r="B4" s="49" t="s">
        <v>4</v>
      </c>
      <c r="C4" s="49"/>
      <c r="D4" s="49"/>
      <c r="S4" s="41" t="s">
        <v>13</v>
      </c>
      <c r="T4" s="41" t="s">
        <v>8</v>
      </c>
    </row>
    <row r="5" spans="2:20" x14ac:dyDescent="0.35">
      <c r="B5" s="7"/>
      <c r="C5" s="7"/>
      <c r="D5" s="7"/>
      <c r="S5" s="41" t="s">
        <v>15</v>
      </c>
      <c r="T5" s="41" t="s">
        <v>80</v>
      </c>
    </row>
    <row r="6" spans="2:20" x14ac:dyDescent="0.35">
      <c r="B6" s="47" t="s">
        <v>5</v>
      </c>
      <c r="C6" s="47"/>
      <c r="D6" s="47"/>
    </row>
    <row r="7" spans="2:20" x14ac:dyDescent="0.35">
      <c r="B7" s="50" t="s">
        <v>6</v>
      </c>
      <c r="C7" s="50"/>
      <c r="D7" s="50"/>
    </row>
    <row r="8" spans="2:20" ht="77.5" x14ac:dyDescent="0.35">
      <c r="B8" s="9" t="s">
        <v>7</v>
      </c>
      <c r="C8" s="2"/>
      <c r="D8" s="8" t="s">
        <v>9</v>
      </c>
    </row>
    <row r="9" spans="2:20" ht="31" x14ac:dyDescent="0.35">
      <c r="B9" s="9" t="s">
        <v>10</v>
      </c>
      <c r="C9" s="3"/>
      <c r="D9" s="8" t="s">
        <v>11</v>
      </c>
      <c r="I9" s="43">
        <v>46387</v>
      </c>
      <c r="J9" s="43">
        <v>45966</v>
      </c>
    </row>
    <row r="10" spans="2:20" x14ac:dyDescent="0.35">
      <c r="B10" s="9" t="s">
        <v>12</v>
      </c>
      <c r="C10" s="2"/>
      <c r="D10" s="8" t="str">
        <f>IF(C10="לא","ללא החזקת תעודת עולה / תושב חוזר אין זכאות להקלות במס בהתאם לחוזר זה.","")</f>
        <v/>
      </c>
    </row>
    <row r="11" spans="2:20" ht="77.5" x14ac:dyDescent="0.35">
      <c r="B11" s="9" t="s">
        <v>14</v>
      </c>
      <c r="C11" s="2"/>
      <c r="D11" s="8" t="s">
        <v>77</v>
      </c>
    </row>
    <row r="13" spans="2:20" ht="30.9" customHeight="1" x14ac:dyDescent="0.35">
      <c r="B13" s="54" t="s">
        <v>16</v>
      </c>
      <c r="C13" s="55"/>
      <c r="D13" s="55"/>
    </row>
    <row r="14" spans="2:20" x14ac:dyDescent="0.35">
      <c r="B14" s="56" t="s">
        <v>17</v>
      </c>
      <c r="C14" s="57"/>
      <c r="D14" s="57"/>
    </row>
    <row r="15" spans="2:20" x14ac:dyDescent="0.35">
      <c r="B15" s="51" t="s">
        <v>2</v>
      </c>
      <c r="C15" s="51"/>
      <c r="D15" s="51"/>
    </row>
    <row r="16" spans="2:20" x14ac:dyDescent="0.35">
      <c r="B16" s="40"/>
      <c r="C16" s="40" t="s">
        <v>1</v>
      </c>
      <c r="D16" s="40" t="s">
        <v>76</v>
      </c>
    </row>
    <row r="17" spans="2:4" x14ac:dyDescent="0.35">
      <c r="B17" s="10">
        <v>2025</v>
      </c>
      <c r="C17" s="4">
        <v>0</v>
      </c>
      <c r="D17" s="4">
        <v>0</v>
      </c>
    </row>
    <row r="18" spans="2:4" x14ac:dyDescent="0.35">
      <c r="B18" s="11">
        <v>2024</v>
      </c>
      <c r="C18" s="4">
        <v>0</v>
      </c>
      <c r="D18" s="4">
        <v>0</v>
      </c>
    </row>
    <row r="19" spans="2:4" x14ac:dyDescent="0.35">
      <c r="B19" s="10">
        <v>2023</v>
      </c>
      <c r="C19" s="4">
        <v>0</v>
      </c>
      <c r="D19" s="4">
        <v>0</v>
      </c>
    </row>
    <row r="20" spans="2:4" x14ac:dyDescent="0.35">
      <c r="B20" s="11">
        <v>2022</v>
      </c>
      <c r="C20" s="4">
        <v>0</v>
      </c>
      <c r="D20" s="4">
        <v>0</v>
      </c>
    </row>
    <row r="21" spans="2:4" x14ac:dyDescent="0.35">
      <c r="B21" s="10">
        <v>2021</v>
      </c>
      <c r="C21" s="4">
        <v>0</v>
      </c>
      <c r="D21" s="4">
        <v>0</v>
      </c>
    </row>
    <row r="22" spans="2:4" x14ac:dyDescent="0.35">
      <c r="B22" s="11">
        <v>2020</v>
      </c>
      <c r="C22" s="4">
        <v>0</v>
      </c>
      <c r="D22" s="4">
        <v>0</v>
      </c>
    </row>
    <row r="23" spans="2:4" x14ac:dyDescent="0.35">
      <c r="B23" s="10">
        <v>2019</v>
      </c>
      <c r="C23" s="4">
        <v>0</v>
      </c>
      <c r="D23" s="4">
        <v>0</v>
      </c>
    </row>
    <row r="24" spans="2:4" x14ac:dyDescent="0.35">
      <c r="B24" s="11">
        <v>2018</v>
      </c>
      <c r="C24" s="4">
        <v>0</v>
      </c>
      <c r="D24" s="4">
        <v>0</v>
      </c>
    </row>
    <row r="25" spans="2:4" x14ac:dyDescent="0.35">
      <c r="B25" s="10">
        <v>2017</v>
      </c>
      <c r="C25" s="4">
        <v>0</v>
      </c>
      <c r="D25" s="4">
        <v>0</v>
      </c>
    </row>
    <row r="26" spans="2:4" x14ac:dyDescent="0.35">
      <c r="B26" s="11">
        <v>2016</v>
      </c>
      <c r="C26" s="4">
        <v>0</v>
      </c>
      <c r="D26" s="4">
        <v>0</v>
      </c>
    </row>
    <row r="27" spans="2:4" x14ac:dyDescent="0.35">
      <c r="B27" s="12" t="s">
        <v>18</v>
      </c>
      <c r="C27" s="13">
        <f>SUM(C17:C26)</f>
        <v>0</v>
      </c>
      <c r="D27" s="13">
        <f>SUM(D17:D26)</f>
        <v>0</v>
      </c>
    </row>
    <row r="29" spans="2:4" ht="30.9" customHeight="1" x14ac:dyDescent="0.35">
      <c r="B29" s="54" t="s">
        <v>19</v>
      </c>
      <c r="C29" s="55"/>
      <c r="D29" s="55"/>
    </row>
    <row r="30" spans="2:4" ht="60" customHeight="1" x14ac:dyDescent="0.35">
      <c r="B30" s="56" t="s">
        <v>20</v>
      </c>
      <c r="C30" s="57"/>
      <c r="D30" s="57"/>
    </row>
    <row r="31" spans="2:4" ht="31" x14ac:dyDescent="0.35">
      <c r="B31" s="9" t="s">
        <v>21</v>
      </c>
      <c r="C31" s="44">
        <v>0</v>
      </c>
      <c r="D31" s="14"/>
    </row>
    <row r="32" spans="2:4" ht="31" x14ac:dyDescent="0.35">
      <c r="B32" s="9" t="s">
        <v>22</v>
      </c>
      <c r="C32" s="44">
        <v>0</v>
      </c>
      <c r="D32" s="14"/>
    </row>
    <row r="33" spans="2:4" ht="31" x14ac:dyDescent="0.35">
      <c r="B33" s="9" t="s">
        <v>23</v>
      </c>
      <c r="C33" s="45">
        <v>0</v>
      </c>
      <c r="D33" s="15" t="s">
        <v>24</v>
      </c>
    </row>
    <row r="34" spans="2:4" ht="31" x14ac:dyDescent="0.35">
      <c r="B34" s="9" t="s">
        <v>25</v>
      </c>
      <c r="C34" s="45">
        <v>0</v>
      </c>
      <c r="D34" s="8" t="s">
        <v>26</v>
      </c>
    </row>
    <row r="35" spans="2:4" ht="31" x14ac:dyDescent="0.35">
      <c r="B35" s="12" t="s">
        <v>27</v>
      </c>
      <c r="C35" s="16">
        <f>C31+C32</f>
        <v>0</v>
      </c>
      <c r="D35" s="17" t="s">
        <v>28</v>
      </c>
    </row>
    <row r="37" spans="2:4" x14ac:dyDescent="0.35">
      <c r="B37" s="38" t="s">
        <v>29</v>
      </c>
      <c r="C37" s="18"/>
      <c r="D37" s="18"/>
    </row>
    <row r="38" spans="2:4" x14ac:dyDescent="0.35">
      <c r="B38" s="39" t="s">
        <v>0</v>
      </c>
      <c r="C38" s="18"/>
      <c r="D38" s="18"/>
    </row>
    <row r="39" spans="2:4" ht="31" x14ac:dyDescent="0.35">
      <c r="B39" s="9" t="s">
        <v>30</v>
      </c>
      <c r="C39" s="11" t="str">
        <f>IF(C10="כן","עומד/ת בתנאי ✔","אינו/ה עומד/ת ✘")</f>
        <v>אינו/ה עומד/ת ✘</v>
      </c>
      <c r="D39" s="8" t="s">
        <v>31</v>
      </c>
    </row>
    <row r="40" spans="2:4" ht="31" x14ac:dyDescent="0.35">
      <c r="B40" s="9" t="s">
        <v>32</v>
      </c>
      <c r="C40" s="11" t="str">
        <f>IF(AND(C9&gt;=DATE(2026,1,1),C9&lt;=DATE(2026,12,31)),"עומד/ת בתנאי ✔","אינו/ה עומד/ת ✘ (נדרשת הגעה ב-2026)")</f>
        <v>אינו/ה עומד/ת ✘ (נדרשת הגעה ב-2026)</v>
      </c>
      <c r="D40" s="8" t="s">
        <v>33</v>
      </c>
    </row>
    <row r="41" spans="2:4" ht="46.5" x14ac:dyDescent="0.35">
      <c r="B41" s="9" t="s">
        <v>34</v>
      </c>
      <c r="C41" s="19" t="str">
        <f>IF(OR(C42="עומד/ת ✔",AND(C43="עומד/ת ✔",C44="עומד/ת ✔",C45="עומד/ת ✔")),"עומד/ת בתנאי ✔","אינו/ה עומד/ת ✘ – לבחון בדוח שנתי")</f>
        <v>עומד/ת בתנאי ✔</v>
      </c>
      <c r="D41" s="8" t="s">
        <v>35</v>
      </c>
    </row>
    <row r="42" spans="2:4" ht="46.5" x14ac:dyDescent="0.35">
      <c r="B42" s="20" t="s">
        <v>36</v>
      </c>
      <c r="C42" s="19" t="str">
        <f>IF(AND(MAX(C17,C18,C19,C20,C21,C22,C23,C24,C25,C26)&lt;=90,MAX(D17,D18,D19,D20,D21,D22,D23,D24,D25,D26)&lt;=90),"עומד/ת ✔","אינו/ה עומד/ת (חרג/ה מ-90 יום)")</f>
        <v>עומד/ת ✔</v>
      </c>
      <c r="D42" s="8" t="s">
        <v>37</v>
      </c>
    </row>
    <row r="43" spans="2:4" ht="77.5" x14ac:dyDescent="0.35">
      <c r="B43" s="20" t="s">
        <v>38</v>
      </c>
      <c r="C43" s="11" t="str">
        <f>IF(((MAX(C26,D26)&gt;182)*1+(MAX(C25,D25)&gt;182)*1+(MAX(C24,D24)&gt;182)*1+(MAX(C23,D23)&gt;182)*1+(MAX(C22,D22)&gt;182)*1+(MAX(C21,D21)&gt;182)*1+(MAX(C20,D20)&gt;182)*1+(MAX(C19,D19)&gt;182)*1+(MAX(C18,D18)&gt;182)*1+(MAX(C17,D17)&gt;182)*1)&gt;0,"אינו/ה עומד/ת ✘ (שנה מעל 182 יום)",IF(((MAX(C26,D26)&gt;90)*1+(MAX(C25,D25)&gt;90)*1+(MAX(C24,D24)&gt;90)*1+(MAX(C23,D23)&gt;90)*1+(MAX(C22,D22)&gt;90)*1+(MAX(C21,D21)&gt;90)*1+(MAX(C20,D20)&gt;90)*1+(MAX(C19,D19)&gt;90)*1+(MAX(C18,D18)&gt;90)*1+(MAX(C17,D17)&gt;90)*1)&gt;3,"אינו/ה עומד/ת ✘ (יותר מ-3 שנות חריגה)",IF(((MAX(C26,D26)&gt;90)*1+(MAX(C25,D25)&gt;90)*1+(MAX(C24,D24)&gt;90)*1+(MAX(C23,D23)&gt;90)*1+(MAX(C22,D22)&gt;90)*1+(MAX(C21,D21)&gt;90)*1+(MAX(C20,D20)&gt;90)*1+(MAX(C19,D19)&gt;90)*1+(MAX(C18,D18)&gt;90)*1+(MAX(C17,D17)&gt;90)*1)&lt;3,"עומד/ת ✔",IF(AND(((AND(MAX(C26,D26)&gt;90,MAX(C26,D26)&lt;=150))*1+(AND(MAX(C25,D25)&gt;90,MAX(C25,D25)&lt;=150))*1+(AND(MAX(C24,D24)&gt;90,MAX(C24,D24)&lt;=150))*1+(AND(MAX(C23,D23)&gt;90,MAX(C23,D23)&lt;=150))*1+(AND(MAX(C22,D22)&gt;90,MAX(C22,D22)&lt;=150))*1+(AND(MAX(C21,D21)&gt;90,MAX(C21,D21)&lt;=150))*1+(AND(MAX(C20,D20)&gt;90,MAX(C20,D20)&lt;=150))*1+(AND(MAX(C19,D19)&gt;90,MAX(C19,D19)&lt;=150))*1+(AND(MAX(C18,D18)&gt;90,MAX(C18,D18)&lt;=150))*1+(AND(MAX(C17,D17)&gt;90,MAX(C17,D17)&lt;=150))*1)&gt;=1,((AND(MAX(C26,D26)&gt;150,MAX(C26,D26)&lt;=182))*1+(AND(MAX(C25,D25)&gt;150,MAX(C25,D25)&lt;=182))*1+(AND(MAX(C24,D24)&gt;150,MAX(C24,D24)&lt;=182))*1+(AND(MAX(C23,D23)&gt;150,MAX(C23,D23)&lt;=182))*1+(AND(MAX(C22,D22)&gt;150,MAX(C22,D22)&lt;=182))*1+(AND(MAX(C21,D21)&gt;150,MAX(C21,D21)&lt;=182))*1+(AND(MAX(C20,D20)&gt;150,MAX(C20,D20)&lt;=182))*1+(AND(MAX(C19,D19)&gt;150,MAX(C19,D19)&lt;=182))*1+(AND(MAX(C18,D18)&gt;150,MAX(C18,D18)&lt;=182))*1+(AND(MAX(C17,D17)&gt;150,MAX(C17,D17)&lt;=182))*1)&lt;=2),"עומד/ת ✔","אינו/ה עומד/ת ✘ (3 שנות חריגה: נדרשת לפחות שנה אחת ≤150 יום ולא יותר מ-2 שנות 151-182)"))))</f>
        <v>עומד/ת ✔</v>
      </c>
      <c r="D43" s="8" t="s">
        <v>39</v>
      </c>
    </row>
    <row r="44" spans="2:4" ht="31" x14ac:dyDescent="0.35">
      <c r="B44" s="20" t="s">
        <v>40</v>
      </c>
      <c r="C44" s="21" t="str">
        <f>IF(AND(MAX(C26,D26)&lt;=90,MAX(C17,D17)&lt;=90),"עומד/ת ✔","אינו/ה עומד/ת ✘ (חריגה בשנת 2016 או 2025 – אסור)")</f>
        <v>עומד/ת ✔</v>
      </c>
      <c r="D44" s="22"/>
    </row>
    <row r="45" spans="2:4" ht="62" x14ac:dyDescent="0.35">
      <c r="B45" s="20" t="s">
        <v>41</v>
      </c>
      <c r="C45" s="19" t="str">
        <f>IF(AND(C46&lt;425,C47&lt;425,C48&lt;425,C49&lt;425,C50&lt;425,C51&lt;425,C52&lt;425,C53&lt;425,C54&lt;425),"עומד/ת ✔","אינו/ה עומד/ת ✘ (חריגה בסכום מצטבר 3 שנים)")</f>
        <v>עומד/ת ✔</v>
      </c>
      <c r="D45" s="8" t="s">
        <v>42</v>
      </c>
    </row>
    <row r="46" spans="2:4" x14ac:dyDescent="0.35">
      <c r="B46" s="23" t="s">
        <v>43</v>
      </c>
      <c r="C46" s="24">
        <f t="shared" ref="C46:C53" si="0">MAX(C17,D17)+MAX(C18,D18)+MAX(C19,D19)</f>
        <v>0</v>
      </c>
      <c r="D46" s="25"/>
    </row>
    <row r="47" spans="2:4" x14ac:dyDescent="0.35">
      <c r="B47" s="23" t="s">
        <v>44</v>
      </c>
      <c r="C47" s="24">
        <f t="shared" si="0"/>
        <v>0</v>
      </c>
      <c r="D47" s="25"/>
    </row>
    <row r="48" spans="2:4" x14ac:dyDescent="0.35">
      <c r="B48" s="23" t="s">
        <v>45</v>
      </c>
      <c r="C48" s="24">
        <f t="shared" si="0"/>
        <v>0</v>
      </c>
      <c r="D48" s="25"/>
    </row>
    <row r="49" spans="2:4" x14ac:dyDescent="0.35">
      <c r="B49" s="23" t="s">
        <v>46</v>
      </c>
      <c r="C49" s="24">
        <f t="shared" si="0"/>
        <v>0</v>
      </c>
      <c r="D49" s="25"/>
    </row>
    <row r="50" spans="2:4" x14ac:dyDescent="0.35">
      <c r="B50" s="23" t="s">
        <v>47</v>
      </c>
      <c r="C50" s="24">
        <f t="shared" si="0"/>
        <v>0</v>
      </c>
      <c r="D50" s="25"/>
    </row>
    <row r="51" spans="2:4" x14ac:dyDescent="0.35">
      <c r="B51" s="23" t="s">
        <v>48</v>
      </c>
      <c r="C51" s="24">
        <f t="shared" si="0"/>
        <v>0</v>
      </c>
      <c r="D51" s="25"/>
    </row>
    <row r="52" spans="2:4" x14ac:dyDescent="0.35">
      <c r="B52" s="23" t="s">
        <v>49</v>
      </c>
      <c r="C52" s="24">
        <f t="shared" si="0"/>
        <v>0</v>
      </c>
      <c r="D52" s="25"/>
    </row>
    <row r="53" spans="2:4" x14ac:dyDescent="0.35">
      <c r="B53" s="23" t="s">
        <v>50</v>
      </c>
      <c r="C53" s="24">
        <f t="shared" si="0"/>
        <v>0</v>
      </c>
      <c r="D53" s="25"/>
    </row>
    <row r="54" spans="2:4" x14ac:dyDescent="0.35">
      <c r="B54" s="23" t="s">
        <v>51</v>
      </c>
      <c r="C54" s="24">
        <f>MAX(C25,D25)+MAX(C26,D26)+0</f>
        <v>0</v>
      </c>
      <c r="D54" s="25"/>
    </row>
    <row r="55" spans="2:4" x14ac:dyDescent="0.35">
      <c r="B55" s="26"/>
      <c r="C55" s="18"/>
      <c r="D55" s="27"/>
    </row>
    <row r="56" spans="2:4" x14ac:dyDescent="0.35">
      <c r="B56" s="9" t="s">
        <v>52</v>
      </c>
      <c r="C56" s="19" t="str">
        <f>IF(C9&lt;&gt;"","פרטים מולאו ✔","חסרים פרטים ✘")</f>
        <v>חסרים פרטים ✘</v>
      </c>
      <c r="D56" s="8" t="s">
        <v>53</v>
      </c>
    </row>
    <row r="57" spans="2:4" x14ac:dyDescent="0.35">
      <c r="B57" s="53"/>
      <c r="C57" s="53"/>
      <c r="D57" s="53"/>
    </row>
    <row r="58" spans="2:4" ht="31" x14ac:dyDescent="0.35">
      <c r="B58" s="28" t="str">
        <f>IF(AND(C10="כן",AND(C9&gt;=DATE(2026,1,1),C9&lt;=DATE(2026,12,31)),C41="עומד/ת בתנאי ✔",C56&lt;&gt;"חסרים פרטים ✘"),"✅  זכאי/ת לתיאום מס – עמידה בתנאים הבסיסיים","❌  לא ניתן לאשר תיאום מס – יש לבדוק תנאים חסרים")</f>
        <v>❌  לא ניתן לאשר תיאום מס – יש לבדוק תנאים חסרים</v>
      </c>
      <c r="C58" s="29"/>
      <c r="D58" s="29"/>
    </row>
    <row r="59" spans="2:4" x14ac:dyDescent="0.35">
      <c r="B59" s="46"/>
      <c r="C59" s="46"/>
      <c r="D59" s="46"/>
    </row>
    <row r="60" spans="2:4" x14ac:dyDescent="0.35">
      <c r="B60" s="47" t="s">
        <v>54</v>
      </c>
      <c r="C60" s="47"/>
      <c r="D60" s="47"/>
    </row>
    <row r="61" spans="2:4" ht="31" x14ac:dyDescent="0.35">
      <c r="B61" s="39" t="s">
        <v>55</v>
      </c>
      <c r="C61" s="18"/>
      <c r="D61" s="18"/>
    </row>
    <row r="62" spans="2:4" ht="31" x14ac:dyDescent="0.35">
      <c r="B62" s="9" t="s">
        <v>56</v>
      </c>
      <c r="C62" s="30">
        <f>IF(C11="כן",500000,300000)</f>
        <v>300000</v>
      </c>
      <c r="D62" s="8" t="s">
        <v>78</v>
      </c>
    </row>
    <row r="63" spans="2:4" ht="31" x14ac:dyDescent="0.35">
      <c r="B63" s="9" t="s">
        <v>57</v>
      </c>
      <c r="C63" s="31" t="str">
        <f>IF(C9="","",MAX(0,DATE(2026,12,31)-C9))</f>
        <v/>
      </c>
      <c r="D63" s="8" t="s">
        <v>58</v>
      </c>
    </row>
    <row r="64" spans="2:4" ht="31" x14ac:dyDescent="0.35">
      <c r="B64" s="9" t="s">
        <v>59</v>
      </c>
      <c r="C64" s="32" t="str">
        <f>IF(C9="","",ROUND(C62*(C63/365),0))</f>
        <v/>
      </c>
      <c r="D64" s="8" t="s">
        <v>60</v>
      </c>
    </row>
    <row r="65" spans="2:4" ht="46.5" x14ac:dyDescent="0.35">
      <c r="B65" s="9" t="s">
        <v>61</v>
      </c>
      <c r="C65" s="30">
        <f>C35</f>
        <v>0</v>
      </c>
      <c r="D65" s="8" t="s">
        <v>62</v>
      </c>
    </row>
    <row r="66" spans="2:4" ht="31" x14ac:dyDescent="0.35">
      <c r="B66" s="9" t="s">
        <v>63</v>
      </c>
      <c r="C66" s="33" t="str">
        <f>IF(B58="❌  לא ניתן לאשר תיאום מס – יש לבדוק תנאים חסרים","",(IF(C9="","",IFERROR(MIN(C65,C64),0))))</f>
        <v/>
      </c>
      <c r="D66" s="8" t="s">
        <v>64</v>
      </c>
    </row>
    <row r="67" spans="2:4" ht="31" x14ac:dyDescent="0.35">
      <c r="B67" s="9" t="s">
        <v>65</v>
      </c>
      <c r="C67" s="32">
        <f>IFERROR(MAX(0,C65-C66),0)</f>
        <v>0</v>
      </c>
      <c r="D67" s="8" t="s">
        <v>66</v>
      </c>
    </row>
    <row r="68" spans="2:4" x14ac:dyDescent="0.35">
      <c r="B68" s="7"/>
      <c r="C68" s="7"/>
      <c r="D68" s="7"/>
    </row>
    <row r="69" spans="2:4" ht="62" x14ac:dyDescent="0.35">
      <c r="B69" s="34" t="s">
        <v>67</v>
      </c>
      <c r="C69" s="18"/>
      <c r="D69" s="5"/>
    </row>
    <row r="70" spans="2:4" x14ac:dyDescent="0.35">
      <c r="B70" s="7"/>
      <c r="C70" s="7"/>
    </row>
    <row r="71" spans="2:4" x14ac:dyDescent="0.35">
      <c r="B71" s="38" t="s">
        <v>68</v>
      </c>
      <c r="C71" s="18"/>
      <c r="D71" s="5"/>
    </row>
    <row r="72" spans="2:4" ht="31" x14ac:dyDescent="0.35">
      <c r="B72" s="39" t="s">
        <v>69</v>
      </c>
      <c r="C72" s="18"/>
      <c r="D72" s="5"/>
    </row>
    <row r="73" spans="2:4" x14ac:dyDescent="0.35">
      <c r="B73" s="35" t="s">
        <v>70</v>
      </c>
      <c r="C73" s="36" t="str">
        <f>IF(AND(C10="כן",AND(C9&gt;=DATE(2026,1,1),C9&lt;=DATE(2026,12,31)),C41="עומד/ת בתנאי ✔"),"זכאי/ת לתיאום מס ✅","אינו/ה זכאי/ת ❌")</f>
        <v>אינו/ה זכאי/ת ❌</v>
      </c>
      <c r="D73" s="6"/>
    </row>
    <row r="74" spans="2:4" x14ac:dyDescent="0.35">
      <c r="B74" s="35" t="s">
        <v>71</v>
      </c>
      <c r="C74" s="36" t="str">
        <f>C64</f>
        <v/>
      </c>
      <c r="D74" s="6"/>
    </row>
    <row r="75" spans="2:4" x14ac:dyDescent="0.35">
      <c r="B75" s="35" t="s">
        <v>72</v>
      </c>
      <c r="C75" s="36" t="str">
        <f>C66</f>
        <v/>
      </c>
      <c r="D75" s="6"/>
    </row>
    <row r="76" spans="2:4" x14ac:dyDescent="0.35">
      <c r="B76" s="35" t="s">
        <v>73</v>
      </c>
      <c r="C76" s="36">
        <f>IFERROR(MAX(0,C65-C66),0)</f>
        <v>0</v>
      </c>
      <c r="D76" s="6"/>
    </row>
    <row r="77" spans="2:4" x14ac:dyDescent="0.35">
      <c r="B77" s="35" t="s">
        <v>74</v>
      </c>
      <c r="C77" s="36" t="str">
        <f>IF(C33&gt;0,MIN(C33,140000)&amp;" ₪ (עד 140,000 ₪)","אין הכנסה מקרוב")</f>
        <v>אין הכנסה מקרוב</v>
      </c>
      <c r="D77" s="6"/>
    </row>
    <row r="78" spans="2:4" x14ac:dyDescent="0.35">
      <c r="B78" s="7"/>
      <c r="C78" s="7"/>
    </row>
    <row r="79" spans="2:4" ht="124" x14ac:dyDescent="0.35">
      <c r="B79" s="37" t="s">
        <v>75</v>
      </c>
      <c r="C79" s="18"/>
      <c r="D79" s="5"/>
    </row>
  </sheetData>
  <sheetProtection algorithmName="SHA-512" hashValue="UiqUapoS9xOhvwUHZwPA3rjNf45djhTJTTCNKbB8deKwNN4YelwWCihqz2rUvaHwOkW4RVbnI21pV/aKv4PguA==" saltValue="15FHsL/Nbpje7yHgBQMuNQ==" spinCount="100000" sheet="1" objects="1" scenarios="1"/>
  <mergeCells count="13">
    <mergeCell ref="B59:D59"/>
    <mergeCell ref="B60:D60"/>
    <mergeCell ref="B1:D2"/>
    <mergeCell ref="B4:D4"/>
    <mergeCell ref="B6:D6"/>
    <mergeCell ref="B7:D7"/>
    <mergeCell ref="B15:D15"/>
    <mergeCell ref="B3:D3"/>
    <mergeCell ref="B57:D57"/>
    <mergeCell ref="B13:D13"/>
    <mergeCell ref="B14:D14"/>
    <mergeCell ref="B29:D29"/>
    <mergeCell ref="B30:D30"/>
  </mergeCells>
  <dataValidations disablePrompts="1" count="4">
    <dataValidation type="date" allowBlank="1" showInputMessage="1" showErrorMessage="1" errorTitle="תקופת הזכאות" error="עולה חדש/ תושב חוזר שלא עלו בתקופה המוטבת- 5/11/2025-31/12/2026 אינו זכאי להקלה במס בהתאם לחוזר זה" sqref="C9" xr:uid="{264BA5FA-02FE-4CA1-B2E0-247D2F053104}">
      <formula1>J9</formula1>
      <formula2>I9</formula2>
    </dataValidation>
    <dataValidation type="list" showInputMessage="1" showErrorMessage="1" errorTitle="לא ניתן לבצע להתקדם בתהליך" error="ללא החזקת תעודת עולה / תושב חוזר אין זכאות להקלות במס בהתאם לחוזר זה." sqref="C10" xr:uid="{00000000-0002-0000-0200-000000000000}">
      <formula1>$S$4:$S$5</formula1>
    </dataValidation>
    <dataValidation type="list" allowBlank="1" showInputMessage="1" showErrorMessage="1" sqref="C8" xr:uid="{5DA92D60-268A-4899-8769-7BA6DEF18F29}">
      <formula1>$T$4:$T$5</formula1>
    </dataValidation>
    <dataValidation type="list" allowBlank="1" showInputMessage="1" showErrorMessage="1" sqref="C11" xr:uid="{B99D398D-A5A8-4C89-98DE-BA5C84D944DF}">
      <formula1>$S$4:$S$5</formula1>
    </dataValidation>
  </dataValidations>
  <pageMargins left="0.75" right="0.75" top="1" bottom="1" header="0.511811023622047" footer="0.511811023622047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סימולטור זכאות לשנת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יעל חנון | Yael Chanun</cp:lastModifiedBy>
  <cp:revision>0</cp:revision>
  <dcterms:created xsi:type="dcterms:W3CDTF">2026-03-12T08:39:29Z</dcterms:created>
  <dcterms:modified xsi:type="dcterms:W3CDTF">2026-07-02T08:25:23Z</dcterms:modified>
  <dc:language>en-US</dc:language>
</cp:coreProperties>
</file>