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mnidom.net\fileserver\Department\רשות החשמל\אסדרה\פתיחת שוק ההספקה לתחרות\עדכון אלפא\שימוע\לפרסום\"/>
    </mc:Choice>
  </mc:AlternateContent>
  <xr:revisionPtr revIDLastSave="0" documentId="13_ncr:1_{783A2C34-9346-4670-B65F-E99D83217753}" xr6:coauthVersionLast="47" xr6:coauthVersionMax="47" xr10:uidLastSave="{00000000-0000-0000-0000-000000000000}"/>
  <bookViews>
    <workbookView xWindow="-110" yWindow="-110" windowWidth="19420" windowHeight="10300" xr2:uid="{D5AF8079-ECA3-4FCD-BC17-18EA694985A2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3" i="1" l="1"/>
  <c r="M4" i="1"/>
  <c r="M5" i="1"/>
  <c r="M6" i="1"/>
  <c r="M7" i="1"/>
  <c r="M8" i="1"/>
  <c r="M9" i="1"/>
  <c r="M10" i="1"/>
  <c r="M11" i="1"/>
  <c r="M12" i="1"/>
  <c r="M13" i="1"/>
  <c r="M2" i="1"/>
  <c r="O26" i="1" l="1"/>
  <c r="O24" i="1"/>
  <c r="O25" i="1"/>
  <c r="H10" i="1"/>
  <c r="G10" i="1" l="1"/>
  <c r="G12" i="1"/>
  <c r="G13" i="1"/>
  <c r="G11" i="1"/>
  <c r="G2" i="1"/>
  <c r="G9" i="1"/>
  <c r="I10" i="1" l="1"/>
  <c r="K10" i="1" s="1"/>
  <c r="G8" i="1"/>
  <c r="G7" i="1"/>
  <c r="G3" i="1"/>
  <c r="I3" i="1" s="1"/>
  <c r="G6" i="1"/>
  <c r="I6" i="1" s="1"/>
  <c r="G4" i="1"/>
  <c r="G5" i="1"/>
  <c r="H8" i="1"/>
  <c r="H9" i="1"/>
  <c r="H11" i="1"/>
  <c r="I11" i="1" s="1"/>
  <c r="H12" i="1"/>
  <c r="I12" i="1" s="1"/>
  <c r="H13" i="1"/>
  <c r="I13" i="1" s="1"/>
  <c r="H3" i="1"/>
  <c r="H4" i="1"/>
  <c r="H5" i="1"/>
  <c r="H6" i="1"/>
  <c r="H7" i="1"/>
  <c r="H2" i="1"/>
  <c r="I8" i="1" l="1"/>
  <c r="I7" i="1"/>
  <c r="I5" i="1"/>
  <c r="I2" i="1"/>
  <c r="O2" i="1" s="1"/>
  <c r="I4" i="1"/>
  <c r="I9" i="1"/>
  <c r="K9" i="1" s="1"/>
  <c r="O10" i="1"/>
  <c r="K4" i="1"/>
  <c r="K3" i="1"/>
  <c r="K8" i="1"/>
  <c r="K6" i="1"/>
  <c r="O9" i="1" l="1"/>
  <c r="O8" i="1"/>
  <c r="O7" i="1"/>
  <c r="K2" i="1"/>
  <c r="K7" i="1"/>
  <c r="O5" i="1"/>
  <c r="O4" i="1"/>
  <c r="K5" i="1"/>
  <c r="O3" i="1"/>
  <c r="O6" i="1"/>
  <c r="N26" i="1" l="1"/>
  <c r="K11" i="1"/>
  <c r="K13" i="1"/>
  <c r="K12" i="1"/>
  <c r="O11" i="1" l="1"/>
  <c r="O13" i="1"/>
  <c r="N24" i="1" s="1"/>
  <c r="O12" i="1"/>
  <c r="N25" i="1" l="1"/>
  <c r="P24" i="1"/>
  <c r="P26" i="1"/>
  <c r="P25" i="1" l="1"/>
</calcChain>
</file>

<file path=xl/sharedStrings.xml><?xml version="1.0" encoding="utf-8"?>
<sst xmlns="http://schemas.openxmlformats.org/spreadsheetml/2006/main" count="27" uniqueCount="27">
  <si>
    <t>חודש</t>
  </si>
  <si>
    <t>AVERGE PT</t>
  </si>
  <si>
    <t>Averge MCP</t>
  </si>
  <si>
    <t>תוספת אחידה לקוט"ש</t>
  </si>
  <si>
    <t>ממוצע MCP בשעות שפל</t>
  </si>
  <si>
    <t xml:space="preserve">תעריף מספקים בשפל </t>
  </si>
  <si>
    <t>רכיב ייצור שפל</t>
  </si>
  <si>
    <t>רכיב משתנה של תעריף משלים Pcap</t>
  </si>
  <si>
    <t>ממוצע MCP בשעות פסגה</t>
  </si>
  <si>
    <t>תעריף מספקים בפסגה</t>
  </si>
  <si>
    <t>רכיב ייצור פסגה</t>
  </si>
  <si>
    <t>בדיקת כלל</t>
  </si>
  <si>
    <t>ALPHA</t>
  </si>
  <si>
    <t>שיעור צריכה בשעות פסגה</t>
  </si>
  <si>
    <t>הפרש בין רכיב ייצור ל-MCP</t>
  </si>
  <si>
    <t>תעריף פסגה</t>
  </si>
  <si>
    <t>עונה</t>
  </si>
  <si>
    <t>מספקים</t>
  </si>
  <si>
    <t>רכיב ייצור</t>
  </si>
  <si>
    <t>חורף</t>
  </si>
  <si>
    <t>מעבר</t>
  </si>
  <si>
    <t>קיץ</t>
  </si>
  <si>
    <t>אלפא</t>
  </si>
  <si>
    <t>ערך</t>
  </si>
  <si>
    <t>שנה</t>
  </si>
  <si>
    <t>פרמטר</t>
  </si>
  <si>
    <t>בחינת כלל לפי 1-9/2026 + 10-12/2025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</si>
</sst>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"/>
  </numFmts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wrapText="1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3" xfId="0" applyBorder="1"/>
    <xf numFmtId="0" fontId="0" fillId="0" borderId="0" xfId="0" applyFill="1"/>
    <xf numFmtId="164" fontId="0" fillId="0" borderId="1" xfId="0" applyNumberFormat="1" applyFill="1" applyBorder="1" applyAlignment="1">
      <alignment horizontal="center" wrapText="1"/>
    </xf>
    <xf numFmtId="9" fontId="0" fillId="0" borderId="0" xfId="0" applyNumberFormat="1"/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/>
    <xf numFmtId="2" fontId="0" fillId="0" borderId="1" xfId="0" applyNumberFormat="1" applyBorder="1" applyAlignment="1">
      <alignment horizontal="center" wrapText="1"/>
    </xf>
    <xf numFmtId="0" fontId="0" fillId="5" borderId="1" xfId="0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9" fontId="0" fillId="3" borderId="1" xfId="0" applyNumberFormat="1" applyFill="1" applyBorder="1" applyAlignment="1">
      <alignment horizontal="center" vertical="center"/>
    </xf>
    <xf numFmtId="43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43" fontId="0" fillId="0" borderId="8" xfId="0" applyNumberForma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2" fillId="0" borderId="4" xfId="0" applyFont="1" applyBorder="1"/>
    <xf numFmtId="0" fontId="0" fillId="0" borderId="2" xfId="0" applyBorder="1"/>
    <xf numFmtId="0" fontId="2" fillId="0" borderId="13" xfId="0" applyFont="1" applyBorder="1"/>
    <xf numFmtId="0" fontId="0" fillId="0" borderId="14" xfId="0" applyBorder="1"/>
    <xf numFmtId="0" fontId="0" fillId="0" borderId="15" xfId="0" applyBorder="1"/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56030</xdr:colOff>
      <xdr:row>16</xdr:row>
      <xdr:rowOff>78440</xdr:rowOff>
    </xdr:from>
    <xdr:to>
      <xdr:col>9</xdr:col>
      <xdr:colOff>616325</xdr:colOff>
      <xdr:row>25</xdr:row>
      <xdr:rowOff>112059</xdr:rowOff>
    </xdr:to>
    <xdr:sp macro="" textlink="">
      <xdr:nvSpPr>
        <xdr:cNvPr id="2" name="תיבת טקסט 1">
          <a:extLst>
            <a:ext uri="{FF2B5EF4-FFF2-40B4-BE49-F238E27FC236}">
              <a16:creationId xmlns:a16="http://schemas.microsoft.com/office/drawing/2014/main" id="{011A891E-140A-4F87-B0CE-FFE844D0426A}"/>
            </a:ext>
          </a:extLst>
        </xdr:cNvPr>
        <xdr:cNvSpPr txBox="1"/>
      </xdr:nvSpPr>
      <xdr:spPr>
        <a:xfrm>
          <a:off x="11194071352" y="3339352"/>
          <a:ext cx="7440706" cy="17145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200" b="1" u="sng"/>
            <a:t>הערות:</a:t>
          </a:r>
        </a:p>
        <a:p>
          <a:pPr marL="0" marR="0" lvl="0" indent="0" algn="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e-IL" sz="1200"/>
            <a:t>1. </a:t>
          </a:r>
          <a:r>
            <a:rPr lang="he-IL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הקריטריון שערך האלפא שנבחר צריך לקיים הוא </a:t>
          </a:r>
          <a:r>
            <a:rPr lang="he-I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שתעריף הרכישה הממוצע של המספקים בשעות הפסגה לא יפחת בכל עונה מרכיב הייצור התעו"זי בשעות פסגה.</a:t>
          </a:r>
          <a:endParaRPr lang="he-IL" sz="1200">
            <a:effectLst/>
          </a:endParaRPr>
        </a:p>
        <a:p>
          <a:pPr algn="r" rtl="1"/>
          <a:r>
            <a:rPr lang="he-IL" sz="1200"/>
            <a:t>2. הניתוח</a:t>
          </a:r>
          <a:r>
            <a:rPr lang="he-IL" sz="1200" baseline="0"/>
            <a:t> מתבסס על המחירים שהיו במשק בתקופה שבין 10/2025 עד 9/2026 (12 חודשים מלאים אחרונים).</a:t>
          </a:r>
        </a:p>
        <a:p>
          <a:pPr algn="r" rtl="1"/>
          <a:r>
            <a:rPr lang="he-IL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he-I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הערכים</a:t>
          </a:r>
          <a:r>
            <a:rPr lang="he-IL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של </a:t>
          </a:r>
          <a:r>
            <a:rPr lang="en-US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Average PT</a:t>
          </a:r>
          <a:r>
            <a:rPr lang="he-IL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ו-</a:t>
          </a:r>
          <a:r>
            <a:rPr lang="en-US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Average MCP</a:t>
          </a:r>
          <a:r>
            <a:rPr lang="he-IL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חושבו על בסיס הנוסחאות המופיעות בלוח תעריפים 6.32. נתוני ה-</a:t>
          </a:r>
          <a:r>
            <a:rPr lang="en-US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MCP</a:t>
          </a:r>
          <a:r>
            <a:rPr lang="he-IL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מבוססים על פרסומי מנהל המערכת באתר האינטרנט שלו</a:t>
          </a:r>
          <a:r>
            <a:rPr lang="en-US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he-IL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(בימים הבודדים שבהם היה חוסר במידע הושלמו הנתונים לפי ימים דומים סמוכים). נתוני רכיב הייצור מבוססים על לוח תעריפים 6.3 -1 בספר תעריפי החשמל.</a:t>
          </a:r>
        </a:p>
        <a:p>
          <a:pPr algn="r" rtl="1"/>
          <a:r>
            <a:rPr lang="he-IL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4. הצריכה המשקית מבוססת על מיצוע של הביקוש המשקי המפורסם באתר מנהל המערכת.</a:t>
          </a:r>
          <a:endParaRPr lang="he-IL" sz="1200"/>
        </a:p>
      </xdr:txBody>
    </xdr: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BE3AF-E1BD-4106-922E-F551CED3CB1C}">
  <dimension ref="B1:R33"/>
  <sheetViews>
    <sheetView rightToLeft="1" tabSelected="1" zoomScale="85" zoomScaleNormal="85" workbookViewId="0">
      <selection activeCell="M22" sqref="M22"/>
    </sheetView>
  </sheetViews>
  <sheetFormatPr defaultRowHeight="14" x14ac:dyDescent="0.3"/>
  <cols>
    <col min="1" max="1" width="5.5" customWidth="1"/>
    <col min="2" max="2" width="7.83203125" customWidth="1"/>
    <col min="3" max="3" width="9.08203125" style="1" customWidth="1"/>
    <col min="4" max="10" width="12.25" style="1" customWidth="1"/>
    <col min="11" max="12" width="11.33203125" style="1" customWidth="1"/>
    <col min="13" max="14" width="12.25" style="1" customWidth="1"/>
    <col min="15" max="15" width="12" style="1" customWidth="1"/>
    <col min="16" max="16" width="12" customWidth="1"/>
    <col min="19" max="19" width="9.83203125" customWidth="1"/>
  </cols>
  <sheetData>
    <row r="1" spans="2:18" ht="42" x14ac:dyDescent="0.3">
      <c r="B1" s="15" t="s">
        <v>24</v>
      </c>
      <c r="C1" s="15" t="s">
        <v>0</v>
      </c>
      <c r="D1" s="16" t="s">
        <v>13</v>
      </c>
      <c r="E1" s="11" t="s">
        <v>1</v>
      </c>
      <c r="F1" s="11" t="s">
        <v>2</v>
      </c>
      <c r="G1" s="11" t="s">
        <v>12</v>
      </c>
      <c r="H1" s="11" t="s">
        <v>14</v>
      </c>
      <c r="I1" s="11" t="s">
        <v>3</v>
      </c>
      <c r="J1" s="11" t="s">
        <v>4</v>
      </c>
      <c r="K1" s="2" t="s">
        <v>5</v>
      </c>
      <c r="L1" s="2" t="s">
        <v>6</v>
      </c>
      <c r="M1" s="11" t="s">
        <v>7</v>
      </c>
      <c r="N1" s="11" t="s">
        <v>8</v>
      </c>
      <c r="O1" s="17" t="s">
        <v>9</v>
      </c>
      <c r="P1" s="17" t="s">
        <v>10</v>
      </c>
    </row>
    <row r="2" spans="2:18" x14ac:dyDescent="0.3">
      <c r="B2" s="5">
        <v>2026</v>
      </c>
      <c r="C2" s="5">
        <v>1</v>
      </c>
      <c r="D2" s="4">
        <v>0.24549393538677208</v>
      </c>
      <c r="E2" s="3">
        <v>30.341607517497522</v>
      </c>
      <c r="F2" s="3">
        <v>18.551020559165526</v>
      </c>
      <c r="G2" s="4">
        <f t="shared" ref="G2:G13" si="0">$N$18</f>
        <v>0.25</v>
      </c>
      <c r="H2" s="3">
        <f t="shared" ref="H2:H13" si="1">E2-F2</f>
        <v>11.790586958331996</v>
      </c>
      <c r="I2" s="3">
        <f>MAX(G2*H2,0)</f>
        <v>2.9476467395829991</v>
      </c>
      <c r="J2" s="3">
        <v>16.536409168081537</v>
      </c>
      <c r="K2" s="3">
        <f>J2+I2</f>
        <v>19.484055907664537</v>
      </c>
      <c r="L2" s="3">
        <v>17.490000000000176</v>
      </c>
      <c r="M2" s="3">
        <f>MAX(((1-G2)*H2)/D2,0)</f>
        <v>36.021012921631133</v>
      </c>
      <c r="N2" s="3">
        <v>23.910967741935497</v>
      </c>
      <c r="O2" s="3">
        <f t="shared" ref="O2:O13" si="2">N2+M2+I2</f>
        <v>62.879627403149634</v>
      </c>
      <c r="P2" s="3">
        <v>69.840000000000117</v>
      </c>
    </row>
    <row r="3" spans="2:18" x14ac:dyDescent="0.3">
      <c r="B3" s="5">
        <v>2026</v>
      </c>
      <c r="C3" s="5">
        <v>2</v>
      </c>
      <c r="D3" s="4">
        <v>0.23960652819654119</v>
      </c>
      <c r="E3" s="3">
        <v>30.033401751088867</v>
      </c>
      <c r="F3" s="9">
        <v>12.645088255915166</v>
      </c>
      <c r="G3" s="4">
        <f t="shared" si="0"/>
        <v>0.25</v>
      </c>
      <c r="H3" s="9">
        <f t="shared" si="1"/>
        <v>17.388313495173701</v>
      </c>
      <c r="I3" s="3">
        <f t="shared" ref="I3:I13" si="3">MAX(G3*H3,0)</f>
        <v>4.3470783737934253</v>
      </c>
      <c r="J3" s="9">
        <v>11.107727443609075</v>
      </c>
      <c r="K3" s="9">
        <f t="shared" ref="K3:K6" si="4">J3+I3</f>
        <v>15.454805817402502</v>
      </c>
      <c r="L3" s="9">
        <v>17.490000000000023</v>
      </c>
      <c r="M3" s="3">
        <f t="shared" ref="M3:M13" si="5">MAX(((1-G3)*H3)/D3,0)</f>
        <v>54.427712047490573</v>
      </c>
      <c r="N3" s="9">
        <v>17.186975000000015</v>
      </c>
      <c r="O3" s="3">
        <f t="shared" si="2"/>
        <v>75.961765421284014</v>
      </c>
      <c r="P3" s="3">
        <v>69.840000000000117</v>
      </c>
    </row>
    <row r="4" spans="2:18" x14ac:dyDescent="0.3">
      <c r="B4" s="5">
        <v>2026</v>
      </c>
      <c r="C4" s="5">
        <v>3</v>
      </c>
      <c r="D4" s="4">
        <v>0.18684203603453986</v>
      </c>
      <c r="E4" s="3">
        <v>17.380420833869159</v>
      </c>
      <c r="F4" s="9">
        <v>14.008894940458863</v>
      </c>
      <c r="G4" s="4">
        <f t="shared" si="0"/>
        <v>0.25</v>
      </c>
      <c r="H4" s="9">
        <f t="shared" si="1"/>
        <v>3.371525893410297</v>
      </c>
      <c r="I4" s="3">
        <f t="shared" si="3"/>
        <v>0.84288147335257424</v>
      </c>
      <c r="J4" s="9">
        <v>12.033167726550147</v>
      </c>
      <c r="K4" s="9">
        <f t="shared" si="4"/>
        <v>12.87604919990272</v>
      </c>
      <c r="L4" s="9">
        <v>16.790000000000521</v>
      </c>
      <c r="M4" s="3">
        <f t="shared" si="5"/>
        <v>13.533594868289031</v>
      </c>
      <c r="N4" s="9">
        <v>22.158008695652175</v>
      </c>
      <c r="O4" s="3">
        <f t="shared" si="2"/>
        <v>36.534485037293784</v>
      </c>
      <c r="P4" s="3">
        <v>19.949999999999914</v>
      </c>
    </row>
    <row r="5" spans="2:18" x14ac:dyDescent="0.3">
      <c r="B5" s="5">
        <v>2026</v>
      </c>
      <c r="C5" s="5">
        <v>4</v>
      </c>
      <c r="D5" s="4">
        <v>0.12743581990472294</v>
      </c>
      <c r="E5" s="3">
        <v>17.192697190898929</v>
      </c>
      <c r="F5" s="9">
        <v>12.175589256388903</v>
      </c>
      <c r="G5" s="4">
        <f t="shared" si="0"/>
        <v>0.25</v>
      </c>
      <c r="H5" s="9">
        <f t="shared" si="1"/>
        <v>5.017107934510026</v>
      </c>
      <c r="I5" s="3">
        <f t="shared" si="3"/>
        <v>1.2542769836275065</v>
      </c>
      <c r="J5" s="9">
        <v>11.642126562500044</v>
      </c>
      <c r="K5" s="9">
        <f t="shared" si="4"/>
        <v>12.896403546127551</v>
      </c>
      <c r="L5" s="9">
        <v>16.790000000000525</v>
      </c>
      <c r="M5" s="3">
        <f t="shared" si="5"/>
        <v>29.527262850396305</v>
      </c>
      <c r="N5" s="9">
        <v>16.153037499999989</v>
      </c>
      <c r="O5" s="3">
        <f t="shared" si="2"/>
        <v>46.9345773340238</v>
      </c>
      <c r="P5" s="3">
        <v>19.949999999999953</v>
      </c>
      <c r="R5" s="10"/>
    </row>
    <row r="6" spans="2:18" x14ac:dyDescent="0.3">
      <c r="B6" s="5">
        <v>2026</v>
      </c>
      <c r="C6" s="5">
        <v>5</v>
      </c>
      <c r="D6" s="4">
        <v>0.15281137590209798</v>
      </c>
      <c r="E6" s="3">
        <v>17.272883947850652</v>
      </c>
      <c r="F6" s="9">
        <v>12.066272782528966</v>
      </c>
      <c r="G6" s="4">
        <f t="shared" si="0"/>
        <v>0.25</v>
      </c>
      <c r="H6" s="9">
        <f t="shared" si="1"/>
        <v>5.2066111653216858</v>
      </c>
      <c r="I6" s="3">
        <f t="shared" si="3"/>
        <v>1.3016527913304214</v>
      </c>
      <c r="J6" s="9">
        <v>11.634029503105653</v>
      </c>
      <c r="K6" s="9">
        <f t="shared" si="4"/>
        <v>12.935682294436074</v>
      </c>
      <c r="L6" s="9">
        <v>16.790000000000529</v>
      </c>
      <c r="M6" s="3">
        <f t="shared" si="5"/>
        <v>25.554107807347165</v>
      </c>
      <c r="N6" s="9">
        <v>15.667514999999998</v>
      </c>
      <c r="O6" s="3">
        <f t="shared" si="2"/>
        <v>42.523275598677579</v>
      </c>
      <c r="P6" s="3">
        <v>19.949999999999928</v>
      </c>
    </row>
    <row r="7" spans="2:18" x14ac:dyDescent="0.3">
      <c r="B7" s="5">
        <v>2026</v>
      </c>
      <c r="C7" s="5">
        <v>6</v>
      </c>
      <c r="D7" s="4">
        <v>0.19632901519425811</v>
      </c>
      <c r="E7" s="3">
        <v>38.841790796408688</v>
      </c>
      <c r="F7" s="9">
        <v>10.887307280625</v>
      </c>
      <c r="G7" s="4">
        <f t="shared" si="0"/>
        <v>0.25</v>
      </c>
      <c r="H7" s="9">
        <f t="shared" si="1"/>
        <v>27.954483515783686</v>
      </c>
      <c r="I7" s="3">
        <f t="shared" si="3"/>
        <v>6.9886208789459214</v>
      </c>
      <c r="J7" s="9">
        <v>10.368722789115623</v>
      </c>
      <c r="K7" s="9">
        <f>J7+I7</f>
        <v>17.357343668061546</v>
      </c>
      <c r="L7" s="9">
        <v>20.540000000000568</v>
      </c>
      <c r="M7" s="3">
        <f t="shared" si="5"/>
        <v>106.78942496651884</v>
      </c>
      <c r="N7" s="9">
        <v>13.844189393939365</v>
      </c>
      <c r="O7" s="3">
        <f t="shared" si="2"/>
        <v>127.62223523940412</v>
      </c>
      <c r="P7" s="3">
        <v>113.75999999999938</v>
      </c>
    </row>
    <row r="8" spans="2:18" s="8" customFormat="1" x14ac:dyDescent="0.3">
      <c r="B8" s="5">
        <v>2026</v>
      </c>
      <c r="C8" s="5">
        <v>7</v>
      </c>
      <c r="D8" s="4">
        <v>0.1906255505910584</v>
      </c>
      <c r="E8" s="3">
        <v>37.373551711512178</v>
      </c>
      <c r="F8" s="9">
        <v>15.593936341471714</v>
      </c>
      <c r="G8" s="4">
        <f t="shared" si="0"/>
        <v>0.25</v>
      </c>
      <c r="H8" s="9">
        <f t="shared" si="1"/>
        <v>21.779615370040464</v>
      </c>
      <c r="I8" s="3">
        <f t="shared" si="3"/>
        <v>5.4449038425101159</v>
      </c>
      <c r="J8" s="9">
        <v>15.138012254901996</v>
      </c>
      <c r="K8" s="3">
        <f t="shared" ref="K8" si="6">J8+I8</f>
        <v>20.582916097412113</v>
      </c>
      <c r="L8" s="3">
        <v>19.470000000000169</v>
      </c>
      <c r="M8" s="3">
        <f t="shared" si="5"/>
        <v>85.690042477949731</v>
      </c>
      <c r="N8" s="9">
        <v>17.799678030303028</v>
      </c>
      <c r="O8" s="3">
        <f t="shared" si="2"/>
        <v>108.93462435076287</v>
      </c>
      <c r="P8" s="3">
        <v>113.38999999999963</v>
      </c>
      <c r="Q8"/>
    </row>
    <row r="9" spans="2:18" s="8" customFormat="1" x14ac:dyDescent="0.3">
      <c r="B9" s="5">
        <v>2026</v>
      </c>
      <c r="C9" s="5">
        <v>8</v>
      </c>
      <c r="D9" s="4">
        <v>0.19289891673422707</v>
      </c>
      <c r="E9" s="3">
        <v>37.5870662596786</v>
      </c>
      <c r="F9" s="9">
        <v>16.873820212205679</v>
      </c>
      <c r="G9" s="4">
        <f t="shared" si="0"/>
        <v>0.25</v>
      </c>
      <c r="H9" s="9">
        <f t="shared" si="1"/>
        <v>20.713246047472921</v>
      </c>
      <c r="I9" s="3">
        <f t="shared" si="3"/>
        <v>5.1783115118682304</v>
      </c>
      <c r="J9" s="9">
        <v>16.438038398692878</v>
      </c>
      <c r="K9" s="3">
        <f>J9+I9</f>
        <v>21.616349910561109</v>
      </c>
      <c r="L9" s="3">
        <v>19.470000000000169</v>
      </c>
      <c r="M9" s="3">
        <f t="shared" si="5"/>
        <v>80.534068301733726</v>
      </c>
      <c r="N9" s="9">
        <v>18.61137500000001</v>
      </c>
      <c r="O9" s="3">
        <f t="shared" si="2"/>
        <v>104.32375481360197</v>
      </c>
      <c r="P9" s="3">
        <v>113.38999999999963</v>
      </c>
      <c r="Q9"/>
    </row>
    <row r="10" spans="2:18" s="8" customFormat="1" x14ac:dyDescent="0.3">
      <c r="B10" s="5">
        <v>2026</v>
      </c>
      <c r="C10" s="5">
        <v>9</v>
      </c>
      <c r="D10" s="4">
        <v>0.16712008056526415</v>
      </c>
      <c r="E10" s="3">
        <v>35.165917966689733</v>
      </c>
      <c r="F10" s="9">
        <v>15.142440466920565</v>
      </c>
      <c r="G10" s="4">
        <f t="shared" si="0"/>
        <v>0.25</v>
      </c>
      <c r="H10" s="9">
        <f t="shared" si="1"/>
        <v>20.023477499769168</v>
      </c>
      <c r="I10" s="3">
        <f t="shared" si="3"/>
        <v>5.005869374942292</v>
      </c>
      <c r="J10" s="9">
        <v>14.53547607260716</v>
      </c>
      <c r="K10" s="3">
        <f>J10+I10</f>
        <v>19.541345447549453</v>
      </c>
      <c r="L10" s="3">
        <v>19.470000000000159</v>
      </c>
      <c r="M10" s="3">
        <f t="shared" si="5"/>
        <v>89.86118289335171</v>
      </c>
      <c r="N10" s="9">
        <v>18.334811403508787</v>
      </c>
      <c r="O10" s="3">
        <f t="shared" si="2"/>
        <v>113.2018636718028</v>
      </c>
      <c r="P10" s="3">
        <v>113.38999999999966</v>
      </c>
      <c r="Q10"/>
    </row>
    <row r="11" spans="2:18" x14ac:dyDescent="0.3">
      <c r="B11" s="14">
        <v>2025</v>
      </c>
      <c r="C11" s="5">
        <v>10</v>
      </c>
      <c r="D11" s="4">
        <v>0.11695225428316369</v>
      </c>
      <c r="E11" s="3">
        <v>18.012315754734136</v>
      </c>
      <c r="F11" s="3">
        <v>16.810507074403976</v>
      </c>
      <c r="G11" s="4">
        <f t="shared" si="0"/>
        <v>0.25</v>
      </c>
      <c r="H11" s="3">
        <f t="shared" si="1"/>
        <v>1.20180868033016</v>
      </c>
      <c r="I11" s="3">
        <f t="shared" si="3"/>
        <v>0.30045217008253999</v>
      </c>
      <c r="J11" s="13">
        <v>16.232475187969911</v>
      </c>
      <c r="K11" s="3">
        <f t="shared" ref="K11:K13" si="7">J11+I11</f>
        <v>16.532927358052451</v>
      </c>
      <c r="L11" s="3">
        <v>17.610000000000326</v>
      </c>
      <c r="M11" s="3">
        <f t="shared" si="5"/>
        <v>7.7070469121977254</v>
      </c>
      <c r="N11" s="3">
        <v>22.012700000000006</v>
      </c>
      <c r="O11" s="3">
        <f t="shared" si="2"/>
        <v>30.020199082280271</v>
      </c>
      <c r="P11" s="3">
        <v>21.05000000000005</v>
      </c>
    </row>
    <row r="12" spans="2:18" x14ac:dyDescent="0.3">
      <c r="B12" s="14">
        <v>2025</v>
      </c>
      <c r="C12" s="5">
        <v>11</v>
      </c>
      <c r="D12" s="4">
        <v>0.16120351895111032</v>
      </c>
      <c r="E12" s="3">
        <v>18.164540105191847</v>
      </c>
      <c r="F12" s="3">
        <v>18.352578750120678</v>
      </c>
      <c r="G12" s="4">
        <f t="shared" si="0"/>
        <v>0.25</v>
      </c>
      <c r="H12" s="3">
        <f t="shared" si="1"/>
        <v>-0.18803864492883093</v>
      </c>
      <c r="I12" s="3">
        <f t="shared" si="3"/>
        <v>0</v>
      </c>
      <c r="J12" s="13">
        <v>17.345902439024325</v>
      </c>
      <c r="K12" s="3">
        <f t="shared" si="7"/>
        <v>17.345902439024325</v>
      </c>
      <c r="L12" s="3">
        <v>17.610000000000309</v>
      </c>
      <c r="M12" s="3">
        <f t="shared" si="5"/>
        <v>0</v>
      </c>
      <c r="N12" s="3">
        <v>22.354571428571443</v>
      </c>
      <c r="O12" s="3">
        <f t="shared" si="2"/>
        <v>22.354571428571443</v>
      </c>
      <c r="P12" s="3">
        <v>21.050000000000082</v>
      </c>
    </row>
    <row r="13" spans="2:18" x14ac:dyDescent="0.3">
      <c r="B13" s="14">
        <v>2025</v>
      </c>
      <c r="C13" s="5">
        <v>12</v>
      </c>
      <c r="D13" s="4">
        <v>0.24048577551814235</v>
      </c>
      <c r="E13" s="3">
        <v>30.504531663666267</v>
      </c>
      <c r="F13" s="3">
        <v>14.816460650649848</v>
      </c>
      <c r="G13" s="4">
        <f t="shared" si="0"/>
        <v>0.25</v>
      </c>
      <c r="H13" s="3">
        <f t="shared" si="1"/>
        <v>15.688071013016419</v>
      </c>
      <c r="I13" s="3">
        <f t="shared" si="3"/>
        <v>3.9220177532541047</v>
      </c>
      <c r="J13" s="13">
        <v>12.76391680814943</v>
      </c>
      <c r="K13" s="3">
        <f t="shared" si="7"/>
        <v>16.685934561403535</v>
      </c>
      <c r="L13" s="3">
        <v>18.360000000000309</v>
      </c>
      <c r="M13" s="3">
        <f t="shared" si="5"/>
        <v>48.926192139271365</v>
      </c>
      <c r="N13" s="3">
        <v>19.721958064516123</v>
      </c>
      <c r="O13" s="3">
        <f t="shared" si="2"/>
        <v>72.570167957041591</v>
      </c>
      <c r="P13" s="3">
        <v>68.860000000000298</v>
      </c>
    </row>
    <row r="14" spans="2:18" x14ac:dyDescent="0.3">
      <c r="F14"/>
      <c r="G14"/>
      <c r="H14"/>
      <c r="I14"/>
    </row>
    <row r="15" spans="2:18" x14ac:dyDescent="0.3">
      <c r="F15"/>
      <c r="G15"/>
      <c r="H15"/>
      <c r="I15"/>
      <c r="O15"/>
    </row>
    <row r="16" spans="2:18" x14ac:dyDescent="0.3">
      <c r="F16"/>
      <c r="G16"/>
      <c r="H16"/>
      <c r="I16"/>
      <c r="O16"/>
    </row>
    <row r="17" spans="5:16" x14ac:dyDescent="0.3">
      <c r="F17"/>
      <c r="G17"/>
      <c r="H17"/>
      <c r="I17"/>
      <c r="M17" s="12" t="s">
        <v>25</v>
      </c>
      <c r="N17" s="12" t="s">
        <v>23</v>
      </c>
      <c r="O17"/>
    </row>
    <row r="18" spans="5:16" x14ac:dyDescent="0.3">
      <c r="F18"/>
      <c r="G18"/>
      <c r="H18"/>
      <c r="I18"/>
      <c r="M18" s="6" t="s">
        <v>22</v>
      </c>
      <c r="N18" s="18">
        <v>0.25</v>
      </c>
      <c r="O18"/>
    </row>
    <row r="19" spans="5:16" x14ac:dyDescent="0.3">
      <c r="F19"/>
      <c r="G19"/>
      <c r="H19"/>
      <c r="I19"/>
      <c r="M19"/>
      <c r="N19"/>
      <c r="O19"/>
    </row>
    <row r="20" spans="5:16" ht="14.5" thickBot="1" x14ac:dyDescent="0.35">
      <c r="F20"/>
      <c r="G20"/>
      <c r="H20"/>
      <c r="I20"/>
      <c r="M20"/>
      <c r="N20"/>
      <c r="O20"/>
    </row>
    <row r="21" spans="5:16" ht="14.5" thickBot="1" x14ac:dyDescent="0.35">
      <c r="F21"/>
      <c r="G21"/>
      <c r="H21"/>
      <c r="I21"/>
      <c r="M21" s="30" t="s">
        <v>26</v>
      </c>
      <c r="N21" s="31"/>
      <c r="O21" s="31"/>
      <c r="P21" s="32"/>
    </row>
    <row r="22" spans="5:16" ht="14.5" thickBot="1" x14ac:dyDescent="0.35">
      <c r="F22"/>
      <c r="G22"/>
      <c r="H22"/>
      <c r="I22"/>
      <c r="M22" s="28" t="s">
        <v>15</v>
      </c>
      <c r="N22" s="29"/>
      <c r="O22" s="29"/>
      <c r="P22" s="7"/>
    </row>
    <row r="23" spans="5:16" x14ac:dyDescent="0.3">
      <c r="F23"/>
      <c r="G23"/>
      <c r="H23"/>
      <c r="I23"/>
      <c r="K23"/>
      <c r="L23"/>
      <c r="M23" s="25" t="s">
        <v>16</v>
      </c>
      <c r="N23" s="26" t="s">
        <v>17</v>
      </c>
      <c r="O23" s="26" t="s">
        <v>18</v>
      </c>
      <c r="P23" s="27" t="s">
        <v>11</v>
      </c>
    </row>
    <row r="24" spans="5:16" x14ac:dyDescent="0.3">
      <c r="E24"/>
      <c r="F24"/>
      <c r="G24"/>
      <c r="H24"/>
      <c r="I24"/>
      <c r="J24"/>
      <c r="K24"/>
      <c r="L24"/>
      <c r="M24" s="20" t="s">
        <v>19</v>
      </c>
      <c r="N24" s="19">
        <f>AVERAGE(O2:O3,O13)</f>
        <v>70.470520260491753</v>
      </c>
      <c r="O24" s="19">
        <f>AVERAGE(P2:P3,P13)</f>
        <v>69.513333333333506</v>
      </c>
      <c r="P24" s="21" t="b">
        <f>N24&gt;=O24</f>
        <v>1</v>
      </c>
    </row>
    <row r="25" spans="5:16" x14ac:dyDescent="0.3">
      <c r="E25"/>
      <c r="F25"/>
      <c r="G25"/>
      <c r="H25"/>
      <c r="I25"/>
      <c r="J25"/>
      <c r="K25"/>
      <c r="L25"/>
      <c r="M25" s="20" t="s">
        <v>20</v>
      </c>
      <c r="N25" s="19">
        <f>AVERAGE(O4:O6,O11:O12)</f>
        <v>35.67342169616937</v>
      </c>
      <c r="O25" s="19">
        <f>AVERAGE(P4:P6,P11:P12)</f>
        <v>20.389999999999986</v>
      </c>
      <c r="P25" s="21" t="b">
        <f t="shared" ref="P25:P26" si="8">N25&gt;=O25</f>
        <v>1</v>
      </c>
    </row>
    <row r="26" spans="5:16" ht="14.5" thickBot="1" x14ac:dyDescent="0.35">
      <c r="E26"/>
      <c r="F26"/>
      <c r="G26"/>
      <c r="H26"/>
      <c r="I26"/>
      <c r="J26"/>
      <c r="K26"/>
      <c r="L26"/>
      <c r="M26" s="22" t="s">
        <v>21</v>
      </c>
      <c r="N26" s="23">
        <f>AVERAGE(O7:O10)</f>
        <v>113.52061951889294</v>
      </c>
      <c r="O26" s="23">
        <f>AVERAGE(P7:P10)</f>
        <v>113.48249999999958</v>
      </c>
      <c r="P26" s="24" t="b">
        <f t="shared" si="8"/>
        <v>1</v>
      </c>
    </row>
    <row r="27" spans="5:16" x14ac:dyDescent="0.3">
      <c r="E27"/>
      <c r="F27"/>
      <c r="G27"/>
      <c r="H27"/>
      <c r="I27"/>
      <c r="J27"/>
      <c r="K27"/>
      <c r="L27"/>
      <c r="M27"/>
      <c r="N27"/>
      <c r="O27"/>
    </row>
    <row r="28" spans="5:16" x14ac:dyDescent="0.3">
      <c r="E28"/>
      <c r="F28"/>
      <c r="G28"/>
      <c r="H28"/>
      <c r="I28"/>
      <c r="J28"/>
      <c r="K28"/>
      <c r="L28"/>
      <c r="M28"/>
      <c r="N28"/>
      <c r="O28"/>
    </row>
    <row r="29" spans="5:16" x14ac:dyDescent="0.3">
      <c r="E29"/>
      <c r="F29"/>
      <c r="G29"/>
      <c r="H29"/>
      <c r="I29"/>
      <c r="J29"/>
      <c r="K29"/>
      <c r="L29"/>
      <c r="M29"/>
      <c r="N29"/>
      <c r="O29"/>
    </row>
    <row r="30" spans="5:16" x14ac:dyDescent="0.3">
      <c r="E30"/>
      <c r="F30"/>
      <c r="G30"/>
      <c r="H30"/>
      <c r="I30"/>
      <c r="J30"/>
      <c r="K30"/>
      <c r="L30"/>
      <c r="M30"/>
      <c r="N30"/>
      <c r="O30"/>
    </row>
    <row r="31" spans="5:16" x14ac:dyDescent="0.3">
      <c r="E31"/>
      <c r="F31"/>
      <c r="G31"/>
      <c r="H31"/>
      <c r="I31"/>
      <c r="J31"/>
      <c r="K31"/>
      <c r="L31"/>
      <c r="M31"/>
      <c r="N31"/>
      <c r="O31"/>
    </row>
    <row r="32" spans="5:16" x14ac:dyDescent="0.3">
      <c r="E32"/>
      <c r="F32"/>
      <c r="G32"/>
      <c r="H32"/>
      <c r="I32"/>
      <c r="J32"/>
      <c r="K32"/>
      <c r="L32"/>
      <c r="M32"/>
      <c r="N32"/>
      <c r="O32"/>
    </row>
    <row r="33" spans="15:15" x14ac:dyDescent="0.3">
      <c r="O33"/>
    </row>
  </sheetData>
  <conditionalFormatting sqref="P24:P26">
    <cfRule type="containsText" dxfId="2" priority="13" operator="containsText" text="TRUE">
      <formula>NOT(ISERROR(SEARCH("TRUE",P24)))</formula>
    </cfRule>
    <cfRule type="containsText" dxfId="1" priority="14" operator="containsText" text="FALSE">
      <formula>NOT(ISERROR(SEARCH("FALSE",P24)))</formula>
    </cfRule>
  </conditionalFormatting>
  <conditionalFormatting sqref="D2:D13 G2:G13">
    <cfRule type="cellIs" dxfId="0" priority="12" operator="lessThan">
      <formula>0</formula>
    </cfRule>
  </conditionalFormatting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עומרי דוד</dc:creator>
  <cp:lastModifiedBy>עומרי דוד</cp:lastModifiedBy>
  <dcterms:created xsi:type="dcterms:W3CDTF">2026-09-06T11:14:24Z</dcterms:created>
  <dcterms:modified xsi:type="dcterms:W3CDTF">2026-10-18T15:03:22Z</dcterms:modified>
</cp:coreProperties>
</file>