
<file path=[Content_Types].xml><?xml version="1.0" encoding="utf-8"?>
<Types xmlns="http://schemas.openxmlformats.org/package/2006/content-types">
  <Default Extension="bin" ContentType="application/vnd.openxmlformats-officedocument.spreadsheetml.printerSettings"/>
  <Default Extension="png" ContentType="image/png"/>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trlProps/ctrlProp1.xml" ContentType="application/vnd.ms-excel.controlproperties+xml"/>
  <Override PartName="/xl/tables/table1.xml" ContentType="application/vnd.openxmlformats-officedocument.spreadsheetml.table+xml"/>
  <Override PartName="/xl/drawings/drawing3.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04"/>
  <workbookPr codeName="ThisWorkbook" defaultThemeVersion="166925"/>
  <mc:AlternateContent xmlns:mc="http://schemas.openxmlformats.org/markup-compatibility/2006">
    <mc:Choice Requires="x15">
      <x15ac:absPath xmlns:x15ac="http://schemas.microsoft.com/office/spreadsheetml/2010/11/ac" url="M:\אגף בכיר לתכנון ארצי\צוות קרקע מים ומוסדות ציבוריים\מים וביוב\ניהול נגר\מסמך מדיניות, עדכון פרק המים והנחיות\חישוב יעד נגר לניהול\מחשבון יעד ניהול נגר\"/>
    </mc:Choice>
  </mc:AlternateContent>
  <xr:revisionPtr revIDLastSave="0" documentId="8_{508D8E9A-2292-4328-ACDE-EF721EBBC57B}" xr6:coauthVersionLast="36" xr6:coauthVersionMax="36" xr10:uidLastSave="{00000000-0000-0000-0000-000000000000}"/>
  <workbookProtection workbookAlgorithmName="SHA-512" workbookHashValue="LD8O0aVrbftVQJ8iszm1nvC+i64KpP4zZ40Fy7AA3OL9mYitr2XU/Wzw4LaOI+UcClLTmUCv0AZtP3aJ0nY4mw==" workbookSaltValue="tqri/XG1Os+J2cQFDZHcBg==" workbookSpinCount="100000" lockStructure="1"/>
  <bookViews>
    <workbookView xWindow="-28920" yWindow="-120" windowWidth="29040" windowHeight="15840" activeTab="1" xr2:uid="{FBD142E8-4723-4578-99CC-5BF2FA611D9F}"/>
  </bookViews>
  <sheets>
    <sheet name="הסבר" sheetId="3" r:id="rId1"/>
    <sheet name="מחשבון נגר" sheetId="4" r:id="rId2"/>
    <sheet name="נתונים" sheetId="9" state="hidden" r:id="rId3"/>
    <sheet name="בסיס נתונים" sheetId="10" state="hidden" r:id="rId4"/>
    <sheet name="נפח פיזי במעטפת הספיקות" sheetId="11" state="hidden" r:id="rId5"/>
    <sheet name="Alternating Block Method" sheetId="8" state="veryHidden" r:id="rId6"/>
  </sheets>
  <definedNames>
    <definedName name="_xlnm._FilterDatabase" localSheetId="3" hidden="1">'בסיס נתונים'!$A$1:$Q$452</definedName>
    <definedName name="Basin">נתונים!$V$2:$V$4</definedName>
    <definedName name="cmbPolygon">'מחשבון נגר'!$K$2</definedName>
    <definedName name="DailyRain">נתונים!$A$2:$G$20</definedName>
    <definedName name="RainIntensities">'בסיס נתונים'!$A$1:$Q$452</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28" i="11" l="1"/>
  <c r="B27" i="11"/>
  <c r="B26" i="11"/>
  <c r="B24" i="11"/>
  <c r="A23" i="11"/>
  <c r="A22" i="11"/>
  <c r="A21" i="11"/>
  <c r="A20" i="11"/>
  <c r="A19" i="11"/>
  <c r="F3" i="11"/>
  <c r="G3" i="11"/>
  <c r="H3" i="11"/>
  <c r="I3" i="11"/>
  <c r="J3" i="11"/>
  <c r="K3" i="11"/>
  <c r="L3" i="11"/>
  <c r="M3" i="11"/>
  <c r="N3" i="11"/>
  <c r="O3" i="11"/>
  <c r="P3" i="11"/>
  <c r="F4" i="11"/>
  <c r="G4" i="11"/>
  <c r="H4" i="11"/>
  <c r="I4" i="11"/>
  <c r="J4" i="11"/>
  <c r="K4" i="11"/>
  <c r="L4" i="11"/>
  <c r="M4" i="11"/>
  <c r="N4" i="11"/>
  <c r="O4" i="11"/>
  <c r="P4" i="11"/>
  <c r="F5" i="11"/>
  <c r="G5" i="11"/>
  <c r="H5" i="11"/>
  <c r="I5" i="11"/>
  <c r="J5" i="11"/>
  <c r="K5" i="11"/>
  <c r="L5" i="11"/>
  <c r="M5" i="11"/>
  <c r="N5" i="11"/>
  <c r="O5" i="11"/>
  <c r="P5" i="11"/>
  <c r="F6" i="11"/>
  <c r="G6" i="11"/>
  <c r="H6" i="11"/>
  <c r="I6" i="11"/>
  <c r="J6" i="11"/>
  <c r="K6" i="11"/>
  <c r="L6" i="11"/>
  <c r="M6" i="11"/>
  <c r="N6" i="11"/>
  <c r="O6" i="11"/>
  <c r="P6" i="11"/>
  <c r="F8" i="11"/>
  <c r="G8" i="11"/>
  <c r="H8" i="11"/>
  <c r="I8" i="11"/>
  <c r="J8" i="11"/>
  <c r="K8" i="11"/>
  <c r="L8" i="11"/>
  <c r="M8" i="11"/>
  <c r="N8" i="11"/>
  <c r="O8" i="11"/>
  <c r="P8" i="11"/>
  <c r="F9" i="11"/>
  <c r="G9" i="11"/>
  <c r="H9" i="11"/>
  <c r="I9" i="11"/>
  <c r="J9" i="11"/>
  <c r="K9" i="11"/>
  <c r="L9" i="11"/>
  <c r="M9" i="11"/>
  <c r="N9" i="11"/>
  <c r="O9" i="11"/>
  <c r="P9" i="11"/>
  <c r="F10" i="11"/>
  <c r="G10" i="11"/>
  <c r="H10" i="11"/>
  <c r="I10" i="11"/>
  <c r="J10" i="11"/>
  <c r="K10" i="11"/>
  <c r="L10" i="11"/>
  <c r="M10" i="11"/>
  <c r="N10" i="11"/>
  <c r="O10" i="11"/>
  <c r="P10" i="11"/>
  <c r="F12" i="11"/>
  <c r="G12" i="11"/>
  <c r="H12" i="11"/>
  <c r="I12" i="11"/>
  <c r="J12" i="11"/>
  <c r="K12" i="11"/>
  <c r="L12" i="11"/>
  <c r="M12" i="11"/>
  <c r="N12" i="11"/>
  <c r="O12" i="11"/>
  <c r="P12" i="11"/>
  <c r="F13" i="11"/>
  <c r="G13" i="11"/>
  <c r="H13" i="11"/>
  <c r="I13" i="11"/>
  <c r="J13" i="11"/>
  <c r="K13" i="11"/>
  <c r="L13" i="11"/>
  <c r="M13" i="11"/>
  <c r="N13" i="11"/>
  <c r="O13" i="11"/>
  <c r="P13" i="11"/>
  <c r="B19" i="11" l="1"/>
  <c r="B23" i="11"/>
  <c r="B21" i="11"/>
  <c r="B20" i="11"/>
  <c r="B22" i="11"/>
  <c r="N19" i="4" l="1"/>
  <c r="U2" i="8" l="1"/>
  <c r="O2" i="8" l="1"/>
  <c r="T289" i="8" l="1"/>
  <c r="T288" i="8"/>
  <c r="T287" i="8"/>
  <c r="T286" i="8"/>
  <c r="T285" i="8"/>
  <c r="T284" i="8"/>
  <c r="T283" i="8"/>
  <c r="T282" i="8"/>
  <c r="T281" i="8"/>
  <c r="T280" i="8"/>
  <c r="T279" i="8"/>
  <c r="T278" i="8"/>
  <c r="T277" i="8"/>
  <c r="T276" i="8"/>
  <c r="T275" i="8"/>
  <c r="T274" i="8"/>
  <c r="T273" i="8"/>
  <c r="T272" i="8"/>
  <c r="T271" i="8"/>
  <c r="T270" i="8"/>
  <c r="T269" i="8"/>
  <c r="T268" i="8"/>
  <c r="T267" i="8"/>
  <c r="T266" i="8"/>
  <c r="T265" i="8"/>
  <c r="T264" i="8"/>
  <c r="T263" i="8"/>
  <c r="T262" i="8"/>
  <c r="T261" i="8"/>
  <c r="T260" i="8"/>
  <c r="T259" i="8"/>
  <c r="T258" i="8"/>
  <c r="T257" i="8"/>
  <c r="T256" i="8"/>
  <c r="T255" i="8"/>
  <c r="T254" i="8"/>
  <c r="T253" i="8"/>
  <c r="T252" i="8"/>
  <c r="T251" i="8"/>
  <c r="T250" i="8"/>
  <c r="T249" i="8"/>
  <c r="T248" i="8"/>
  <c r="T247" i="8"/>
  <c r="T246" i="8"/>
  <c r="T245" i="8"/>
  <c r="T244" i="8"/>
  <c r="T243" i="8"/>
  <c r="T242" i="8"/>
  <c r="T241" i="8"/>
  <c r="T240" i="8"/>
  <c r="T239" i="8"/>
  <c r="T238" i="8"/>
  <c r="T237" i="8"/>
  <c r="T236" i="8"/>
  <c r="T235" i="8"/>
  <c r="T234" i="8"/>
  <c r="T233" i="8"/>
  <c r="T232" i="8"/>
  <c r="T231" i="8"/>
  <c r="T230" i="8"/>
  <c r="T229" i="8"/>
  <c r="T228" i="8"/>
  <c r="T227" i="8"/>
  <c r="T226" i="8"/>
  <c r="T225" i="8"/>
  <c r="T224" i="8"/>
  <c r="T223" i="8"/>
  <c r="T222" i="8"/>
  <c r="T221" i="8"/>
  <c r="T220" i="8"/>
  <c r="T219" i="8"/>
  <c r="T218" i="8"/>
  <c r="T217" i="8"/>
  <c r="T216" i="8"/>
  <c r="T215" i="8"/>
  <c r="T214" i="8"/>
  <c r="T213" i="8"/>
  <c r="T212" i="8"/>
  <c r="T211" i="8"/>
  <c r="T210" i="8"/>
  <c r="T209" i="8"/>
  <c r="T208" i="8"/>
  <c r="T207" i="8"/>
  <c r="T206" i="8"/>
  <c r="T205" i="8"/>
  <c r="T204" i="8"/>
  <c r="T203" i="8"/>
  <c r="T202" i="8"/>
  <c r="T201" i="8"/>
  <c r="T200" i="8"/>
  <c r="T199" i="8"/>
  <c r="T198" i="8"/>
  <c r="T197" i="8"/>
  <c r="T196" i="8"/>
  <c r="T195" i="8"/>
  <c r="T194" i="8"/>
  <c r="T193" i="8"/>
  <c r="T192" i="8"/>
  <c r="T191" i="8"/>
  <c r="T190" i="8"/>
  <c r="T189" i="8"/>
  <c r="T188" i="8"/>
  <c r="T187" i="8"/>
  <c r="T186" i="8"/>
  <c r="T185" i="8"/>
  <c r="T184" i="8"/>
  <c r="T183" i="8"/>
  <c r="T182" i="8"/>
  <c r="T181" i="8"/>
  <c r="T180" i="8"/>
  <c r="T179" i="8"/>
  <c r="T178" i="8"/>
  <c r="T177" i="8"/>
  <c r="T176" i="8"/>
  <c r="T175" i="8"/>
  <c r="T174" i="8"/>
  <c r="T173" i="8"/>
  <c r="T172" i="8"/>
  <c r="T171" i="8"/>
  <c r="T170" i="8"/>
  <c r="T169" i="8"/>
  <c r="T168" i="8"/>
  <c r="T167" i="8"/>
  <c r="T166" i="8"/>
  <c r="T165" i="8"/>
  <c r="T164" i="8"/>
  <c r="T163" i="8"/>
  <c r="T162" i="8"/>
  <c r="T161" i="8"/>
  <c r="T160" i="8"/>
  <c r="T159" i="8"/>
  <c r="T158" i="8"/>
  <c r="T157" i="8"/>
  <c r="T156" i="8"/>
  <c r="T155" i="8"/>
  <c r="T154" i="8"/>
  <c r="T153" i="8"/>
  <c r="T152" i="8"/>
  <c r="T151" i="8"/>
  <c r="T150" i="8"/>
  <c r="T149" i="8"/>
  <c r="T148" i="8"/>
  <c r="T147" i="8"/>
  <c r="T146" i="8"/>
  <c r="T145" i="8"/>
  <c r="T144" i="8"/>
  <c r="T143" i="8"/>
  <c r="T142" i="8"/>
  <c r="T141" i="8"/>
  <c r="T140" i="8"/>
  <c r="T139" i="8"/>
  <c r="T138" i="8"/>
  <c r="T137" i="8"/>
  <c r="T136" i="8"/>
  <c r="T135" i="8"/>
  <c r="T134" i="8"/>
  <c r="T133" i="8"/>
  <c r="T132" i="8"/>
  <c r="T131" i="8"/>
  <c r="T130" i="8"/>
  <c r="T129" i="8"/>
  <c r="T128" i="8"/>
  <c r="T127" i="8"/>
  <c r="T126" i="8"/>
  <c r="T125" i="8"/>
  <c r="T124" i="8"/>
  <c r="T123" i="8"/>
  <c r="T122" i="8"/>
  <c r="T121" i="8"/>
  <c r="T120" i="8"/>
  <c r="T119" i="8"/>
  <c r="T118" i="8"/>
  <c r="T117" i="8"/>
  <c r="T116" i="8"/>
  <c r="T115" i="8"/>
  <c r="T114" i="8"/>
  <c r="T113" i="8"/>
  <c r="T112" i="8"/>
  <c r="T111" i="8"/>
  <c r="T110" i="8"/>
  <c r="T109" i="8"/>
  <c r="T108" i="8"/>
  <c r="T107" i="8"/>
  <c r="T106" i="8"/>
  <c r="T105" i="8"/>
  <c r="T104" i="8"/>
  <c r="T103" i="8"/>
  <c r="T102" i="8"/>
  <c r="T101" i="8"/>
  <c r="T100" i="8"/>
  <c r="T99" i="8"/>
  <c r="T98" i="8"/>
  <c r="T97" i="8"/>
  <c r="T96" i="8"/>
  <c r="T95" i="8"/>
  <c r="T94" i="8"/>
  <c r="T93" i="8"/>
  <c r="T92" i="8"/>
  <c r="T91" i="8"/>
  <c r="T90" i="8"/>
  <c r="T89" i="8"/>
  <c r="T88" i="8"/>
  <c r="T87" i="8"/>
  <c r="T86" i="8"/>
  <c r="T85" i="8"/>
  <c r="T84" i="8"/>
  <c r="T83" i="8"/>
  <c r="T82" i="8"/>
  <c r="T81" i="8"/>
  <c r="T80" i="8"/>
  <c r="T79" i="8"/>
  <c r="T78" i="8"/>
  <c r="T77" i="8"/>
  <c r="T76" i="8"/>
  <c r="T75" i="8"/>
  <c r="T74" i="8"/>
  <c r="T73" i="8"/>
  <c r="T72" i="8"/>
  <c r="T71" i="8"/>
  <c r="T70" i="8"/>
  <c r="T69" i="8"/>
  <c r="T68" i="8"/>
  <c r="T67" i="8"/>
  <c r="T66" i="8"/>
  <c r="T65" i="8"/>
  <c r="T64" i="8"/>
  <c r="T63" i="8"/>
  <c r="T62" i="8"/>
  <c r="T61" i="8"/>
  <c r="T60" i="8"/>
  <c r="T59" i="8"/>
  <c r="T58" i="8"/>
  <c r="T57" i="8"/>
  <c r="T56" i="8"/>
  <c r="T55" i="8"/>
  <c r="T54" i="8"/>
  <c r="T53" i="8"/>
  <c r="T52" i="8"/>
  <c r="T51" i="8"/>
  <c r="T50" i="8"/>
  <c r="T49" i="8"/>
  <c r="T48" i="8"/>
  <c r="T47" i="8"/>
  <c r="T46" i="8"/>
  <c r="T45" i="8"/>
  <c r="T44" i="8"/>
  <c r="T43" i="8"/>
  <c r="T42" i="8"/>
  <c r="T41" i="8"/>
  <c r="A41" i="8"/>
  <c r="T40" i="8"/>
  <c r="T39" i="8"/>
  <c r="T38" i="8"/>
  <c r="T37" i="8"/>
  <c r="T36" i="8"/>
  <c r="T35" i="8"/>
  <c r="T34" i="8"/>
  <c r="T33" i="8"/>
  <c r="T32" i="8"/>
  <c r="T31" i="8"/>
  <c r="T30" i="8"/>
  <c r="M30" i="8"/>
  <c r="T29" i="8"/>
  <c r="T28" i="8"/>
  <c r="T27" i="8"/>
  <c r="T26" i="8"/>
  <c r="T25" i="8"/>
  <c r="T24" i="8"/>
  <c r="T23" i="8"/>
  <c r="T22" i="8"/>
  <c r="T21" i="8"/>
  <c r="T20" i="8"/>
  <c r="T19" i="8"/>
  <c r="T18" i="8"/>
  <c r="T17" i="8"/>
  <c r="T16" i="8"/>
  <c r="L16" i="8"/>
  <c r="L30" i="8" s="1"/>
  <c r="K16" i="8"/>
  <c r="K30" i="8" s="1"/>
  <c r="J16" i="8"/>
  <c r="J30" i="8" s="1"/>
  <c r="I16" i="8"/>
  <c r="I30" i="8" s="1"/>
  <c r="H16" i="8"/>
  <c r="H30" i="8" s="1"/>
  <c r="G16" i="8"/>
  <c r="G30" i="8" s="1"/>
  <c r="F16" i="8"/>
  <c r="F30" i="8" s="1"/>
  <c r="E16" i="8"/>
  <c r="E30" i="8" s="1"/>
  <c r="D16" i="8"/>
  <c r="D30" i="8" s="1"/>
  <c r="C16" i="8"/>
  <c r="C30" i="8" s="1"/>
  <c r="B16" i="8"/>
  <c r="B30" i="8" s="1"/>
  <c r="T15" i="8"/>
  <c r="T14" i="8"/>
  <c r="T13" i="8"/>
  <c r="T12" i="8"/>
  <c r="T11" i="8"/>
  <c r="T10" i="8"/>
  <c r="T9" i="8"/>
  <c r="T8" i="8"/>
  <c r="T7" i="8"/>
  <c r="T6" i="8"/>
  <c r="U6" i="8" s="1"/>
  <c r="T5" i="8"/>
  <c r="U5" i="8" s="1"/>
  <c r="T4" i="8"/>
  <c r="U4" i="8" s="1"/>
  <c r="T3" i="8"/>
  <c r="U3" i="8" s="1"/>
  <c r="T2" i="8"/>
  <c r="A2" i="8"/>
  <c r="A16" i="8" s="1"/>
  <c r="A30" i="8" s="1"/>
  <c r="U149" i="8" l="1"/>
  <c r="U195" i="8"/>
  <c r="U160" i="8"/>
  <c r="U204" i="8"/>
  <c r="U8" i="8"/>
  <c r="U26" i="8"/>
  <c r="U128" i="8"/>
  <c r="U50" i="8"/>
  <c r="U35" i="8"/>
  <c r="U40" i="8"/>
  <c r="U22" i="8"/>
  <c r="U31" i="8"/>
  <c r="U203" i="8"/>
  <c r="U136" i="8"/>
  <c r="U9" i="8"/>
  <c r="U17" i="8"/>
  <c r="U30" i="8"/>
  <c r="U118" i="8"/>
  <c r="U27" i="8"/>
  <c r="U142" i="8"/>
  <c r="U7" i="8"/>
  <c r="U12" i="8"/>
  <c r="U29" i="8"/>
  <c r="U66" i="8"/>
  <c r="U16" i="8"/>
  <c r="U24" i="8"/>
  <c r="U69" i="8"/>
  <c r="U11" i="8"/>
  <c r="U18" i="8"/>
  <c r="U33" i="8"/>
  <c r="U34" i="8"/>
  <c r="U234" i="8"/>
  <c r="U289" i="8"/>
  <c r="U286" i="8"/>
  <c r="U283" i="8"/>
  <c r="U280" i="8"/>
  <c r="U277" i="8"/>
  <c r="U274" i="8"/>
  <c r="U271" i="8"/>
  <c r="U268" i="8"/>
  <c r="U265" i="8"/>
  <c r="U262" i="8"/>
  <c r="U259" i="8"/>
  <c r="U256" i="8"/>
  <c r="U253" i="8"/>
  <c r="U250" i="8"/>
  <c r="U247" i="8"/>
  <c r="U244" i="8"/>
  <c r="U241" i="8"/>
  <c r="U238" i="8"/>
  <c r="U235" i="8"/>
  <c r="U232" i="8"/>
  <c r="U229" i="8"/>
  <c r="U226" i="8"/>
  <c r="U223" i="8"/>
  <c r="U220" i="8"/>
  <c r="U217" i="8"/>
  <c r="U214" i="8"/>
  <c r="U211" i="8"/>
  <c r="U208" i="8"/>
  <c r="U205" i="8"/>
  <c r="U202" i="8"/>
  <c r="U199" i="8"/>
  <c r="U196" i="8"/>
  <c r="U193" i="8"/>
  <c r="U190" i="8"/>
  <c r="U187" i="8"/>
  <c r="U184" i="8"/>
  <c r="U181" i="8"/>
  <c r="U178" i="8"/>
  <c r="U175" i="8"/>
  <c r="U172" i="8"/>
  <c r="U169" i="8"/>
  <c r="U166" i="8"/>
  <c r="U163" i="8"/>
  <c r="U282" i="8"/>
  <c r="U263" i="8"/>
  <c r="U272" i="8"/>
  <c r="U255" i="8"/>
  <c r="U242" i="8"/>
  <c r="U233" i="8"/>
  <c r="U285" i="8"/>
  <c r="U266" i="8"/>
  <c r="U249" i="8"/>
  <c r="U240" i="8"/>
  <c r="U231" i="8"/>
  <c r="U216" i="8"/>
  <c r="U198" i="8"/>
  <c r="U180" i="8"/>
  <c r="U162" i="8"/>
  <c r="U159" i="8"/>
  <c r="U156" i="8"/>
  <c r="U153" i="8"/>
  <c r="U150" i="8"/>
  <c r="U147" i="8"/>
  <c r="U144" i="8"/>
  <c r="U141" i="8"/>
  <c r="U138" i="8"/>
  <c r="U135" i="8"/>
  <c r="U132" i="8"/>
  <c r="U129" i="8"/>
  <c r="U126" i="8"/>
  <c r="U123" i="8"/>
  <c r="U120" i="8"/>
  <c r="U117" i="8"/>
  <c r="U114" i="8"/>
  <c r="U111" i="8"/>
  <c r="U108" i="8"/>
  <c r="U105" i="8"/>
  <c r="U102" i="8"/>
  <c r="U99" i="8"/>
  <c r="U96" i="8"/>
  <c r="U93" i="8"/>
  <c r="U90" i="8"/>
  <c r="U87" i="8"/>
  <c r="U84" i="8"/>
  <c r="U81" i="8"/>
  <c r="U78" i="8"/>
  <c r="U75" i="8"/>
  <c r="U72" i="8"/>
  <c r="U281" i="8"/>
  <c r="U264" i="8"/>
  <c r="U224" i="8"/>
  <c r="U206" i="8"/>
  <c r="U188" i="8"/>
  <c r="U170" i="8"/>
  <c r="U279" i="8"/>
  <c r="U260" i="8"/>
  <c r="U245" i="8"/>
  <c r="U236" i="8"/>
  <c r="U219" i="8"/>
  <c r="U201" i="8"/>
  <c r="U183" i="8"/>
  <c r="U165" i="8"/>
  <c r="U275" i="8"/>
  <c r="U258" i="8"/>
  <c r="U227" i="8"/>
  <c r="U209" i="8"/>
  <c r="U191" i="8"/>
  <c r="U173" i="8"/>
  <c r="U288" i="8"/>
  <c r="U269" i="8"/>
  <c r="U252" i="8"/>
  <c r="U212" i="8"/>
  <c r="U194" i="8"/>
  <c r="U176" i="8"/>
  <c r="U254" i="8"/>
  <c r="U243" i="8"/>
  <c r="U116" i="8"/>
  <c r="U98" i="8"/>
  <c r="U80" i="8"/>
  <c r="U106" i="8"/>
  <c r="U88" i="8"/>
  <c r="U70" i="8"/>
  <c r="U67" i="8"/>
  <c r="U64" i="8"/>
  <c r="U61" i="8"/>
  <c r="U58" i="8"/>
  <c r="U55" i="8"/>
  <c r="U261" i="8"/>
  <c r="U257" i="8"/>
  <c r="U218" i="8"/>
  <c r="U185" i="8"/>
  <c r="U131" i="8"/>
  <c r="U122" i="8"/>
  <c r="U104" i="8"/>
  <c r="U86" i="8"/>
  <c r="U213" i="8"/>
  <c r="U200" i="8"/>
  <c r="U167" i="8"/>
  <c r="U127" i="8"/>
  <c r="U112" i="8"/>
  <c r="U94" i="8"/>
  <c r="U76" i="8"/>
  <c r="U68" i="8"/>
  <c r="U248" i="8"/>
  <c r="U287" i="8"/>
  <c r="U278" i="8"/>
  <c r="U225" i="8"/>
  <c r="U177" i="8"/>
  <c r="U97" i="8"/>
  <c r="U74" i="8"/>
  <c r="U53" i="8"/>
  <c r="U273" i="8"/>
  <c r="U246" i="8"/>
  <c r="U197" i="8"/>
  <c r="U155" i="8"/>
  <c r="U152" i="8"/>
  <c r="U148" i="8"/>
  <c r="U145" i="8"/>
  <c r="U113" i="8"/>
  <c r="U83" i="8"/>
  <c r="U60" i="8"/>
  <c r="U48" i="8"/>
  <c r="U43" i="8"/>
  <c r="U237" i="8"/>
  <c r="U210" i="8"/>
  <c r="U186" i="8"/>
  <c r="U115" i="8"/>
  <c r="U92" i="8"/>
  <c r="U221" i="8"/>
  <c r="U189" i="8"/>
  <c r="U158" i="8"/>
  <c r="U151" i="8"/>
  <c r="U124" i="8"/>
  <c r="U101" i="8"/>
  <c r="U85" i="8"/>
  <c r="U71" i="8"/>
  <c r="U65" i="8"/>
  <c r="U56" i="8"/>
  <c r="U51" i="8"/>
  <c r="U46" i="8"/>
  <c r="U276" i="8"/>
  <c r="U267" i="8"/>
  <c r="U228" i="8"/>
  <c r="U182" i="8"/>
  <c r="U168" i="8"/>
  <c r="U161" i="8"/>
  <c r="U157" i="8"/>
  <c r="U154" i="8"/>
  <c r="U137" i="8"/>
  <c r="U134" i="8"/>
  <c r="U119" i="8"/>
  <c r="U103" i="8"/>
  <c r="U89" i="8"/>
  <c r="U73" i="8"/>
  <c r="U63" i="8"/>
  <c r="U54" i="8"/>
  <c r="U49" i="8"/>
  <c r="U164" i="8"/>
  <c r="U140" i="8"/>
  <c r="U109" i="8"/>
  <c r="U91" i="8"/>
  <c r="U77" i="8"/>
  <c r="U52" i="8"/>
  <c r="U45" i="8"/>
  <c r="U28" i="8"/>
  <c r="U19" i="8"/>
  <c r="U222" i="8"/>
  <c r="U192" i="8"/>
  <c r="U130" i="8"/>
  <c r="U57" i="8"/>
  <c r="U47" i="8"/>
  <c r="U36" i="8"/>
  <c r="U32" i="8"/>
  <c r="U25" i="8"/>
  <c r="U239" i="8"/>
  <c r="U143" i="8"/>
  <c r="U133" i="8"/>
  <c r="U62" i="8"/>
  <c r="U20" i="8"/>
  <c r="U59" i="8"/>
  <c r="U14" i="8"/>
  <c r="U251" i="8"/>
  <c r="U215" i="8"/>
  <c r="U171" i="8"/>
  <c r="U146" i="8"/>
  <c r="U125" i="8"/>
  <c r="U121" i="8"/>
  <c r="U107" i="8"/>
  <c r="U82" i="8"/>
  <c r="U79" i="8"/>
  <c r="U21" i="8"/>
  <c r="U15" i="8"/>
  <c r="U10" i="8"/>
  <c r="U39" i="8"/>
  <c r="U41" i="8"/>
  <c r="U95" i="8"/>
  <c r="U179" i="8"/>
  <c r="U284" i="8"/>
  <c r="U37" i="8"/>
  <c r="U38" i="8"/>
  <c r="U44" i="8"/>
  <c r="U139" i="8"/>
  <c r="U174" i="8"/>
  <c r="U100" i="8"/>
  <c r="U110" i="8"/>
  <c r="U207" i="8"/>
  <c r="U230" i="8"/>
  <c r="U270" i="8"/>
  <c r="U13" i="8"/>
  <c r="U23" i="8"/>
  <c r="U42" i="8"/>
  <c r="K6" i="4" l="1"/>
  <c r="A4" i="8" l="1"/>
  <c r="A18" i="8" s="1"/>
  <c r="A32" i="8" s="1"/>
  <c r="A5" i="8"/>
  <c r="A19" i="8" s="1"/>
  <c r="A33" i="8" s="1"/>
  <c r="A6" i="8"/>
  <c r="A20" i="8" s="1"/>
  <c r="A34" i="8" s="1"/>
  <c r="A7" i="8"/>
  <c r="A21" i="8" s="1"/>
  <c r="A35" i="8" s="1"/>
  <c r="A8" i="8"/>
  <c r="A22" i="8" s="1"/>
  <c r="A36" i="8" s="1"/>
  <c r="A9" i="8"/>
  <c r="A23" i="8" s="1"/>
  <c r="A37" i="8" s="1"/>
  <c r="A10" i="8"/>
  <c r="A24" i="8" s="1"/>
  <c r="A38" i="8" s="1"/>
  <c r="A11" i="8"/>
  <c r="A25" i="8" s="1"/>
  <c r="A39" i="8" s="1"/>
  <c r="A12" i="8"/>
  <c r="A26" i="8" s="1"/>
  <c r="A40" i="8" s="1"/>
  <c r="A13" i="8"/>
  <c r="A3" i="8"/>
  <c r="A17" i="8" s="1"/>
  <c r="A31" i="8" s="1"/>
  <c r="B9" i="8" l="1"/>
  <c r="B23" i="8" s="1"/>
  <c r="B37" i="8" s="1"/>
  <c r="M26" i="8"/>
  <c r="K10" i="8"/>
  <c r="K24" i="8" s="1"/>
  <c r="J9" i="8"/>
  <c r="J23" i="8" s="1"/>
  <c r="I8" i="8"/>
  <c r="I22" i="8" s="1"/>
  <c r="H7" i="8"/>
  <c r="H21" i="8" s="1"/>
  <c r="G6" i="8"/>
  <c r="G20" i="8" s="1"/>
  <c r="F5" i="8"/>
  <c r="F19" i="8" s="1"/>
  <c r="E4" i="8"/>
  <c r="E18" i="8" s="1"/>
  <c r="D3" i="8"/>
  <c r="D17" i="8" s="1"/>
  <c r="M27" i="8"/>
  <c r="L12" i="8"/>
  <c r="L26" i="8" s="1"/>
  <c r="K11" i="8"/>
  <c r="K25" i="8" s="1"/>
  <c r="J10" i="8"/>
  <c r="J24" i="8" s="1"/>
  <c r="I9" i="8"/>
  <c r="I23" i="8" s="1"/>
  <c r="H8" i="8"/>
  <c r="H22" i="8" s="1"/>
  <c r="G7" i="8"/>
  <c r="G21" i="8" s="1"/>
  <c r="F6" i="8"/>
  <c r="F20" i="8" s="1"/>
  <c r="E5" i="8"/>
  <c r="E19" i="8" s="1"/>
  <c r="D4" i="8"/>
  <c r="D18" i="8" s="1"/>
  <c r="C3" i="8"/>
  <c r="C17" i="8" s="1"/>
  <c r="B3" i="8"/>
  <c r="B17" i="8" s="1"/>
  <c r="B31" i="8" s="1"/>
  <c r="L13" i="8"/>
  <c r="L27" i="8" s="1"/>
  <c r="K12" i="8"/>
  <c r="K26" i="8" s="1"/>
  <c r="J11" i="8"/>
  <c r="J25" i="8" s="1"/>
  <c r="I10" i="8"/>
  <c r="I24" i="8" s="1"/>
  <c r="H9" i="8"/>
  <c r="H23" i="8" s="1"/>
  <c r="G8" i="8"/>
  <c r="G22" i="8" s="1"/>
  <c r="F7" i="8"/>
  <c r="F21" i="8" s="1"/>
  <c r="E6" i="8"/>
  <c r="E20" i="8" s="1"/>
  <c r="D5" i="8"/>
  <c r="D19" i="8" s="1"/>
  <c r="C4" i="8"/>
  <c r="C18" i="8" s="1"/>
  <c r="D11" i="8"/>
  <c r="D25" i="8" s="1"/>
  <c r="L11" i="8"/>
  <c r="L25" i="8" s="1"/>
  <c r="K13" i="8"/>
  <c r="K27" i="8" s="1"/>
  <c r="I11" i="8"/>
  <c r="I25" i="8" s="1"/>
  <c r="F8" i="8"/>
  <c r="F22" i="8" s="1"/>
  <c r="D6" i="8"/>
  <c r="D20" i="8" s="1"/>
  <c r="M17" i="8"/>
  <c r="B13" i="8"/>
  <c r="B27" i="8" s="1"/>
  <c r="B41" i="8" s="1"/>
  <c r="I12" i="8"/>
  <c r="I26" i="8" s="1"/>
  <c r="H11" i="8"/>
  <c r="H25" i="8" s="1"/>
  <c r="G10" i="8"/>
  <c r="G24" i="8" s="1"/>
  <c r="F9" i="8"/>
  <c r="F23" i="8" s="1"/>
  <c r="E8" i="8"/>
  <c r="E22" i="8" s="1"/>
  <c r="D7" i="8"/>
  <c r="D21" i="8" s="1"/>
  <c r="C6" i="8"/>
  <c r="C20" i="8" s="1"/>
  <c r="M18" i="8"/>
  <c r="L3" i="8"/>
  <c r="L17" i="8" s="1"/>
  <c r="B12" i="8"/>
  <c r="B26" i="8" s="1"/>
  <c r="B40" i="8" s="1"/>
  <c r="I13" i="8"/>
  <c r="I27" i="8" s="1"/>
  <c r="H12" i="8"/>
  <c r="H26" i="8" s="1"/>
  <c r="G11" i="8"/>
  <c r="G25" i="8" s="1"/>
  <c r="F10" i="8"/>
  <c r="F24" i="8" s="1"/>
  <c r="E9" i="8"/>
  <c r="E23" i="8" s="1"/>
  <c r="D8" i="8"/>
  <c r="D22" i="8" s="1"/>
  <c r="C7" i="8"/>
  <c r="C21" i="8" s="1"/>
  <c r="M19" i="8"/>
  <c r="L4" i="8"/>
  <c r="L18" i="8" s="1"/>
  <c r="K3" i="8"/>
  <c r="K17" i="8" s="1"/>
  <c r="B5" i="8"/>
  <c r="B19" i="8" s="1"/>
  <c r="B33" i="8" s="1"/>
  <c r="B4" i="8"/>
  <c r="B18" i="8" s="1"/>
  <c r="B32" i="8" s="1"/>
  <c r="J12" i="8"/>
  <c r="J26" i="8" s="1"/>
  <c r="H10" i="8"/>
  <c r="H24" i="8" s="1"/>
  <c r="G9" i="8"/>
  <c r="G23" i="8" s="1"/>
  <c r="E7" i="8"/>
  <c r="E21" i="8" s="1"/>
  <c r="C5" i="8"/>
  <c r="C19" i="8" s="1"/>
  <c r="J13" i="8"/>
  <c r="J27" i="8" s="1"/>
  <c r="B11" i="8"/>
  <c r="B25" i="8" s="1"/>
  <c r="B39" i="8" s="1"/>
  <c r="H13" i="8"/>
  <c r="H27" i="8" s="1"/>
  <c r="G12" i="8"/>
  <c r="G26" i="8" s="1"/>
  <c r="F11" i="8"/>
  <c r="F25" i="8" s="1"/>
  <c r="E10" i="8"/>
  <c r="E24" i="8" s="1"/>
  <c r="D9" i="8"/>
  <c r="D23" i="8" s="1"/>
  <c r="C8" i="8"/>
  <c r="C22" i="8" s="1"/>
  <c r="M20" i="8"/>
  <c r="L5" i="8"/>
  <c r="L19" i="8" s="1"/>
  <c r="K4" i="8"/>
  <c r="K18" i="8" s="1"/>
  <c r="J3" i="8"/>
  <c r="J17" i="8" s="1"/>
  <c r="B10" i="8"/>
  <c r="B24" i="8" s="1"/>
  <c r="B38" i="8" s="1"/>
  <c r="G13" i="8"/>
  <c r="G27" i="8" s="1"/>
  <c r="F12" i="8"/>
  <c r="F26" i="8" s="1"/>
  <c r="E11" i="8"/>
  <c r="E25" i="8" s="1"/>
  <c r="D10" i="8"/>
  <c r="D24" i="8" s="1"/>
  <c r="C9" i="8"/>
  <c r="C23" i="8" s="1"/>
  <c r="M21" i="8"/>
  <c r="L6" i="8"/>
  <c r="L20" i="8" s="1"/>
  <c r="K5" i="8"/>
  <c r="K19" i="8" s="1"/>
  <c r="J4" i="8"/>
  <c r="J18" i="8" s="1"/>
  <c r="I3" i="8"/>
  <c r="I17" i="8" s="1"/>
  <c r="F13" i="8"/>
  <c r="F27" i="8" s="1"/>
  <c r="M22" i="8"/>
  <c r="K6" i="8"/>
  <c r="K20" i="8" s="1"/>
  <c r="I4" i="8"/>
  <c r="I18" i="8" s="1"/>
  <c r="B8" i="8"/>
  <c r="B22" i="8" s="1"/>
  <c r="B36" i="8" s="1"/>
  <c r="E13" i="8"/>
  <c r="E27" i="8" s="1"/>
  <c r="D12" i="8"/>
  <c r="D26" i="8" s="1"/>
  <c r="C11" i="8"/>
  <c r="C25" i="8" s="1"/>
  <c r="M23" i="8"/>
  <c r="L8" i="8"/>
  <c r="L22" i="8" s="1"/>
  <c r="K7" i="8"/>
  <c r="K21" i="8" s="1"/>
  <c r="J6" i="8"/>
  <c r="J20" i="8" s="1"/>
  <c r="I5" i="8"/>
  <c r="I19" i="8" s="1"/>
  <c r="H4" i="8"/>
  <c r="H18" i="8" s="1"/>
  <c r="G3" i="8"/>
  <c r="G17" i="8" s="1"/>
  <c r="B7" i="8"/>
  <c r="B21" i="8" s="1"/>
  <c r="B35" i="8" s="1"/>
  <c r="D13" i="8"/>
  <c r="D27" i="8" s="1"/>
  <c r="C12" i="8"/>
  <c r="C26" i="8" s="1"/>
  <c r="M24" i="8"/>
  <c r="L9" i="8"/>
  <c r="L23" i="8" s="1"/>
  <c r="K8" i="8"/>
  <c r="K22" i="8" s="1"/>
  <c r="J7" i="8"/>
  <c r="J21" i="8" s="1"/>
  <c r="I6" i="8"/>
  <c r="I20" i="8" s="1"/>
  <c r="H5" i="8"/>
  <c r="H19" i="8" s="1"/>
  <c r="G4" i="8"/>
  <c r="G18" i="8" s="1"/>
  <c r="F3" i="8"/>
  <c r="F17" i="8" s="1"/>
  <c r="E12" i="8"/>
  <c r="E26" i="8" s="1"/>
  <c r="C10" i="8"/>
  <c r="C24" i="8" s="1"/>
  <c r="L7" i="8"/>
  <c r="L21" i="8" s="1"/>
  <c r="J5" i="8"/>
  <c r="J19" i="8" s="1"/>
  <c r="H3" i="8"/>
  <c r="H17" i="8" s="1"/>
  <c r="B6" i="8"/>
  <c r="B20" i="8" s="1"/>
  <c r="B34" i="8" s="1"/>
  <c r="C13" i="8"/>
  <c r="C27" i="8" s="1"/>
  <c r="M25" i="8"/>
  <c r="L10" i="8"/>
  <c r="L24" i="8" s="1"/>
  <c r="K9" i="8"/>
  <c r="K23" i="8" s="1"/>
  <c r="J8" i="8"/>
  <c r="J22" i="8" s="1"/>
  <c r="I7" i="8"/>
  <c r="I21" i="8" s="1"/>
  <c r="H6" i="8"/>
  <c r="H20" i="8" s="1"/>
  <c r="G5" i="8"/>
  <c r="G19" i="8" s="1"/>
  <c r="F4" i="8"/>
  <c r="F18" i="8" s="1"/>
  <c r="E3" i="8"/>
  <c r="E17" i="8" s="1"/>
  <c r="C41" i="8" l="1"/>
  <c r="D41" i="8" s="1"/>
  <c r="E41" i="8" s="1"/>
  <c r="F41" i="8" s="1"/>
  <c r="G41" i="8" s="1"/>
  <c r="H41" i="8" s="1"/>
  <c r="I41" i="8" s="1"/>
  <c r="J41" i="8" s="1"/>
  <c r="K41" i="8" s="1"/>
  <c r="L41" i="8" s="1"/>
  <c r="M41" i="8" s="1"/>
  <c r="C33" i="8"/>
  <c r="D33" i="8" s="1"/>
  <c r="E33" i="8" s="1"/>
  <c r="F33" i="8" s="1"/>
  <c r="G33" i="8" s="1"/>
  <c r="H33" i="8" s="1"/>
  <c r="I33" i="8" s="1"/>
  <c r="J33" i="8" s="1"/>
  <c r="K33" i="8" s="1"/>
  <c r="L33" i="8" s="1"/>
  <c r="M33" i="8" s="1"/>
  <c r="C37" i="8"/>
  <c r="D37" i="8" s="1"/>
  <c r="E37" i="8" s="1"/>
  <c r="F37" i="8" s="1"/>
  <c r="G37" i="8" s="1"/>
  <c r="H37" i="8" s="1"/>
  <c r="I37" i="8" s="1"/>
  <c r="J37" i="8" s="1"/>
  <c r="K37" i="8" s="1"/>
  <c r="L37" i="8" s="1"/>
  <c r="M37" i="8" s="1"/>
  <c r="C38" i="8"/>
  <c r="D38" i="8" s="1"/>
  <c r="E38" i="8" s="1"/>
  <c r="F38" i="8" s="1"/>
  <c r="G38" i="8" s="1"/>
  <c r="H38" i="8" s="1"/>
  <c r="I38" i="8" s="1"/>
  <c r="J38" i="8" s="1"/>
  <c r="K38" i="8" s="1"/>
  <c r="L38" i="8" s="1"/>
  <c r="M38" i="8" s="1"/>
  <c r="C36" i="8"/>
  <c r="D36" i="8" s="1"/>
  <c r="E36" i="8" s="1"/>
  <c r="F36" i="8" s="1"/>
  <c r="G36" i="8" s="1"/>
  <c r="H36" i="8" s="1"/>
  <c r="I36" i="8" s="1"/>
  <c r="J36" i="8" s="1"/>
  <c r="K36" i="8" s="1"/>
  <c r="L36" i="8" s="1"/>
  <c r="M36" i="8" s="1"/>
  <c r="C31" i="8"/>
  <c r="D31" i="8" s="1"/>
  <c r="E31" i="8" s="1"/>
  <c r="F31" i="8" s="1"/>
  <c r="G31" i="8" s="1"/>
  <c r="H31" i="8" s="1"/>
  <c r="I31" i="8" s="1"/>
  <c r="J31" i="8" s="1"/>
  <c r="K31" i="8" s="1"/>
  <c r="L31" i="8" s="1"/>
  <c r="M31" i="8" s="1"/>
  <c r="C40" i="8"/>
  <c r="D40" i="8" s="1"/>
  <c r="E40" i="8" s="1"/>
  <c r="F40" i="8" s="1"/>
  <c r="G40" i="8" s="1"/>
  <c r="H40" i="8" s="1"/>
  <c r="I40" i="8" s="1"/>
  <c r="J40" i="8" s="1"/>
  <c r="K40" i="8" s="1"/>
  <c r="L40" i="8" s="1"/>
  <c r="M40" i="8" s="1"/>
  <c r="C32" i="8"/>
  <c r="C34" i="8"/>
  <c r="D34" i="8" s="1"/>
  <c r="E34" i="8" s="1"/>
  <c r="F34" i="8" s="1"/>
  <c r="G34" i="8" s="1"/>
  <c r="H34" i="8" s="1"/>
  <c r="I34" i="8" s="1"/>
  <c r="J34" i="8" s="1"/>
  <c r="K34" i="8" s="1"/>
  <c r="L34" i="8" s="1"/>
  <c r="M34" i="8" s="1"/>
  <c r="C35" i="8"/>
  <c r="D35" i="8" s="1"/>
  <c r="E35" i="8" s="1"/>
  <c r="F35" i="8" s="1"/>
  <c r="G35" i="8" s="1"/>
  <c r="H35" i="8" s="1"/>
  <c r="I35" i="8" s="1"/>
  <c r="J35" i="8" s="1"/>
  <c r="K35" i="8" s="1"/>
  <c r="L35" i="8" s="1"/>
  <c r="M35" i="8" s="1"/>
  <c r="C39" i="8"/>
  <c r="D39" i="8" s="1"/>
  <c r="E39" i="8" s="1"/>
  <c r="F39" i="8" s="1"/>
  <c r="G39" i="8" s="1"/>
  <c r="H39" i="8" s="1"/>
  <c r="I39" i="8" s="1"/>
  <c r="J39" i="8" s="1"/>
  <c r="K39" i="8" s="1"/>
  <c r="L39" i="8" s="1"/>
  <c r="M39" i="8" s="1"/>
  <c r="D32" i="8" l="1"/>
  <c r="E32" i="8" s="1"/>
  <c r="F32" i="8" s="1"/>
  <c r="G32" i="8" s="1"/>
  <c r="H32" i="8" s="1"/>
  <c r="I32" i="8" s="1"/>
  <c r="J32" i="8" s="1"/>
  <c r="K32" i="8" s="1"/>
  <c r="L32" i="8" s="1"/>
  <c r="M32" i="8" s="1"/>
  <c r="A45" i="8" l="1" a="1"/>
  <c r="K57" i="8" l="1"/>
  <c r="K56" i="8"/>
  <c r="K55" i="8"/>
  <c r="K54" i="8"/>
  <c r="K53" i="8"/>
  <c r="K52" i="8"/>
  <c r="K51" i="8"/>
  <c r="K50" i="8"/>
  <c r="K49" i="8"/>
  <c r="K48" i="8"/>
  <c r="K47" i="8"/>
  <c r="K46" i="8"/>
  <c r="K45" i="8"/>
  <c r="L56" i="8"/>
  <c r="J55" i="8"/>
  <c r="I54" i="8"/>
  <c r="H53" i="8"/>
  <c r="G52" i="8"/>
  <c r="F51" i="8"/>
  <c r="E50" i="8"/>
  <c r="D49" i="8"/>
  <c r="C48" i="8"/>
  <c r="B47" i="8"/>
  <c r="A46" i="8"/>
  <c r="O7" i="8" s="1"/>
  <c r="L57" i="8"/>
  <c r="J56" i="8"/>
  <c r="I55" i="8"/>
  <c r="H54" i="8"/>
  <c r="G53" i="8"/>
  <c r="F52" i="8"/>
  <c r="E51" i="8"/>
  <c r="D50" i="8"/>
  <c r="C49" i="8"/>
  <c r="B48" i="8"/>
  <c r="A47" i="8"/>
  <c r="O8" i="8" s="1"/>
  <c r="L45" i="8"/>
  <c r="I57" i="8"/>
  <c r="H56" i="8"/>
  <c r="G55" i="8"/>
  <c r="F54" i="8"/>
  <c r="E53" i="8"/>
  <c r="D52" i="8"/>
  <c r="C51" i="8"/>
  <c r="B50" i="8"/>
  <c r="A49" i="8"/>
  <c r="O10" i="8" s="1"/>
  <c r="L47" i="8"/>
  <c r="J46" i="8"/>
  <c r="I45" i="8"/>
  <c r="G57" i="8"/>
  <c r="F56" i="8"/>
  <c r="E55" i="8"/>
  <c r="D54" i="8"/>
  <c r="C53" i="8"/>
  <c r="B52" i="8"/>
  <c r="A51" i="8"/>
  <c r="O12" i="8" s="1"/>
  <c r="L49" i="8"/>
  <c r="J48" i="8"/>
  <c r="I47" i="8"/>
  <c r="H46" i="8"/>
  <c r="G45" i="8"/>
  <c r="E56" i="8"/>
  <c r="L54" i="8"/>
  <c r="B53" i="8"/>
  <c r="H51" i="8"/>
  <c r="J49" i="8"/>
  <c r="E48" i="8"/>
  <c r="G46" i="8"/>
  <c r="B45" i="8"/>
  <c r="D56" i="8"/>
  <c r="J54" i="8"/>
  <c r="A53" i="8"/>
  <c r="O14" i="8" s="1"/>
  <c r="G51" i="8"/>
  <c r="I49" i="8"/>
  <c r="D48" i="8"/>
  <c r="F46" i="8"/>
  <c r="A45" i="8"/>
  <c r="J57" i="8"/>
  <c r="C56" i="8"/>
  <c r="G54" i="8"/>
  <c r="L52" i="8"/>
  <c r="D51" i="8"/>
  <c r="H49" i="8"/>
  <c r="A48" i="8"/>
  <c r="O9" i="8" s="1"/>
  <c r="E46" i="8"/>
  <c r="H57" i="8"/>
  <c r="B56" i="8"/>
  <c r="E54" i="8"/>
  <c r="J52" i="8"/>
  <c r="B51" i="8"/>
  <c r="G49" i="8"/>
  <c r="J47" i="8"/>
  <c r="D46" i="8"/>
  <c r="E57" i="8"/>
  <c r="L55" i="8"/>
  <c r="B54" i="8"/>
  <c r="H52" i="8"/>
  <c r="J50" i="8"/>
  <c r="E49" i="8"/>
  <c r="G47" i="8"/>
  <c r="B46" i="8"/>
  <c r="A57" i="8"/>
  <c r="O18" i="8" s="1"/>
  <c r="L53" i="8"/>
  <c r="L50" i="8"/>
  <c r="G48" i="8"/>
  <c r="F45" i="8"/>
  <c r="G56" i="8"/>
  <c r="I53" i="8"/>
  <c r="H50" i="8"/>
  <c r="H47" i="8"/>
  <c r="D45" i="8"/>
  <c r="H55" i="8"/>
  <c r="D53" i="8"/>
  <c r="F50" i="8"/>
  <c r="E47" i="8"/>
  <c r="F55" i="8"/>
  <c r="I52" i="8"/>
  <c r="C50" i="8"/>
  <c r="D47" i="8"/>
  <c r="D55" i="8"/>
  <c r="E52" i="8"/>
  <c r="A50" i="8"/>
  <c r="O11" i="8" s="1"/>
  <c r="C47" i="8"/>
  <c r="C55" i="8"/>
  <c r="C52" i="8"/>
  <c r="F49" i="8"/>
  <c r="L46" i="8"/>
  <c r="C57" i="8"/>
  <c r="J51" i="8"/>
  <c r="J45" i="8"/>
  <c r="B57" i="8"/>
  <c r="I51" i="8"/>
  <c r="H45" i="8"/>
  <c r="A56" i="8"/>
  <c r="O17" i="8" s="1"/>
  <c r="G50" i="8"/>
  <c r="C45" i="8"/>
  <c r="B55" i="8"/>
  <c r="B49" i="8"/>
  <c r="A55" i="8"/>
  <c r="O16" i="8" s="1"/>
  <c r="L48" i="8"/>
  <c r="C54" i="8"/>
  <c r="I48" i="8"/>
  <c r="D57" i="8"/>
  <c r="A54" i="8"/>
  <c r="O15" i="8" s="1"/>
  <c r="H48" i="8"/>
  <c r="F57" i="8"/>
  <c r="A52" i="8"/>
  <c r="O13" i="8" s="1"/>
  <c r="I46" i="8"/>
  <c r="C46" i="8"/>
  <c r="J53" i="8"/>
  <c r="F48" i="8"/>
  <c r="I56" i="8"/>
  <c r="E45" i="8"/>
  <c r="F53" i="8"/>
  <c r="F47" i="8"/>
  <c r="L51" i="8"/>
  <c r="I50" i="8"/>
  <c r="P7" i="8" l="1"/>
  <c r="P9" i="8"/>
  <c r="P8" i="8"/>
  <c r="P11" i="8"/>
  <c r="P15" i="8"/>
  <c r="P14" i="8"/>
  <c r="P10" i="8"/>
  <c r="P12" i="8"/>
  <c r="P16" i="8"/>
  <c r="P18" i="8"/>
  <c r="P17" i="8"/>
  <c r="P13" i="8"/>
  <c r="O23" i="8" l="1"/>
  <c r="P23" i="8"/>
  <c r="V158" i="8" l="1"/>
  <c r="V57" i="8"/>
  <c r="V34" i="8"/>
  <c r="V284" i="8"/>
  <c r="V68" i="8"/>
  <c r="Q10" i="8"/>
  <c r="N10" i="8" s="1"/>
  <c r="V149" i="8"/>
  <c r="V151" i="8"/>
  <c r="V6" i="8"/>
  <c r="V153" i="8"/>
  <c r="V60" i="8"/>
  <c r="V7" i="8"/>
  <c r="V201" i="8"/>
  <c r="Q9" i="8"/>
  <c r="N9" i="8" s="1"/>
  <c r="V210" i="8"/>
  <c r="Q7" i="8"/>
  <c r="N7" i="8" s="1"/>
  <c r="V270" i="8"/>
  <c r="V168" i="8"/>
  <c r="V172" i="8"/>
  <c r="V182" i="8"/>
  <c r="V204" i="8"/>
  <c r="V72" i="8"/>
  <c r="V268" i="8"/>
  <c r="V258" i="8"/>
  <c r="V198" i="8"/>
  <c r="V157" i="8"/>
  <c r="V63" i="8"/>
  <c r="V197" i="8"/>
  <c r="V180" i="8"/>
  <c r="V255" i="8"/>
  <c r="V26" i="8"/>
  <c r="V47" i="8"/>
  <c r="V31" i="8"/>
  <c r="V222" i="8"/>
  <c r="V74" i="8"/>
  <c r="V123" i="8"/>
  <c r="V211" i="8"/>
  <c r="V243" i="8"/>
  <c r="V2" i="8"/>
  <c r="W2" i="8" s="1"/>
  <c r="V165" i="8"/>
  <c r="V16" i="8"/>
  <c r="V178" i="8"/>
  <c r="V124" i="8"/>
  <c r="V48" i="8"/>
  <c r="V136" i="8"/>
  <c r="V191" i="8"/>
  <c r="V32" i="8"/>
  <c r="V156" i="8"/>
  <c r="V17" i="8"/>
  <c r="V50" i="8"/>
  <c r="V53" i="8"/>
  <c r="V271" i="8"/>
  <c r="V282" i="8"/>
  <c r="V280" i="8"/>
  <c r="V134" i="8"/>
  <c r="V289" i="8"/>
  <c r="V145" i="8"/>
  <c r="V192" i="8"/>
  <c r="V179" i="8"/>
  <c r="V35" i="8"/>
  <c r="V166" i="8"/>
  <c r="V22" i="8"/>
  <c r="V56" i="8"/>
  <c r="V139" i="8"/>
  <c r="V186" i="8"/>
  <c r="V285" i="8"/>
  <c r="V141" i="8"/>
  <c r="V236" i="8"/>
  <c r="V162" i="8"/>
  <c r="V174" i="8"/>
  <c r="V281" i="8"/>
  <c r="V137" i="8"/>
  <c r="V256" i="8"/>
  <c r="V112" i="8"/>
  <c r="V219" i="8"/>
  <c r="V39" i="8"/>
  <c r="Q18" i="8"/>
  <c r="V13" i="8"/>
  <c r="V100" i="8"/>
  <c r="V98" i="8"/>
  <c r="V277" i="8"/>
  <c r="V133" i="8"/>
  <c r="V120" i="8"/>
  <c r="V167" i="8"/>
  <c r="V23" i="8"/>
  <c r="V154" i="8"/>
  <c r="V272" i="8"/>
  <c r="V20" i="8"/>
  <c r="V115" i="8"/>
  <c r="V150" i="8"/>
  <c r="V273" i="8"/>
  <c r="V129" i="8"/>
  <c r="V212" i="8"/>
  <c r="V102" i="8"/>
  <c r="V126" i="8"/>
  <c r="V269" i="8"/>
  <c r="V125" i="8"/>
  <c r="V244" i="8"/>
  <c r="V88" i="8"/>
  <c r="V207" i="8"/>
  <c r="V15" i="8"/>
  <c r="Q17" i="8"/>
  <c r="N17" i="8" s="1"/>
  <c r="V12" i="8"/>
  <c r="V217" i="8"/>
  <c r="V18" i="8"/>
  <c r="V209" i="8"/>
  <c r="Q12" i="8"/>
  <c r="N12" i="8" s="1"/>
  <c r="V205" i="8"/>
  <c r="V231" i="8"/>
  <c r="V38" i="8"/>
  <c r="V265" i="8"/>
  <c r="V97" i="8"/>
  <c r="V96" i="8"/>
  <c r="V155" i="8"/>
  <c r="V286" i="8"/>
  <c r="V142" i="8"/>
  <c r="V248" i="8"/>
  <c r="V283" i="8"/>
  <c r="V91" i="8"/>
  <c r="V138" i="8"/>
  <c r="V261" i="8"/>
  <c r="V117" i="8"/>
  <c r="V176" i="8"/>
  <c r="V42" i="8"/>
  <c r="V90" i="8"/>
  <c r="V257" i="8"/>
  <c r="V113" i="8"/>
  <c r="V232" i="8"/>
  <c r="V76" i="8"/>
  <c r="V195" i="8"/>
  <c r="V254" i="8"/>
  <c r="Q16" i="8"/>
  <c r="N16" i="8" s="1"/>
  <c r="V11" i="8"/>
  <c r="V109" i="8"/>
  <c r="V61" i="8"/>
  <c r="V9" i="8"/>
  <c r="V276" i="8"/>
  <c r="V80" i="8"/>
  <c r="V77" i="8"/>
  <c r="V159" i="8"/>
  <c r="Q11" i="8"/>
  <c r="N11" i="8" s="1"/>
  <c r="V27" i="8"/>
  <c r="V251" i="8"/>
  <c r="V94" i="8"/>
  <c r="V223" i="8"/>
  <c r="V69" i="8"/>
  <c r="V86" i="8"/>
  <c r="V184" i="8"/>
  <c r="V110" i="8"/>
  <c r="V84" i="8"/>
  <c r="V95" i="8"/>
  <c r="V140" i="8"/>
  <c r="V135" i="8"/>
  <c r="V14" i="8"/>
  <c r="V253" i="8"/>
  <c r="V36" i="8"/>
  <c r="V287" i="8"/>
  <c r="V143" i="8"/>
  <c r="V274" i="8"/>
  <c r="V130" i="8"/>
  <c r="V224" i="8"/>
  <c r="V259" i="8"/>
  <c r="V79" i="8"/>
  <c r="V114" i="8"/>
  <c r="V249" i="8"/>
  <c r="V105" i="8"/>
  <c r="V152" i="8"/>
  <c r="V122" i="8"/>
  <c r="V66" i="8"/>
  <c r="V245" i="8"/>
  <c r="V101" i="8"/>
  <c r="V220" i="8"/>
  <c r="V64" i="8"/>
  <c r="V183" i="8"/>
  <c r="V230" i="8"/>
  <c r="Q15" i="8"/>
  <c r="N15" i="8" s="1"/>
  <c r="V10" i="8"/>
  <c r="V87" i="8"/>
  <c r="V241" i="8"/>
  <c r="V288" i="8"/>
  <c r="V275" i="8"/>
  <c r="V131" i="8"/>
  <c r="V262" i="8"/>
  <c r="V118" i="8"/>
  <c r="V200" i="8"/>
  <c r="V247" i="8"/>
  <c r="V55" i="8"/>
  <c r="V78" i="8"/>
  <c r="V237" i="8"/>
  <c r="V93" i="8"/>
  <c r="V128" i="8"/>
  <c r="V30" i="8"/>
  <c r="V233" i="8"/>
  <c r="V89" i="8"/>
  <c r="V208" i="8"/>
  <c r="V52" i="8"/>
  <c r="V171" i="8"/>
  <c r="V206" i="8"/>
  <c r="Q13" i="8"/>
  <c r="N13" i="8" s="1"/>
  <c r="V51" i="8"/>
  <c r="V37" i="8"/>
  <c r="V229" i="8"/>
  <c r="V263" i="8"/>
  <c r="V119" i="8"/>
  <c r="V250" i="8"/>
  <c r="V106" i="8"/>
  <c r="V188" i="8"/>
  <c r="V235" i="8"/>
  <c r="V43" i="8"/>
  <c r="V54" i="8"/>
  <c r="V225" i="8"/>
  <c r="V81" i="8"/>
  <c r="V132" i="8"/>
  <c r="V146" i="8"/>
  <c r="V221" i="8"/>
  <c r="V196" i="8"/>
  <c r="V40" i="8"/>
  <c r="V170" i="8"/>
  <c r="V5" i="8"/>
  <c r="V108" i="8"/>
  <c r="V264" i="8"/>
  <c r="V107" i="8"/>
  <c r="V238" i="8"/>
  <c r="V164" i="8"/>
  <c r="V19" i="8"/>
  <c r="V213" i="8"/>
  <c r="V44" i="8"/>
  <c r="V260" i="8"/>
  <c r="V65" i="8"/>
  <c r="V28" i="8"/>
  <c r="V147" i="8"/>
  <c r="V8" i="8"/>
  <c r="V278" i="8"/>
  <c r="V252" i="8"/>
  <c r="V239" i="8"/>
  <c r="V226" i="8"/>
  <c r="V82" i="8"/>
  <c r="V242" i="8"/>
  <c r="V24" i="8"/>
  <c r="V193" i="8"/>
  <c r="V240" i="8"/>
  <c r="V227" i="8"/>
  <c r="V83" i="8"/>
  <c r="V214" i="8"/>
  <c r="V70" i="8"/>
  <c r="V116" i="8"/>
  <c r="V199" i="8"/>
  <c r="V246" i="8"/>
  <c r="V62" i="8"/>
  <c r="V189" i="8"/>
  <c r="V45" i="8"/>
  <c r="V175" i="8"/>
  <c r="V127" i="8"/>
  <c r="V121" i="8"/>
  <c r="V185" i="8"/>
  <c r="V41" i="8"/>
  <c r="V160" i="8"/>
  <c r="V279" i="8"/>
  <c r="V111" i="8"/>
  <c r="V85" i="8"/>
  <c r="Q14" i="8"/>
  <c r="N14" i="8" s="1"/>
  <c r="V4" i="8"/>
  <c r="V218" i="8"/>
  <c r="V25" i="8"/>
  <c r="V181" i="8"/>
  <c r="V228" i="8"/>
  <c r="V215" i="8"/>
  <c r="V71" i="8"/>
  <c r="V202" i="8"/>
  <c r="V58" i="8"/>
  <c r="V104" i="8"/>
  <c r="V187" i="8"/>
  <c r="V234" i="8"/>
  <c r="V73" i="8"/>
  <c r="V177" i="8"/>
  <c r="V33" i="8"/>
  <c r="V103" i="8"/>
  <c r="V67" i="8"/>
  <c r="V144" i="8"/>
  <c r="V173" i="8"/>
  <c r="V29" i="8"/>
  <c r="V148" i="8"/>
  <c r="V267" i="8"/>
  <c r="V99" i="8"/>
  <c r="V49" i="8"/>
  <c r="Q8" i="8"/>
  <c r="N8" i="8" s="1"/>
  <c r="V3" i="8"/>
  <c r="V194" i="8"/>
  <c r="V266" i="8"/>
  <c r="V169" i="8"/>
  <c r="V216" i="8"/>
  <c r="V203" i="8"/>
  <c r="V59" i="8"/>
  <c r="V190" i="8"/>
  <c r="V46" i="8"/>
  <c r="V92" i="8"/>
  <c r="V75" i="8"/>
  <c r="V161" i="8"/>
  <c r="V21" i="8"/>
  <c r="V163" i="8"/>
  <c r="W26" i="8" l="1"/>
  <c r="X158" i="8" s="1"/>
  <c r="W134" i="8"/>
  <c r="X212" i="8" s="1"/>
  <c r="W183" i="8"/>
  <c r="X55" i="8" s="1"/>
  <c r="W266" i="8"/>
  <c r="X278" i="8" s="1"/>
  <c r="W98" i="8"/>
  <c r="X194" i="8" s="1"/>
  <c r="W145" i="8"/>
  <c r="X74" i="8" s="1"/>
  <c r="W11" i="8"/>
  <c r="X141" i="8" s="1"/>
  <c r="W96" i="8"/>
  <c r="X193" i="8" s="1"/>
  <c r="W46" i="8"/>
  <c r="X168" i="8" s="1"/>
  <c r="W38" i="8"/>
  <c r="W3" i="8"/>
  <c r="X147" i="8" s="1"/>
  <c r="W206" i="8"/>
  <c r="X248" i="8" s="1"/>
  <c r="W8" i="8"/>
  <c r="X149" i="8" s="1"/>
  <c r="W14" i="8"/>
  <c r="X152" i="8" s="1"/>
  <c r="W62" i="8"/>
  <c r="X176" i="8" s="1"/>
  <c r="W20" i="8"/>
  <c r="X155" i="8" s="1"/>
  <c r="W6" i="8"/>
  <c r="X144" i="8" s="1"/>
  <c r="W55" i="8"/>
  <c r="X119" i="8" s="1"/>
  <c r="W50" i="8"/>
  <c r="X170" i="8" s="1"/>
  <c r="W251" i="8"/>
  <c r="X21" i="8" s="1"/>
  <c r="W278" i="8"/>
  <c r="X284" i="8" s="1"/>
  <c r="X164" i="8"/>
  <c r="W4" i="8"/>
  <c r="X145" i="8" s="1"/>
  <c r="W122" i="8"/>
  <c r="W242" i="8"/>
  <c r="W107" i="8"/>
  <c r="X146" i="8"/>
  <c r="N18" i="8"/>
  <c r="W5" i="8"/>
  <c r="X148" i="8" s="1"/>
  <c r="W124" i="8"/>
  <c r="W268" i="8"/>
  <c r="W198" i="8"/>
  <c r="W264" i="8"/>
  <c r="W71" i="8"/>
  <c r="W74" i="8"/>
  <c r="W218" i="8"/>
  <c r="W182" i="8"/>
  <c r="W287" i="8"/>
  <c r="W116" i="8"/>
  <c r="W260" i="8"/>
  <c r="W130" i="8"/>
  <c r="W274" i="8"/>
  <c r="W67" i="8"/>
  <c r="W169" i="8"/>
  <c r="W227" i="8"/>
  <c r="W103" i="8"/>
  <c r="W240" i="8"/>
  <c r="W152" i="8"/>
  <c r="W63" i="8"/>
  <c r="W83" i="8"/>
  <c r="W257" i="8"/>
  <c r="W243" i="8"/>
  <c r="W276" i="8"/>
  <c r="W59" i="8"/>
  <c r="W113" i="8"/>
  <c r="W86" i="8"/>
  <c r="W230" i="8"/>
  <c r="W115" i="8"/>
  <c r="W270" i="8"/>
  <c r="W158" i="8"/>
  <c r="W143" i="8"/>
  <c r="W139" i="8"/>
  <c r="W283" i="8"/>
  <c r="W137" i="8"/>
  <c r="W252" i="8"/>
  <c r="W281" i="8"/>
  <c r="W247" i="8"/>
  <c r="W27" i="8"/>
  <c r="W30" i="8"/>
  <c r="W176" i="8"/>
  <c r="W173" i="8"/>
  <c r="W194" i="8"/>
  <c r="W166" i="8"/>
  <c r="W45" i="8"/>
  <c r="W190" i="8"/>
  <c r="W207" i="8"/>
  <c r="W159" i="8"/>
  <c r="W54" i="8"/>
  <c r="W92" i="8"/>
  <c r="W236" i="8"/>
  <c r="W106" i="8"/>
  <c r="W250" i="8"/>
  <c r="W51" i="8"/>
  <c r="W195" i="8"/>
  <c r="W150" i="8"/>
  <c r="W154" i="8"/>
  <c r="W120" i="8"/>
  <c r="W181" i="8"/>
  <c r="W146" i="8"/>
  <c r="W127" i="8"/>
  <c r="W16" i="8"/>
  <c r="W164" i="8"/>
  <c r="W179" i="8"/>
  <c r="W156" i="8"/>
  <c r="W52" i="8"/>
  <c r="W196" i="8"/>
  <c r="W33" i="8"/>
  <c r="W58" i="8"/>
  <c r="W202" i="8"/>
  <c r="W65" i="8"/>
  <c r="W209" i="8"/>
  <c r="W88" i="8"/>
  <c r="W232" i="8"/>
  <c r="W77" i="8"/>
  <c r="W221" i="8"/>
  <c r="W162" i="8"/>
  <c r="W42" i="8"/>
  <c r="W187" i="8"/>
  <c r="W41" i="8"/>
  <c r="W258" i="8"/>
  <c r="W23" i="8"/>
  <c r="W170" i="8"/>
  <c r="W28" i="8"/>
  <c r="W80" i="8"/>
  <c r="W224" i="8"/>
  <c r="W94" i="8"/>
  <c r="W238" i="8"/>
  <c r="W21" i="8"/>
  <c r="W204" i="8"/>
  <c r="W109" i="8"/>
  <c r="W253" i="8"/>
  <c r="W131" i="8"/>
  <c r="W100" i="8"/>
  <c r="W244" i="8"/>
  <c r="W174" i="8"/>
  <c r="W199" i="8"/>
  <c r="W34" i="8"/>
  <c r="W216" i="8"/>
  <c r="W147" i="8"/>
  <c r="W167" i="8"/>
  <c r="W112" i="8"/>
  <c r="W256" i="8"/>
  <c r="W186" i="8"/>
  <c r="W211" i="8"/>
  <c r="W81" i="8"/>
  <c r="W60" i="8"/>
  <c r="W135" i="8"/>
  <c r="W279" i="8"/>
  <c r="W76" i="8"/>
  <c r="W220" i="8"/>
  <c r="W138" i="8"/>
  <c r="W29" i="8"/>
  <c r="W175" i="8"/>
  <c r="W239" i="8"/>
  <c r="W68" i="8"/>
  <c r="W212" i="8"/>
  <c r="W69" i="8"/>
  <c r="W213" i="8"/>
  <c r="W82" i="8"/>
  <c r="W226" i="8"/>
  <c r="W275" i="8"/>
  <c r="W192" i="8"/>
  <c r="W97" i="8"/>
  <c r="W241" i="8"/>
  <c r="W10" i="8"/>
  <c r="W9" i="8"/>
  <c r="W89" i="8"/>
  <c r="W233" i="8"/>
  <c r="W93" i="8"/>
  <c r="W237" i="8"/>
  <c r="W121" i="8"/>
  <c r="W265" i="8"/>
  <c r="W24" i="8"/>
  <c r="W25" i="8"/>
  <c r="W171" i="8"/>
  <c r="W101" i="8"/>
  <c r="W245" i="8"/>
  <c r="W66" i="8"/>
  <c r="W104" i="8"/>
  <c r="W248" i="8"/>
  <c r="W105" i="8"/>
  <c r="W249" i="8"/>
  <c r="W118" i="8"/>
  <c r="W262" i="8"/>
  <c r="W47" i="8"/>
  <c r="W228" i="8"/>
  <c r="W133" i="8"/>
  <c r="W277" i="8"/>
  <c r="W79" i="8"/>
  <c r="W223" i="8"/>
  <c r="W90" i="8"/>
  <c r="W117" i="8"/>
  <c r="W261" i="8"/>
  <c r="W84" i="8"/>
  <c r="W288" i="8"/>
  <c r="W289" i="8"/>
  <c r="X2" i="8" s="1"/>
  <c r="W110" i="8"/>
  <c r="W254" i="8"/>
  <c r="W72" i="8"/>
  <c r="W136" i="8"/>
  <c r="W280" i="8"/>
  <c r="W125" i="8"/>
  <c r="W269" i="8"/>
  <c r="W210" i="8"/>
  <c r="W91" i="8"/>
  <c r="W235" i="8"/>
  <c r="W114" i="8"/>
  <c r="W128" i="8"/>
  <c r="W272" i="8"/>
  <c r="W129" i="8"/>
  <c r="W273" i="8"/>
  <c r="W142" i="8"/>
  <c r="W286" i="8"/>
  <c r="W108" i="8"/>
  <c r="W7" i="8"/>
  <c r="W157" i="8"/>
  <c r="W225" i="8"/>
  <c r="W222" i="8"/>
  <c r="W140" i="8"/>
  <c r="W284" i="8"/>
  <c r="W141" i="8"/>
  <c r="W285" i="8"/>
  <c r="W22" i="8"/>
  <c r="W148" i="8"/>
  <c r="W75" i="8"/>
  <c r="W219" i="8"/>
  <c r="W160" i="8"/>
  <c r="W149" i="8"/>
  <c r="W234" i="8"/>
  <c r="W259" i="8"/>
  <c r="W153" i="8"/>
  <c r="W18" i="8"/>
  <c r="W19" i="8"/>
  <c r="W95" i="8"/>
  <c r="W132" i="8"/>
  <c r="W35" i="8"/>
  <c r="W87" i="8"/>
  <c r="W231" i="8"/>
  <c r="W172" i="8"/>
  <c r="W12" i="8"/>
  <c r="W13" i="8"/>
  <c r="W161" i="8"/>
  <c r="W246" i="8"/>
  <c r="W271" i="8"/>
  <c r="W17" i="8"/>
  <c r="W165" i="8"/>
  <c r="W32" i="8"/>
  <c r="W178" i="8"/>
  <c r="W155" i="8"/>
  <c r="W144" i="8"/>
  <c r="W48" i="8"/>
  <c r="W49" i="8"/>
  <c r="W193" i="8"/>
  <c r="W99" i="8"/>
  <c r="W39" i="8"/>
  <c r="W184" i="8"/>
  <c r="W78" i="8"/>
  <c r="W31" i="8"/>
  <c r="W177" i="8"/>
  <c r="W61" i="8"/>
  <c r="W205" i="8"/>
  <c r="W37" i="8"/>
  <c r="W36" i="8"/>
  <c r="W191" i="8"/>
  <c r="W111" i="8"/>
  <c r="W255" i="8"/>
  <c r="W40" i="8"/>
  <c r="W185" i="8"/>
  <c r="W102" i="8"/>
  <c r="W282" i="8"/>
  <c r="W151" i="8"/>
  <c r="W43" i="8"/>
  <c r="W188" i="8"/>
  <c r="W44" i="8"/>
  <c r="W189" i="8"/>
  <c r="W203" i="8"/>
  <c r="W168" i="8"/>
  <c r="W73" i="8"/>
  <c r="W217" i="8"/>
  <c r="W263" i="8"/>
  <c r="W123" i="8"/>
  <c r="W267" i="8"/>
  <c r="W64" i="8"/>
  <c r="W208" i="8"/>
  <c r="W53" i="8"/>
  <c r="W197" i="8"/>
  <c r="W126" i="8"/>
  <c r="W15" i="8"/>
  <c r="W163" i="8"/>
  <c r="W119" i="8"/>
  <c r="W56" i="8"/>
  <c r="W200" i="8"/>
  <c r="W57" i="8"/>
  <c r="W201" i="8"/>
  <c r="W70" i="8"/>
  <c r="W214" i="8"/>
  <c r="W215" i="8"/>
  <c r="W180" i="8"/>
  <c r="W85" i="8"/>
  <c r="W229" i="8"/>
  <c r="X52" i="8" l="1"/>
  <c r="X274" i="8"/>
  <c r="X87" i="8"/>
  <c r="X66" i="8"/>
  <c r="X289" i="8"/>
  <c r="X232" i="8"/>
  <c r="X229" i="8"/>
  <c r="X50" i="8"/>
  <c r="X32" i="8"/>
  <c r="X139" i="8"/>
  <c r="X45" i="8"/>
  <c r="X51" i="8"/>
  <c r="X122" i="8"/>
  <c r="X151" i="8"/>
  <c r="X72" i="8"/>
  <c r="X68" i="8"/>
  <c r="X101" i="8"/>
  <c r="X16" i="8"/>
  <c r="X94" i="8"/>
  <c r="X100" i="8"/>
  <c r="X112" i="8"/>
  <c r="X106" i="8"/>
  <c r="X195" i="8"/>
  <c r="X135" i="8"/>
  <c r="X246" i="8"/>
  <c r="X205" i="8"/>
  <c r="X240" i="8"/>
  <c r="X5" i="8"/>
  <c r="X18" i="8"/>
  <c r="X203" i="8"/>
  <c r="X206" i="8"/>
  <c r="X77" i="8"/>
  <c r="X48" i="8"/>
  <c r="X12" i="8"/>
  <c r="X238" i="8"/>
  <c r="X20" i="8"/>
  <c r="X126" i="8"/>
  <c r="X130" i="8"/>
  <c r="X220" i="8"/>
  <c r="X228" i="8"/>
  <c r="X75" i="8"/>
  <c r="X115" i="8"/>
  <c r="X236" i="8"/>
  <c r="X143" i="8"/>
  <c r="X103" i="8"/>
  <c r="X109" i="8"/>
  <c r="X199" i="8"/>
  <c r="X84" i="8"/>
  <c r="X35" i="8"/>
  <c r="X178" i="8"/>
  <c r="X142" i="8"/>
  <c r="X27" i="8"/>
  <c r="X273" i="8"/>
  <c r="X92" i="8"/>
  <c r="X53" i="8"/>
  <c r="X243" i="8"/>
  <c r="X49" i="8"/>
  <c r="X242" i="8"/>
  <c r="X224" i="8"/>
  <c r="X221" i="8"/>
  <c r="X254" i="8"/>
  <c r="X104" i="8"/>
  <c r="X225" i="8"/>
  <c r="X81" i="8"/>
  <c r="X105" i="8"/>
  <c r="X235" i="8"/>
  <c r="X31" i="8"/>
  <c r="X285" i="8"/>
  <c r="X128" i="8"/>
  <c r="X197" i="8"/>
  <c r="X69" i="8"/>
  <c r="X249" i="8"/>
  <c r="X116" i="8"/>
  <c r="X234" i="8"/>
  <c r="X288" i="8"/>
  <c r="X107" i="8"/>
  <c r="X201" i="8"/>
  <c r="X247" i="8"/>
  <c r="X166" i="8"/>
  <c r="X121" i="8"/>
  <c r="X60" i="8"/>
  <c r="X280" i="8"/>
  <c r="X182" i="8"/>
  <c r="X177" i="8"/>
  <c r="X211" i="8"/>
  <c r="X156" i="8"/>
  <c r="X216" i="8"/>
  <c r="X213" i="8"/>
  <c r="X8" i="8"/>
  <c r="X96" i="8"/>
  <c r="X26" i="8"/>
  <c r="X132" i="8"/>
  <c r="X63" i="8"/>
  <c r="X136" i="8"/>
  <c r="X226" i="8"/>
  <c r="X223" i="8"/>
  <c r="X270" i="8"/>
  <c r="X233" i="8"/>
  <c r="X89" i="8"/>
  <c r="X95" i="8"/>
  <c r="X111" i="8"/>
  <c r="X163" i="8"/>
  <c r="X250" i="8"/>
  <c r="X41" i="8"/>
  <c r="X222" i="8"/>
  <c r="X3" i="8"/>
  <c r="X167" i="8"/>
  <c r="X190" i="8"/>
  <c r="X39" i="8"/>
  <c r="X44" i="8"/>
  <c r="X129" i="8"/>
  <c r="X150" i="8"/>
  <c r="X171" i="8"/>
  <c r="X161" i="8"/>
  <c r="X46" i="8"/>
  <c r="X13" i="8"/>
  <c r="X131" i="8"/>
  <c r="X64" i="8"/>
  <c r="X4" i="8"/>
  <c r="X10" i="8"/>
  <c r="X181" i="8"/>
  <c r="X80" i="8"/>
  <c r="X98" i="8"/>
  <c r="X214" i="8"/>
  <c r="X73" i="8"/>
  <c r="X264" i="8"/>
  <c r="X36" i="8"/>
  <c r="X57" i="8"/>
  <c r="X198" i="8"/>
  <c r="X160" i="8"/>
  <c r="X260" i="8"/>
  <c r="X33" i="8"/>
  <c r="X277" i="8"/>
  <c r="X93" i="8"/>
  <c r="X217" i="8"/>
  <c r="X179" i="8"/>
  <c r="X239" i="8"/>
  <c r="X125" i="8"/>
  <c r="X24" i="8"/>
  <c r="X180" i="8"/>
  <c r="X71" i="8"/>
  <c r="X286" i="8"/>
  <c r="X99" i="8"/>
  <c r="X61" i="8"/>
  <c r="X118" i="8"/>
  <c r="X85" i="8"/>
  <c r="X196" i="8"/>
  <c r="X184" i="8"/>
  <c r="X138" i="8"/>
  <c r="X137" i="8"/>
  <c r="X76" i="8"/>
  <c r="X82" i="8"/>
  <c r="X272" i="8"/>
  <c r="X259" i="8"/>
  <c r="X134" i="8"/>
  <c r="X241" i="8"/>
  <c r="X255" i="8"/>
  <c r="X253" i="8"/>
  <c r="X192" i="8"/>
  <c r="X108" i="8"/>
  <c r="X227" i="8"/>
  <c r="X263" i="8"/>
  <c r="X133" i="8"/>
  <c r="X188" i="8"/>
  <c r="X62" i="8"/>
  <c r="X244" i="8"/>
  <c r="X208" i="8"/>
  <c r="X269" i="8"/>
  <c r="X124" i="8"/>
  <c r="X58" i="8"/>
  <c r="X245" i="8"/>
  <c r="X15" i="8"/>
  <c r="X54" i="8"/>
  <c r="X237" i="8"/>
  <c r="X11" i="8"/>
  <c r="X154" i="8"/>
  <c r="X287" i="8"/>
  <c r="X281" i="8"/>
  <c r="X200" i="8"/>
  <c r="X123" i="8"/>
  <c r="X157" i="8"/>
  <c r="X9" i="8"/>
  <c r="X183" i="8"/>
  <c r="X162" i="8"/>
  <c r="X257" i="8"/>
  <c r="X261" i="8"/>
  <c r="X153" i="8"/>
  <c r="X191" i="8"/>
  <c r="X23" i="8"/>
  <c r="X90" i="8"/>
  <c r="X113" i="8"/>
  <c r="X279" i="8"/>
  <c r="X88" i="8"/>
  <c r="X37" i="8"/>
  <c r="X102" i="8"/>
  <c r="X120" i="8"/>
  <c r="X252" i="8"/>
  <c r="X219" i="8"/>
  <c r="X59" i="8"/>
  <c r="X265" i="8"/>
  <c r="X173" i="8"/>
  <c r="X38" i="8"/>
  <c r="X165" i="8"/>
  <c r="X127" i="8"/>
  <c r="X268" i="8"/>
  <c r="X70" i="8"/>
  <c r="X215" i="8"/>
  <c r="X209" i="8"/>
  <c r="X276" i="8"/>
  <c r="X14" i="8"/>
  <c r="X258" i="8"/>
  <c r="X7" i="8"/>
  <c r="X47" i="8"/>
  <c r="X185" i="8"/>
  <c r="X189" i="8"/>
  <c r="X83" i="8"/>
  <c r="X172" i="8"/>
  <c r="X6" i="8"/>
  <c r="X117" i="8"/>
  <c r="X282" i="8"/>
  <c r="X207" i="8"/>
  <c r="X231" i="8"/>
  <c r="X30" i="8"/>
  <c r="X174" i="8"/>
  <c r="X19" i="8"/>
  <c r="X17" i="8"/>
  <c r="X202" i="8"/>
  <c r="X204" i="8"/>
  <c r="X86" i="8"/>
  <c r="X79" i="8"/>
  <c r="X159" i="8"/>
  <c r="X42" i="8"/>
  <c r="X218" i="8"/>
  <c r="X67" i="8"/>
  <c r="X271" i="8"/>
  <c r="X283" i="8"/>
  <c r="X210" i="8"/>
  <c r="X169" i="8"/>
  <c r="X251" i="8"/>
  <c r="X110" i="8"/>
  <c r="X97" i="8"/>
  <c r="X256" i="8"/>
  <c r="X186" i="8"/>
  <c r="X65" i="8"/>
  <c r="X91" i="8"/>
  <c r="X140" i="8"/>
  <c r="X262" i="8"/>
  <c r="X34" i="8"/>
  <c r="X29" i="8"/>
  <c r="X187" i="8"/>
  <c r="X22" i="8"/>
  <c r="X28" i="8"/>
  <c r="X40" i="8"/>
  <c r="X175" i="8"/>
  <c r="X267" i="8"/>
  <c r="X230" i="8"/>
  <c r="X114" i="8"/>
  <c r="X56" i="8"/>
  <c r="X43" i="8"/>
  <c r="X78" i="8"/>
  <c r="X25" i="8"/>
  <c r="X275" i="8"/>
  <c r="X266" i="8"/>
  <c r="Y2" i="8"/>
  <c r="Y3" i="8" l="1"/>
  <c r="Y4" i="8" s="1"/>
  <c r="Y5" i="8" s="1"/>
  <c r="Y6" i="8" s="1"/>
  <c r="Y7" i="8" s="1"/>
  <c r="Y8" i="8" s="1"/>
  <c r="Y9" i="8" s="1"/>
  <c r="Y10" i="8" s="1"/>
  <c r="Y11" i="8" s="1"/>
  <c r="Y12" i="8" s="1"/>
  <c r="Y13" i="8" s="1"/>
  <c r="Y14" i="8" s="1"/>
  <c r="Y15" i="8" s="1"/>
  <c r="Y16" i="8" s="1"/>
  <c r="Y17" i="8" s="1"/>
  <c r="Y18" i="8" s="1"/>
  <c r="Y19" i="8" s="1"/>
  <c r="Y20" i="8" s="1"/>
  <c r="Y21" i="8" s="1"/>
  <c r="Y22" i="8" s="1"/>
  <c r="Y23" i="8" s="1"/>
  <c r="Y24" i="8" s="1"/>
  <c r="Y25" i="8" s="1"/>
  <c r="Y26" i="8" s="1"/>
  <c r="Y27" i="8" s="1"/>
  <c r="Y28" i="8" s="1"/>
  <c r="Y29" i="8" s="1"/>
  <c r="Y30" i="8" s="1"/>
  <c r="Y31" i="8" s="1"/>
  <c r="Y32" i="8" s="1"/>
  <c r="Y33" i="8" s="1"/>
  <c r="Y34" i="8" s="1"/>
  <c r="Y35" i="8" s="1"/>
  <c r="Y36" i="8" s="1"/>
  <c r="Y37" i="8" s="1"/>
  <c r="Y38" i="8" s="1"/>
  <c r="Y39" i="8" s="1"/>
  <c r="Y40" i="8" s="1"/>
  <c r="Y41" i="8" s="1"/>
  <c r="Y42" i="8" s="1"/>
  <c r="Y43" i="8" s="1"/>
  <c r="Y44" i="8" s="1"/>
  <c r="Y45" i="8" s="1"/>
  <c r="Y46" i="8" s="1"/>
  <c r="Y47" i="8" s="1"/>
  <c r="Y48" i="8" s="1"/>
  <c r="Y49" i="8" s="1"/>
  <c r="Y50" i="8" s="1"/>
  <c r="Y51" i="8" s="1"/>
  <c r="Y52" i="8" s="1"/>
  <c r="Y53" i="8" s="1"/>
  <c r="Y54" i="8" s="1"/>
  <c r="Y55" i="8" s="1"/>
  <c r="Y56" i="8" s="1"/>
  <c r="Y57" i="8" s="1"/>
  <c r="Y58" i="8" s="1"/>
  <c r="Y59" i="8" s="1"/>
  <c r="Y60" i="8" s="1"/>
  <c r="Y61" i="8" s="1"/>
  <c r="Y62" i="8" s="1"/>
  <c r="Y63" i="8" s="1"/>
  <c r="Y64" i="8" s="1"/>
  <c r="Y65" i="8" s="1"/>
  <c r="Y66" i="8" s="1"/>
  <c r="Y67" i="8" s="1"/>
  <c r="Y68" i="8" s="1"/>
  <c r="Y69" i="8" s="1"/>
  <c r="Y70" i="8" s="1"/>
  <c r="Y71" i="8" s="1"/>
  <c r="Y72" i="8" s="1"/>
  <c r="Y73" i="8" s="1"/>
  <c r="Y74" i="8" s="1"/>
  <c r="Y75" i="8" s="1"/>
  <c r="Y76" i="8" s="1"/>
  <c r="Y77" i="8" s="1"/>
  <c r="Y78" i="8" s="1"/>
  <c r="Y79" i="8" s="1"/>
  <c r="Y80" i="8" s="1"/>
  <c r="Y81" i="8" s="1"/>
  <c r="Y82" i="8" s="1"/>
  <c r="Y83" i="8" s="1"/>
  <c r="Y84" i="8" s="1"/>
  <c r="Y85" i="8" s="1"/>
  <c r="Y86" i="8" s="1"/>
  <c r="Y87" i="8" s="1"/>
  <c r="Y88" i="8" s="1"/>
  <c r="Y89" i="8" s="1"/>
  <c r="Y90" i="8" s="1"/>
  <c r="Y91" i="8" s="1"/>
  <c r="Y92" i="8" s="1"/>
  <c r="Y93" i="8" s="1"/>
  <c r="Y94" i="8" s="1"/>
  <c r="Y95" i="8" s="1"/>
  <c r="Y96" i="8" s="1"/>
  <c r="Y97" i="8" s="1"/>
  <c r="Y98" i="8" s="1"/>
  <c r="Y99" i="8" s="1"/>
  <c r="Y100" i="8" s="1"/>
  <c r="Y101" i="8" s="1"/>
  <c r="Y102" i="8" s="1"/>
  <c r="Y103" i="8" s="1"/>
  <c r="Y104" i="8" s="1"/>
  <c r="Y105" i="8" s="1"/>
  <c r="Y106" i="8" s="1"/>
  <c r="Y107" i="8" s="1"/>
  <c r="Y108" i="8" s="1"/>
  <c r="Y109" i="8" s="1"/>
  <c r="Y110" i="8" s="1"/>
  <c r="Y111" i="8" s="1"/>
  <c r="Y112" i="8" s="1"/>
  <c r="Y113" i="8" s="1"/>
  <c r="Y114" i="8" s="1"/>
  <c r="Y115" i="8" s="1"/>
  <c r="Y116" i="8" s="1"/>
  <c r="Y117" i="8" s="1"/>
  <c r="Y118" i="8" s="1"/>
  <c r="Y119" i="8" s="1"/>
  <c r="Y120" i="8" s="1"/>
  <c r="Y121" i="8" s="1"/>
  <c r="Y122" i="8" s="1"/>
  <c r="Y123" i="8" s="1"/>
  <c r="Y124" i="8" s="1"/>
  <c r="Y125" i="8" s="1"/>
  <c r="Y126" i="8" s="1"/>
  <c r="Y127" i="8" s="1"/>
  <c r="Y128" i="8" s="1"/>
  <c r="Y129" i="8" s="1"/>
  <c r="Y130" i="8" s="1"/>
  <c r="Y131" i="8" s="1"/>
  <c r="Y132" i="8" s="1"/>
  <c r="Y133" i="8" s="1"/>
  <c r="Y134" i="8" s="1"/>
  <c r="Y135" i="8" s="1"/>
  <c r="Y136" i="8" s="1"/>
  <c r="Y137" i="8" s="1"/>
  <c r="Y138" i="8" s="1"/>
  <c r="Y139" i="8" s="1"/>
  <c r="Y140" i="8" s="1"/>
  <c r="Y141" i="8" s="1"/>
  <c r="Y142" i="8" s="1"/>
  <c r="Y143" i="8" s="1"/>
  <c r="Y144" i="8" s="1"/>
  <c r="Y145" i="8" s="1"/>
  <c r="Y146" i="8" s="1"/>
  <c r="Y147" i="8" s="1"/>
  <c r="Y148" i="8" s="1"/>
  <c r="Y149" i="8" s="1"/>
  <c r="Y150" i="8" s="1"/>
  <c r="Y151" i="8" s="1"/>
  <c r="Y152" i="8" s="1"/>
  <c r="Y153" i="8" s="1"/>
  <c r="Y154" i="8" s="1"/>
  <c r="Y155" i="8" s="1"/>
  <c r="Y156" i="8" s="1"/>
  <c r="Y157" i="8" s="1"/>
  <c r="Y158" i="8" s="1"/>
  <c r="Y159" i="8" s="1"/>
  <c r="Y160" i="8" s="1"/>
  <c r="Y161" i="8" s="1"/>
  <c r="Y162" i="8" s="1"/>
  <c r="Y163" i="8" s="1"/>
  <c r="Y164" i="8" s="1"/>
  <c r="Y165" i="8" s="1"/>
  <c r="Y166" i="8" s="1"/>
  <c r="Y167" i="8" s="1"/>
  <c r="Y168" i="8" s="1"/>
  <c r="Y169" i="8" s="1"/>
  <c r="Y170" i="8" s="1"/>
  <c r="Y171" i="8" s="1"/>
  <c r="Y172" i="8" s="1"/>
  <c r="Y173" i="8" s="1"/>
  <c r="Y174" i="8" s="1"/>
  <c r="Y175" i="8" s="1"/>
  <c r="Y176" i="8" s="1"/>
  <c r="Y177" i="8" s="1"/>
  <c r="Y178" i="8" s="1"/>
  <c r="Y179" i="8" s="1"/>
  <c r="Y180" i="8" s="1"/>
  <c r="Y181" i="8" s="1"/>
  <c r="Y182" i="8" s="1"/>
  <c r="Y183" i="8" s="1"/>
  <c r="Y184" i="8" s="1"/>
  <c r="Y185" i="8" s="1"/>
  <c r="Y186" i="8" s="1"/>
  <c r="Y187" i="8" s="1"/>
  <c r="Y188" i="8" s="1"/>
  <c r="Y189" i="8" s="1"/>
  <c r="Y190" i="8" s="1"/>
  <c r="Y191" i="8" s="1"/>
  <c r="Y192" i="8" s="1"/>
  <c r="Y193" i="8" s="1"/>
  <c r="Y194" i="8" s="1"/>
  <c r="Y195" i="8" s="1"/>
  <c r="Y196" i="8" s="1"/>
  <c r="Y197" i="8" s="1"/>
  <c r="Y198" i="8" s="1"/>
  <c r="Y199" i="8" s="1"/>
  <c r="Y200" i="8" s="1"/>
  <c r="Y201" i="8" s="1"/>
  <c r="Y202" i="8" s="1"/>
  <c r="Y203" i="8" s="1"/>
  <c r="Y204" i="8" s="1"/>
  <c r="Y205" i="8" s="1"/>
  <c r="Y206" i="8" s="1"/>
  <c r="Y207" i="8" s="1"/>
  <c r="Y208" i="8" s="1"/>
  <c r="Y209" i="8" s="1"/>
  <c r="Y210" i="8" s="1"/>
  <c r="Y211" i="8" s="1"/>
  <c r="Y212" i="8" s="1"/>
  <c r="Y213" i="8" s="1"/>
  <c r="Y214" i="8" s="1"/>
  <c r="Y215" i="8" s="1"/>
  <c r="Y216" i="8" s="1"/>
  <c r="Y217" i="8" s="1"/>
  <c r="Y218" i="8" s="1"/>
  <c r="Y219" i="8" s="1"/>
  <c r="Y220" i="8" s="1"/>
  <c r="Y221" i="8" s="1"/>
  <c r="Y222" i="8" s="1"/>
  <c r="Y223" i="8" s="1"/>
  <c r="Y224" i="8" s="1"/>
  <c r="Y225" i="8" s="1"/>
  <c r="Y226" i="8" s="1"/>
  <c r="Y227" i="8" s="1"/>
  <c r="Y228" i="8" s="1"/>
  <c r="Y229" i="8" s="1"/>
  <c r="Y230" i="8" s="1"/>
  <c r="Y231" i="8" s="1"/>
  <c r="Y232" i="8" s="1"/>
  <c r="Y233" i="8" s="1"/>
  <c r="Y234" i="8" s="1"/>
  <c r="Y235" i="8" s="1"/>
  <c r="Y236" i="8" s="1"/>
  <c r="Y237" i="8" s="1"/>
  <c r="Y238" i="8" s="1"/>
  <c r="Y239" i="8" s="1"/>
  <c r="Y240" i="8" s="1"/>
  <c r="Y241" i="8" s="1"/>
  <c r="Y242" i="8" s="1"/>
  <c r="Y243" i="8" s="1"/>
  <c r="Y244" i="8" s="1"/>
  <c r="Y245" i="8" s="1"/>
  <c r="Y246" i="8" s="1"/>
  <c r="Y247" i="8" s="1"/>
  <c r="Y248" i="8" s="1"/>
  <c r="Y249" i="8" s="1"/>
  <c r="Y250" i="8" s="1"/>
  <c r="Y251" i="8" s="1"/>
  <c r="Y252" i="8" s="1"/>
  <c r="Y253" i="8" s="1"/>
  <c r="Y254" i="8" s="1"/>
  <c r="Y255" i="8" s="1"/>
  <c r="Y256" i="8" s="1"/>
  <c r="Y257" i="8" s="1"/>
  <c r="Y258" i="8" s="1"/>
  <c r="Y259" i="8" s="1"/>
  <c r="Y260" i="8" s="1"/>
  <c r="Y261" i="8" s="1"/>
  <c r="Y262" i="8" s="1"/>
  <c r="Y263" i="8" s="1"/>
  <c r="Y264" i="8" s="1"/>
  <c r="Y265" i="8" s="1"/>
  <c r="Y266" i="8" s="1"/>
  <c r="Y267" i="8" s="1"/>
  <c r="Y268" i="8" s="1"/>
  <c r="Y269" i="8" s="1"/>
  <c r="Y270" i="8" s="1"/>
  <c r="Y271" i="8" s="1"/>
  <c r="Y272" i="8" s="1"/>
  <c r="Y273" i="8" s="1"/>
  <c r="Y274" i="8" s="1"/>
  <c r="Y275" i="8" s="1"/>
  <c r="Y276" i="8" s="1"/>
  <c r="Y277" i="8" s="1"/>
  <c r="Y278" i="8" s="1"/>
  <c r="Y279" i="8" s="1"/>
  <c r="Y280" i="8" s="1"/>
  <c r="Y281" i="8" s="1"/>
  <c r="Y282" i="8" s="1"/>
  <c r="Y283" i="8" s="1"/>
  <c r="Y284" i="8" s="1"/>
  <c r="Y285" i="8" s="1"/>
  <c r="Y286" i="8" s="1"/>
  <c r="Y287" i="8" s="1"/>
  <c r="Y288" i="8" s="1"/>
  <c r="Y289" i="8" s="1"/>
  <c r="P20" i="8" s="1"/>
  <c r="N7" i="11"/>
  <c r="C27" i="11" s="1"/>
  <c r="D27" i="11" s="1"/>
  <c r="N11" i="11"/>
  <c r="O11" i="11"/>
  <c r="P7" i="11"/>
  <c r="N11" i="4" s="1"/>
  <c r="P11" i="11"/>
  <c r="G15" i="11" s="1"/>
  <c r="J15" i="11" s="1"/>
  <c r="N15" i="11" s="1"/>
  <c r="C16" i="11" s="1"/>
  <c r="N28" i="4" s="1"/>
  <c r="F7" i="11"/>
  <c r="C19" i="11" s="1"/>
  <c r="D19" i="11" s="1"/>
  <c r="F11" i="11"/>
  <c r="L11" i="11"/>
  <c r="M7" i="11"/>
  <c r="C26" i="11" s="1"/>
  <c r="D26" i="11" s="1"/>
  <c r="H7" i="11"/>
  <c r="C21" i="11" s="1"/>
  <c r="D21" i="11" s="1"/>
  <c r="M11" i="11"/>
  <c r="G7" i="11"/>
  <c r="C20" i="11" s="1"/>
  <c r="D20" i="11" s="1"/>
  <c r="G11" i="11"/>
  <c r="H11" i="11"/>
  <c r="I7" i="11"/>
  <c r="C22" i="11" s="1"/>
  <c r="D22" i="11" s="1"/>
  <c r="I11" i="11"/>
  <c r="J7" i="11"/>
  <c r="C23" i="11" s="1"/>
  <c r="D23" i="11" s="1"/>
  <c r="J11" i="11"/>
  <c r="K7" i="11"/>
  <c r="C24" i="11" s="1"/>
  <c r="D24" i="11" s="1"/>
  <c r="K11" i="11"/>
  <c r="L7" i="11"/>
  <c r="C25" i="11" s="1"/>
  <c r="D25" i="11" s="1"/>
  <c r="O7" i="11"/>
  <c r="C28" i="11" s="1"/>
  <c r="D28" i="11" s="1"/>
  <c r="Q13" i="4" l="1"/>
  <c r="R13" i="4" s="1"/>
  <c r="S13" i="4" s="1"/>
  <c r="N13" i="4" s="1"/>
  <c r="N15" i="4" s="1"/>
  <c r="E19" i="11" l="1"/>
  <c r="F19" i="11" s="1"/>
  <c r="N17" i="4"/>
  <c r="N24" i="4" s="1"/>
  <c r="N21" i="4" s="1"/>
  <c r="E21" i="11"/>
  <c r="F21" i="11" s="1"/>
  <c r="E20" i="11"/>
  <c r="F20" i="11" s="1"/>
  <c r="G21" i="11" l="1"/>
  <c r="H21" i="11" s="1"/>
  <c r="G28" i="11"/>
  <c r="G26" i="11"/>
  <c r="G25" i="11"/>
  <c r="G22" i="11"/>
  <c r="G20" i="11"/>
  <c r="H20" i="11" s="1"/>
  <c r="G19" i="11"/>
  <c r="H19" i="11" s="1"/>
  <c r="G27" i="11"/>
  <c r="G24" i="11"/>
  <c r="G23" i="11"/>
  <c r="E22" i="11"/>
  <c r="F22" i="11" s="1"/>
  <c r="H22" i="11" l="1"/>
  <c r="E23" i="11"/>
  <c r="F23" i="11" s="1"/>
  <c r="H23" i="11" s="1"/>
  <c r="E24" i="11" l="1"/>
  <c r="F24" i="11" s="1"/>
  <c r="H24" i="11" s="1"/>
  <c r="E25" i="11" l="1"/>
  <c r="F25" i="11" s="1"/>
  <c r="H25" i="11" s="1"/>
  <c r="E26" i="11" l="1"/>
  <c r="F26" i="11" s="1"/>
  <c r="H26" i="11" s="1"/>
  <c r="E28" i="11" l="1"/>
  <c r="F28" i="11" s="1"/>
  <c r="H28" i="11" s="1"/>
  <c r="E27" i="11"/>
  <c r="F27" i="11" s="1"/>
  <c r="H27" i="11" s="1"/>
  <c r="N26" i="4" l="1"/>
</calcChain>
</file>

<file path=xl/sharedStrings.xml><?xml version="1.0" encoding="utf-8"?>
<sst xmlns="http://schemas.openxmlformats.org/spreadsheetml/2006/main" count="826" uniqueCount="169">
  <si>
    <t>מרום גולן פיכמן</t>
  </si>
  <si>
    <t>איילת שחר</t>
  </si>
  <si>
    <t>דגניה א וצמח</t>
  </si>
  <si>
    <t>צפת הר כנען</t>
  </si>
  <si>
    <t>גליל מערבי</t>
  </si>
  <si>
    <t>אילון</t>
  </si>
  <si>
    <t>גליל מזרחי</t>
  </si>
  <si>
    <t>גזית</t>
  </si>
  <si>
    <t>לביא</t>
  </si>
  <si>
    <t>יריחו וגילגל</t>
  </si>
  <si>
    <t>געש</t>
  </si>
  <si>
    <t>אריאל</t>
  </si>
  <si>
    <t>לוד נמל תעופה</t>
  </si>
  <si>
    <t>בית ג'ימל</t>
  </si>
  <si>
    <t>נגבה</t>
  </si>
  <si>
    <t>עוטף עזה צפון</t>
  </si>
  <si>
    <t>עוטף עזה דרום</t>
  </si>
  <si>
    <t>חוות בשור וניר יצחק</t>
  </si>
  <si>
    <t>באר שבע</t>
  </si>
  <si>
    <t>שם אזור גשם</t>
  </si>
  <si>
    <t>שם תחנה</t>
  </si>
  <si>
    <t>מק"ט אזור גשם</t>
  </si>
  <si>
    <t>מ"מ ליום</t>
  </si>
  <si>
    <t>מס'
תחנה</t>
  </si>
  <si>
    <t>מ"מ לשעה</t>
  </si>
  <si>
    <t>מ"מ</t>
  </si>
  <si>
    <t>transpose</t>
  </si>
  <si>
    <t>דקות</t>
  </si>
  <si>
    <t>עובי גשם במ"מ</t>
  </si>
  <si>
    <t>תקופת חזרה</t>
  </si>
  <si>
    <t>מ"מ מצטבר</t>
  </si>
  <si>
    <t>מ"מ תוספתי</t>
  </si>
  <si>
    <t>סדר ABM</t>
  </si>
  <si>
    <t>מ"מ ABM</t>
  </si>
  <si>
    <t>מצטבר ABM</t>
  </si>
  <si>
    <t>סה"כ אירוע</t>
  </si>
  <si>
    <t>סדר מקורי</t>
  </si>
  <si>
    <t>סדר שלם ל-ABM</t>
  </si>
  <si>
    <t>עובי גשם במ"מ מתוקן</t>
  </si>
  <si>
    <t>Y</t>
  </si>
  <si>
    <t>X</t>
  </si>
  <si>
    <t>מעריכים</t>
  </si>
  <si>
    <t>ערך</t>
  </si>
  <si>
    <t>b</t>
  </si>
  <si>
    <t>c</t>
  </si>
  <si>
    <t>y= c * x ^ b</t>
  </si>
  <si>
    <t>מחושב</t>
  </si>
  <si>
    <t>הפרש בין מחושב לסטטיסטי</t>
  </si>
  <si>
    <t>סוג קרקע:</t>
  </si>
  <si>
    <t>תיאור כללי</t>
  </si>
  <si>
    <t>מקדם לפי עובי גשם במ"מ ליום</t>
  </si>
  <si>
    <t>0-20</t>
  </si>
  <si>
    <t>20-30</t>
  </si>
  <si>
    <t>30-40</t>
  </si>
  <si>
    <t>40-50</t>
  </si>
  <si>
    <t>50-60</t>
  </si>
  <si>
    <t>60-70</t>
  </si>
  <si>
    <t>70-80</t>
  </si>
  <si>
    <t>80-90</t>
  </si>
  <si>
    <t>90-100</t>
  </si>
  <si>
    <t>&gt;100</t>
  </si>
  <si>
    <t>אחר</t>
  </si>
  <si>
    <t>מקדם נגר לשטח הפתוח:</t>
  </si>
  <si>
    <t>מקדם נגר כולל:</t>
  </si>
  <si>
    <t>נפח נגר מחושב במ"ק:</t>
  </si>
  <si>
    <t>% מהנגר הנדרש לניהול:</t>
  </si>
  <si>
    <t>תכסית אטומה בדונם:</t>
  </si>
  <si>
    <t>A - טרה רוסה</t>
  </si>
  <si>
    <t>B - רנדזינה</t>
  </si>
  <si>
    <t>E - חמרה</t>
  </si>
  <si>
    <t>H - גרומוסול</t>
  </si>
  <si>
    <t>V - חול</t>
  </si>
  <si>
    <t>N,R,S,M - לס</t>
  </si>
  <si>
    <t>המחשבון נמצא בגיליון השני בקובץ זה ('מחשבון נגר'), והוא כולל 3 סוגי תאים:</t>
  </si>
  <si>
    <t>תא ירוק להזנת נתונים</t>
  </si>
  <si>
    <t>על מנת לחשב את יעד ניהול הנגר במחשבון יש להזין 4 נתונים:</t>
  </si>
  <si>
    <t xml:space="preserve">https://data1-moag.opendata.arcgis.com/datasets/%D7%97%D7%91%D7%95%D7%A8%D7%95%D7%AA-%D7%A7%D7%A8%D7%A7%D7%A2-1250000?geometry=14.078%2C28.072%2C55.891%2C34.633  </t>
  </si>
  <si>
    <t>מחשבון לחישוב יעד נפח נגר לתכנון</t>
  </si>
  <si>
    <t>שטח התכנית בדונם:</t>
  </si>
  <si>
    <t>עמק החולה ומקורות הירדן</t>
  </si>
  <si>
    <t>מישור החוף</t>
  </si>
  <si>
    <t>סובב כנרת ועמק המעיינות</t>
  </si>
  <si>
    <t>השפלה</t>
  </si>
  <si>
    <t>שפלה דרומית</t>
  </si>
  <si>
    <t>הנגב בקעת הירדן והערבה</t>
  </si>
  <si>
    <t>*מפת אזורי הגשם ניתנת לצפיה באתר GOVMAP בשכבה בשם "אזורי גשם לתכנון", או ללחלופין ניתנת להורדה בכתובת:</t>
  </si>
  <si>
    <t>https://data.gov.il/dataset/israel_rain_areas_for_planning</t>
  </si>
  <si>
    <t>** סוג הקרקע יקבע על בסיס סקר קרקע שנעשה בשטח התכנית ו/או בסביבתה, או בעדיפות שניה, לפי שכבת "חבורות קרקע" באתר GOVMAP הניתנת להורדה בכתובת:</t>
  </si>
  <si>
    <t>מ"מ גשם ליממה:</t>
  </si>
  <si>
    <t>אחוז ניהול מזרחי</t>
  </si>
  <si>
    <t>תקופת
חזרה</t>
  </si>
  <si>
    <t>הסתברות
%</t>
  </si>
  <si>
    <t>10 דק' - מ"מ לשעה</t>
  </si>
  <si>
    <t>15 דק' - מ"מ לשעה</t>
  </si>
  <si>
    <t>20  דק' - מ"מ לשעה</t>
  </si>
  <si>
    <t>30  דק' - מ"מ לשעה</t>
  </si>
  <si>
    <t>45  דק' - מ"מ לשעה</t>
  </si>
  <si>
    <t>60  דק' - מ"מ לשעה</t>
  </si>
  <si>
    <t>90 דק' - מ"מ לשעה</t>
  </si>
  <si>
    <t>120 דק' - מ"מ לשעה</t>
  </si>
  <si>
    <t>180 דק' - מ"מ לשעה</t>
  </si>
  <si>
    <t>240 דק' - מ"מ לשעה</t>
  </si>
  <si>
    <t>רמת הגולן</t>
  </si>
  <si>
    <t>גליל תחתון מזרחי</t>
  </si>
  <si>
    <t>גליל תחתון מערבי</t>
  </si>
  <si>
    <t>הגלבוע ומזרח עמק יזרעאל</t>
  </si>
  <si>
    <t>עמק יזרעאל</t>
  </si>
  <si>
    <t>הרי יהודה ושומרון מערב</t>
  </si>
  <si>
    <t>הרי יהודה ושומרון מזרח</t>
  </si>
  <si>
    <t>ירושלים מרכז</t>
  </si>
  <si>
    <t>בקעת הירדן</t>
  </si>
  <si>
    <t>אילת</t>
  </si>
  <si>
    <t>כפר בלום</t>
  </si>
  <si>
    <t>עכו+שבי ציון</t>
  </si>
  <si>
    <t>טירת צבי-שדה אליהו</t>
  </si>
  <si>
    <t>חפציבה גלבוע</t>
  </si>
  <si>
    <t>עפולה ניר העמק</t>
  </si>
  <si>
    <t>חיפה נמל+ בז""ן</t>
  </si>
  <si>
    <t>גלעד</t>
  </si>
  <si>
    <t>קרני שומרון</t>
  </si>
  <si>
    <t>עין החורש</t>
  </si>
  <si>
    <t>נחשון</t>
  </si>
  <si>
    <t>בית דגן</t>
  </si>
  <si>
    <t>תל אביב חוף</t>
  </si>
  <si>
    <t>ערוב</t>
  </si>
  <si>
    <t>קבוצת יבנה</t>
  </si>
  <si>
    <t>אשדוד נמל</t>
  </si>
  <si>
    <t>גת ושדה משה</t>
  </si>
  <si>
    <t>סדום</t>
  </si>
  <si>
    <t>ערד</t>
  </si>
  <si>
    <t>להב</t>
  </si>
  <si>
    <t>דורות</t>
  </si>
  <si>
    <t>מצפה רמון</t>
  </si>
  <si>
    <t>עובדה שדה תעופה ונאות סמדר</t>
  </si>
  <si>
    <t>הסתברות %</t>
  </si>
  <si>
    <t>שעות</t>
  </si>
  <si>
    <t>מ"מ לשעה 2%</t>
  </si>
  <si>
    <t>מ"מ 2%</t>
  </si>
  <si>
    <t>נפח נגר
נוצר</t>
  </si>
  <si>
    <t>מ"מ לשעה 1:5</t>
  </si>
  <si>
    <t>מ"מ ליום 1:50</t>
  </si>
  <si>
    <t>נפח נגר
לניהול</t>
  </si>
  <si>
    <t>נפח יציאות</t>
  </si>
  <si>
    <t>נפח אגירה</t>
  </si>
  <si>
    <t>נפח יציאה שעתי,  20%:</t>
  </si>
  <si>
    <t>ספרת עשרות של גשם יממתי 1:5:</t>
  </si>
  <si>
    <t>מקדם נגר שטח פתוח 1:5:</t>
  </si>
  <si>
    <t>מקדם נגר כולל 1:5:</t>
  </si>
  <si>
    <t>גרסה 4, אוקטובר 2025</t>
  </si>
  <si>
    <t>יעד איגום זמני במ"ק:</t>
  </si>
  <si>
    <t>יעד ספיקה יוצאת מופחתת במק"ש:</t>
  </si>
  <si>
    <t xml:space="preserve"> נפח נגר לניהול במ"ק:</t>
  </si>
  <si>
    <t xml:space="preserve">  ניתן להסתייע במפת האזורים לאיתור אזור התכנית*</t>
  </si>
  <si>
    <r>
      <t>2</t>
    </r>
    <r>
      <rPr>
        <b/>
        <sz val="11"/>
        <color rgb="FF000000"/>
        <rFont val="Arial"/>
        <family val="2"/>
      </rPr>
      <t xml:space="preserve">. 'שטח התכנית בדונם' </t>
    </r>
    <r>
      <rPr>
        <sz val="11"/>
        <color rgb="FF000000"/>
        <rFont val="Arial"/>
        <family val="2"/>
      </rPr>
      <t>-  הזנת שטח התכנית</t>
    </r>
  </si>
  <si>
    <r>
      <t xml:space="preserve">3. </t>
    </r>
    <r>
      <rPr>
        <b/>
        <sz val="11"/>
        <color rgb="FF000000"/>
        <rFont val="Arial"/>
        <family val="2"/>
      </rPr>
      <t>'תכסית אטומה בדונם'</t>
    </r>
    <r>
      <rPr>
        <sz val="11"/>
        <color rgb="FF000000"/>
        <rFont val="Arial"/>
        <family val="2"/>
      </rPr>
      <t xml:space="preserve"> - הזנת תכסית הבינוי המוצעת בתכנית </t>
    </r>
  </si>
  <si>
    <r>
      <t xml:space="preserve">4. </t>
    </r>
    <r>
      <rPr>
        <b/>
        <sz val="11"/>
        <color rgb="FF000000"/>
        <rFont val="Arial"/>
        <family val="2"/>
      </rPr>
      <t>'סוג קרקע'</t>
    </r>
    <r>
      <rPr>
        <sz val="11"/>
        <color rgb="FF000000"/>
        <rFont val="Arial"/>
        <family val="2"/>
      </rPr>
      <t xml:space="preserve"> - בחירת סוג הקרקע הדומיננטי בתכנית מתוך רשימה, לשם קביעת מקדם הנגר בשטח הפתוח** </t>
    </r>
  </si>
  <si>
    <r>
      <rPr>
        <sz val="11"/>
        <color rgb="FF000000"/>
        <rFont val="Calibri"/>
        <family val="2"/>
      </rPr>
      <t>1</t>
    </r>
    <r>
      <rPr>
        <sz val="11"/>
        <color rgb="FF000000"/>
        <rFont val="Arial"/>
        <family val="2"/>
        <scheme val="minor"/>
      </rPr>
      <t>.</t>
    </r>
    <r>
      <rPr>
        <b/>
        <sz val="11"/>
        <color rgb="FF000000"/>
        <rFont val="Arial"/>
        <family val="2"/>
        <scheme val="minor"/>
      </rPr>
      <t xml:space="preserve"> 'אזור הגשם' </t>
    </r>
    <r>
      <rPr>
        <sz val="11"/>
        <color rgb="FF000000"/>
        <rFont val="Arial"/>
        <family val="2"/>
        <scheme val="minor"/>
      </rPr>
      <t>- בחירת אזור הגשם בו נמצאת התכנית, (מתוך רשימת האזורים), לשם קביעת עובי הגשם</t>
    </r>
  </si>
  <si>
    <t xml:space="preserve">  הכוונה לשטח בנוי האטום לחלחול גשם, כגון מבנים מדרכות, כבישים. בנייה בתת הקרקע תכלל בתכסית, ככל שהיא מוצעת בעומק של פחות ממטר</t>
  </si>
  <si>
    <r>
      <rPr>
        <b/>
        <sz val="11"/>
        <color rgb="FF000000"/>
        <rFont val="Arial"/>
        <family val="2"/>
      </rPr>
      <t>בתכניות בשטח קטן מ 5 דונם -</t>
    </r>
    <r>
      <rPr>
        <sz val="11"/>
        <color rgb="FF000000"/>
        <rFont val="Arial"/>
        <family val="2"/>
      </rPr>
      <t xml:space="preserve">  המחשבון מציג חישוב של נפח נגר לניהול, יעד איגום זמני ויעד ספיקה יוצאת מופחתת, כששני האחרונים נדרשים לתכנית מתוקף סעיפים 7.1.2.1 ו 7.1.3. </t>
    </r>
  </si>
  <si>
    <r>
      <rPr>
        <b/>
        <sz val="11"/>
        <color rgb="FF000000"/>
        <rFont val="Arial"/>
        <family val="2"/>
      </rPr>
      <t>בתכניות בשטח גדול מ 5 דונם -</t>
    </r>
    <r>
      <rPr>
        <sz val="11"/>
        <color rgb="FF000000"/>
        <rFont val="Arial"/>
        <family val="2"/>
      </rPr>
      <t xml:space="preserve"> המחשבון מציג חישוב של נפח נגר לניהול בלבד הנדרש לתכנית מתוקף סעיף 7.1.2.2, כאשר יעד האיגום הזמני יחושב במסגרת נספח ב'4 לגבי כל אגן ניקוז בתכנית, על מנת לעמוד ביעד הספיקה המופחתת הנדרש </t>
    </r>
  </si>
  <si>
    <t>יעד זה מחושב בשיטת מעטפת הנפחים, תחת ההנחה של איגום אחד (ללא חלחול), המנקז אליו את כל נפח הנגר הנדרש לניהול בתכנית.</t>
  </si>
  <si>
    <r>
      <rPr>
        <b/>
        <sz val="11"/>
        <color rgb="FF000000"/>
        <rFont val="Arial"/>
        <family val="2"/>
      </rPr>
      <t xml:space="preserve">יעד האיגום הזמני </t>
    </r>
    <r>
      <rPr>
        <sz val="11"/>
        <color rgb="FF000000"/>
        <rFont val="Arial"/>
        <family val="2"/>
      </rPr>
      <t>הוא נפח הנגר הנדרש לאיגום, על מנת לאפשר את ספיקת היציאה המופחתת שחושבה לתכנית.</t>
    </r>
  </si>
  <si>
    <r>
      <rPr>
        <b/>
        <sz val="11"/>
        <color rgb="FF000000"/>
        <rFont val="Arial"/>
        <family val="2"/>
      </rPr>
      <t>יעד ספיקה יוצאת מופחתת</t>
    </r>
    <r>
      <rPr>
        <sz val="11"/>
        <color rgb="FF000000"/>
        <rFont val="Arial"/>
        <family val="2"/>
      </rPr>
      <t xml:space="preserve"> שווה לגשם שעתי בתקופת חזרה של 1:5 </t>
    </r>
    <r>
      <rPr>
        <b/>
        <sz val="8"/>
        <color rgb="FF000000"/>
        <rFont val="Arial"/>
        <family val="2"/>
      </rPr>
      <t>X</t>
    </r>
    <r>
      <rPr>
        <sz val="11"/>
        <color rgb="FF000000"/>
        <rFont val="Arial"/>
        <family val="2"/>
      </rPr>
      <t xml:space="preserve"> שטח התכנית </t>
    </r>
    <r>
      <rPr>
        <b/>
        <sz val="8"/>
        <color rgb="FF000000"/>
        <rFont val="Arial"/>
        <family val="2"/>
      </rPr>
      <t xml:space="preserve">X </t>
    </r>
    <r>
      <rPr>
        <sz val="11"/>
        <color rgb="FF000000"/>
        <rFont val="Arial"/>
        <family val="2"/>
      </rPr>
      <t xml:space="preserve">מקדם הנגר </t>
    </r>
    <r>
      <rPr>
        <b/>
        <sz val="8"/>
        <color rgb="FF000000"/>
        <rFont val="Arial"/>
        <family val="2"/>
      </rPr>
      <t>X</t>
    </r>
    <r>
      <rPr>
        <sz val="11"/>
        <color rgb="FF000000"/>
        <rFont val="Arial"/>
        <family val="2"/>
      </rPr>
      <t xml:space="preserve"> אחוז נפח הנגר לניהול</t>
    </r>
  </si>
  <si>
    <t>המחשבון פותח על מנת לחשב את יעד נפח הנגר הנדרש לניהול בתכנית, בהתאם לסעיף 7.1.2.1 ו 7.1.3.1 בפרק המים בתמ"א 1</t>
  </si>
  <si>
    <t>תא כחול מציג חישובי ביניים המתבצעים אוטומטית</t>
  </si>
  <si>
    <t>תא כתום מציג את נפח הנגר לניהול / יעד האיגום הזמני / יעד הספיקה יוצאת מופחתת שחושב לתכנית</t>
  </si>
  <si>
    <t>נפח נגר לניהול במ"ק:</t>
  </si>
  <si>
    <t xml:space="preserve"> ככל שהתכנית כוללת נחל, תחום אפיק נחל ורצועת ניהול נגר, כהגדרתם בפרק הנחלים, וכן, שטחים הנדרשים לטובת חיבור לתשתיות, שטחים אלו לא ייכללו בשטח התכנית המחושב במחשבון</t>
  </si>
  <si>
    <t xml:space="preserve">חישוב יעד הספיקה יוצאת מופחתת כולל את השטח המנוהל (השטח בתכנית אשר הנגר הנוצר בתחומו מנוקז לאמצעי הוויסות). ההנחה העומדת בבסיס החישוב במחשבון היא שהשטח המנוהל שווה לאחוז הנגר לניהול בתכנית.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</si>
</sst>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3" formatCode="_ * #,##0.00_ ;_ * \-#,##0.00_ ;_ * &quot;-&quot;??_ ;_ @_ "/>
    <numFmt numFmtId="164" formatCode="0.0"/>
    <numFmt numFmtId="165" formatCode="0.0000"/>
    <numFmt numFmtId="166" formatCode="_ * #,##0_ ;_ * \-#,##0_ ;_ * &quot;-&quot;??_ ;_ @_ "/>
    <numFmt numFmtId="167" formatCode="0.0%"/>
  </numFmts>
  <fonts count="21" x14ac:knownFonts="1">
    <font>
      <sz val="12"/>
      <color theme="1"/>
      <name val="Arial"/>
      <family val="2"/>
      <scheme val="minor"/>
    </font>
    <font>
      <sz val="11"/>
      <color theme="1"/>
      <name val="Arial"/>
      <family val="2"/>
      <scheme val="minor"/>
    </font>
    <font>
      <b/>
      <sz val="11"/>
      <color rgb="FF000000"/>
      <name val="Arial"/>
      <family val="2"/>
    </font>
    <font>
      <sz val="11"/>
      <color rgb="FF000000"/>
      <name val="Arial"/>
      <family val="2"/>
    </font>
    <font>
      <sz val="12"/>
      <color theme="0"/>
      <name val="Arial"/>
      <family val="2"/>
      <scheme val="minor"/>
    </font>
    <font>
      <sz val="12"/>
      <color theme="1"/>
      <name val="Arial"/>
      <family val="2"/>
    </font>
    <font>
      <sz val="12"/>
      <color rgb="FF000000"/>
      <name val="Times New Roman"/>
      <family val="1"/>
    </font>
    <font>
      <sz val="12"/>
      <name val="Arial"/>
      <family val="2"/>
      <scheme val="minor"/>
    </font>
    <font>
      <sz val="12"/>
      <color theme="1"/>
      <name val="Arial"/>
      <family val="2"/>
      <scheme val="minor"/>
    </font>
    <font>
      <sz val="28"/>
      <color theme="8" tint="-0.499984740745262"/>
      <name val="Guttman Yad-Brush"/>
      <charset val="177"/>
    </font>
    <font>
      <sz val="11"/>
      <color rgb="FF000000"/>
      <name val="Calibri"/>
      <family val="2"/>
    </font>
    <font>
      <sz val="12"/>
      <color theme="8" tint="-0.499984740745262"/>
      <name val="Arial"/>
      <family val="2"/>
      <scheme val="minor"/>
    </font>
    <font>
      <u/>
      <sz val="12"/>
      <color theme="10"/>
      <name val="Arial"/>
      <family val="2"/>
      <scheme val="minor"/>
    </font>
    <font>
      <u/>
      <sz val="9"/>
      <color theme="10"/>
      <name val="Arial"/>
      <family val="2"/>
      <scheme val="minor"/>
    </font>
    <font>
      <sz val="12"/>
      <name val="Book Antiqua"/>
      <family val="1"/>
    </font>
    <font>
      <b/>
      <sz val="12"/>
      <color theme="0"/>
      <name val="Arial"/>
      <family val="2"/>
      <scheme val="minor"/>
    </font>
    <font>
      <b/>
      <sz val="11"/>
      <color theme="1"/>
      <name val="Arial"/>
      <family val="2"/>
      <scheme val="minor"/>
    </font>
    <font>
      <u/>
      <sz val="8"/>
      <color theme="10"/>
      <name val="Arial"/>
      <family val="2"/>
      <scheme val="minor"/>
    </font>
    <font>
      <sz val="11"/>
      <color rgb="FF000000"/>
      <name val="Arial"/>
      <family val="2"/>
      <scheme val="minor"/>
    </font>
    <font>
      <b/>
      <sz val="11"/>
      <color rgb="FF000000"/>
      <name val="Arial"/>
      <family val="2"/>
      <scheme val="minor"/>
    </font>
    <font>
      <b/>
      <sz val="8"/>
      <color rgb="FF000000"/>
      <name val="Arial"/>
      <family val="2"/>
    </font>
  </fonts>
  <fills count="11">
    <fill>
      <patternFill patternType="none"/>
    </fill>
    <fill>
      <patternFill patternType="gray125"/>
    </fill>
    <fill>
      <patternFill patternType="solid">
        <fgColor rgb="FFCCCCCC"/>
        <bgColor indexed="64"/>
      </patternFill>
    </fill>
    <fill>
      <patternFill patternType="solid">
        <fgColor rgb="FFFFFF00"/>
        <bgColor indexed="64"/>
      </patternFill>
    </fill>
    <fill>
      <patternFill patternType="solid">
        <fgColor theme="4" tint="0.39997558519241921"/>
        <bgColor indexed="64"/>
      </patternFill>
    </fill>
    <fill>
      <patternFill patternType="solid">
        <fgColor theme="9" tint="0.39997558519241921"/>
        <bgColor indexed="64"/>
      </patternFill>
    </fill>
    <fill>
      <patternFill patternType="solid">
        <fgColor theme="8"/>
        <bgColor indexed="64"/>
      </patternFill>
    </fill>
    <fill>
      <patternFill patternType="solid">
        <fgColor theme="0"/>
        <bgColor indexed="64"/>
      </patternFill>
    </fill>
    <fill>
      <patternFill patternType="solid">
        <fgColor theme="9" tint="0.59999389629810485"/>
        <bgColor indexed="64"/>
      </patternFill>
    </fill>
    <fill>
      <patternFill patternType="solid">
        <fgColor theme="7" tint="0.59999389629810485"/>
        <bgColor indexed="64"/>
      </patternFill>
    </fill>
    <fill>
      <patternFill patternType="solid">
        <fgColor theme="4"/>
        <bgColor theme="4"/>
      </patternFill>
    </fill>
  </fills>
  <borders count="10">
    <border>
      <left/>
      <right/>
      <top/>
      <bottom/>
      <diagonal/>
    </border>
    <border>
      <left style="thin">
        <color indexed="64"/>
      </left>
      <right style="thin">
        <color indexed="64"/>
      </right>
      <top style="thin">
        <color indexed="64"/>
      </top>
      <bottom style="thin">
        <color indexed="64"/>
      </bottom>
      <diagonal/>
    </border>
    <border>
      <left/>
      <right/>
      <top/>
      <bottom style="medium">
        <color rgb="FF000000"/>
      </bottom>
      <diagonal/>
    </border>
    <border>
      <left/>
      <right/>
      <top/>
      <bottom style="double">
        <color auto="1"/>
      </bottom>
      <diagonal/>
    </border>
    <border>
      <left/>
      <right/>
      <top style="medium">
        <color rgb="FF000000"/>
      </top>
      <bottom/>
      <diagonal/>
    </border>
    <border>
      <left style="thin">
        <color theme="1"/>
      </left>
      <right/>
      <top style="thin">
        <color theme="1"/>
      </top>
      <bottom style="thin">
        <color theme="1"/>
      </bottom>
      <diagonal/>
    </border>
    <border>
      <left/>
      <right style="thin">
        <color theme="1"/>
      </right>
      <top style="thin">
        <color theme="1"/>
      </top>
      <bottom style="thin">
        <color theme="1"/>
      </bottom>
      <diagonal/>
    </border>
    <border>
      <left style="thin">
        <color indexed="64"/>
      </left>
      <right style="thin">
        <color indexed="64"/>
      </right>
      <top/>
      <bottom/>
      <diagonal/>
    </border>
    <border>
      <left/>
      <right/>
      <top style="thin">
        <color theme="1"/>
      </top>
      <bottom style="thin">
        <color theme="1"/>
      </bottom>
      <diagonal/>
    </border>
    <border>
      <left style="thin">
        <color indexed="64"/>
      </left>
      <right style="thin">
        <color indexed="64"/>
      </right>
      <top/>
      <bottom style="thin">
        <color indexed="64"/>
      </bottom>
      <diagonal/>
    </border>
  </borders>
  <cellStyleXfs count="4">
    <xf numFmtId="0" fontId="0" fillId="0" borderId="0"/>
    <xf numFmtId="9" fontId="8" fillId="0" borderId="0" applyFont="0" applyFill="0" applyBorder="0" applyAlignment="0" applyProtection="0"/>
    <xf numFmtId="43" fontId="8" fillId="0" borderId="0" applyFont="0" applyFill="0" applyBorder="0" applyAlignment="0" applyProtection="0"/>
    <xf numFmtId="0" fontId="12" fillId="0" borderId="0" applyNumberFormat="0" applyFill="0" applyBorder="0" applyAlignment="0" applyProtection="0"/>
  </cellStyleXfs>
  <cellXfs count="96">
    <xf numFmtId="0" fontId="0" fillId="0" borderId="0" xfId="0"/>
    <xf numFmtId="0" fontId="0" fillId="0" borderId="1" xfId="0" applyBorder="1" applyAlignment="1">
      <alignment horizontal="center" vertical="center" wrapText="1"/>
    </xf>
    <xf numFmtId="0" fontId="0" fillId="0" borderId="1" xfId="0" applyBorder="1" applyAlignment="1">
      <alignment horizontal="center" vertical="center"/>
    </xf>
    <xf numFmtId="1" fontId="0" fillId="0" borderId="1" xfId="0" applyNumberFormat="1" applyBorder="1" applyAlignment="1">
      <alignment horizontal="center" vertical="center"/>
    </xf>
    <xf numFmtId="0" fontId="0" fillId="0" borderId="1" xfId="0" applyBorder="1" applyAlignment="1">
      <alignment horizontal="center" vertical="center" wrapText="1" readingOrder="2"/>
    </xf>
    <xf numFmtId="0" fontId="3" fillId="2" borderId="0" xfId="0" applyFont="1" applyFill="1" applyAlignment="1">
      <alignment horizontal="right" vertical="center" readingOrder="2"/>
    </xf>
    <xf numFmtId="0" fontId="3" fillId="0" borderId="0" xfId="0" applyFont="1" applyAlignment="1">
      <alignment horizontal="right" vertical="center" readingOrder="2"/>
    </xf>
    <xf numFmtId="164" fontId="0" fillId="0" borderId="0" xfId="0" applyNumberFormat="1"/>
    <xf numFmtId="0" fontId="0" fillId="3" borderId="0" xfId="0" applyFill="1"/>
    <xf numFmtId="0" fontId="5" fillId="0" borderId="3" xfId="0" applyFont="1" applyBorder="1" applyAlignment="1">
      <alignment horizontal="center" vertical="center"/>
    </xf>
    <xf numFmtId="2" fontId="5" fillId="0" borderId="3" xfId="0" applyNumberFormat="1" applyFont="1" applyBorder="1" applyAlignment="1">
      <alignment horizontal="center" vertical="center"/>
    </xf>
    <xf numFmtId="0" fontId="5" fillId="0" borderId="0" xfId="0" applyFont="1" applyAlignment="1">
      <alignment horizontal="center" vertical="center"/>
    </xf>
    <xf numFmtId="1" fontId="5" fillId="0" borderId="0" xfId="0" applyNumberFormat="1" applyFont="1" applyAlignment="1">
      <alignment horizontal="center" vertical="center"/>
    </xf>
    <xf numFmtId="2" fontId="0" fillId="0" borderId="0" xfId="0" applyNumberFormat="1"/>
    <xf numFmtId="0" fontId="0" fillId="0" borderId="0" xfId="0" applyAlignment="1">
      <alignment horizontal="center"/>
    </xf>
    <xf numFmtId="0" fontId="5" fillId="4" borderId="0" xfId="0" applyFont="1" applyFill="1" applyAlignment="1">
      <alignment horizontal="center" vertical="center"/>
    </xf>
    <xf numFmtId="164" fontId="5" fillId="4" borderId="0" xfId="0" applyNumberFormat="1" applyFont="1" applyFill="1" applyAlignment="1">
      <alignment horizontal="center" vertical="center"/>
    </xf>
    <xf numFmtId="0" fontId="0" fillId="6" borderId="0" xfId="0" applyFill="1" applyAlignment="1">
      <alignment horizontal="center"/>
    </xf>
    <xf numFmtId="0" fontId="0" fillId="5" borderId="0" xfId="0" applyFill="1" applyAlignment="1">
      <alignment horizontal="center"/>
    </xf>
    <xf numFmtId="165" fontId="0" fillId="0" borderId="0" xfId="0" applyNumberFormat="1"/>
    <xf numFmtId="2" fontId="0" fillId="3" borderId="0" xfId="0" applyNumberFormat="1" applyFill="1"/>
    <xf numFmtId="0" fontId="0" fillId="7" borderId="0" xfId="0" applyFill="1"/>
    <xf numFmtId="0" fontId="0" fillId="7" borderId="0" xfId="0" applyFill="1" applyProtection="1">
      <protection locked="0"/>
    </xf>
    <xf numFmtId="0" fontId="4" fillId="7" borderId="0" xfId="0" applyFont="1" applyFill="1"/>
    <xf numFmtId="2" fontId="0" fillId="7" borderId="0" xfId="0" applyNumberFormat="1" applyFill="1"/>
    <xf numFmtId="0" fontId="0" fillId="7" borderId="0" xfId="0" applyFill="1" applyAlignment="1">
      <alignment horizontal="left" vertical="center" wrapText="1" readingOrder="2"/>
    </xf>
    <xf numFmtId="164" fontId="0" fillId="7" borderId="0" xfId="0" applyNumberFormat="1" applyFill="1" applyAlignment="1">
      <alignment horizontal="left"/>
    </xf>
    <xf numFmtId="0" fontId="0" fillId="7" borderId="0" xfId="0" applyFill="1" applyAlignment="1">
      <alignment horizontal="left"/>
    </xf>
    <xf numFmtId="0" fontId="2" fillId="0" borderId="2" xfId="0" applyFont="1" applyBorder="1" applyAlignment="1">
      <alignment horizontal="left" vertical="center" readingOrder="1"/>
    </xf>
    <xf numFmtId="0" fontId="6" fillId="0" borderId="0" xfId="0" applyFont="1" applyAlignment="1">
      <alignment horizontal="right" vertical="center" wrapText="1" readingOrder="2"/>
    </xf>
    <xf numFmtId="0" fontId="3" fillId="2" borderId="0" xfId="0" applyFont="1" applyFill="1" applyAlignment="1">
      <alignment horizontal="right" vertical="center" readingOrder="1"/>
    </xf>
    <xf numFmtId="0" fontId="3" fillId="0" borderId="0" xfId="0" applyFont="1" applyAlignment="1">
      <alignment horizontal="right" vertical="center" readingOrder="1"/>
    </xf>
    <xf numFmtId="0" fontId="3" fillId="2" borderId="2" xfId="0" applyFont="1" applyFill="1" applyBorder="1" applyAlignment="1">
      <alignment horizontal="right" vertical="center" readingOrder="2"/>
    </xf>
    <xf numFmtId="0" fontId="3" fillId="2" borderId="2" xfId="0" applyFont="1" applyFill="1" applyBorder="1" applyAlignment="1">
      <alignment horizontal="right" vertical="center" readingOrder="1"/>
    </xf>
    <xf numFmtId="0" fontId="0" fillId="7" borderId="0" xfId="0" applyFill="1" applyAlignment="1">
      <alignment readingOrder="2"/>
    </xf>
    <xf numFmtId="0" fontId="0" fillId="7" borderId="0" xfId="0" applyFill="1" applyAlignment="1">
      <alignment horizontal="left" readingOrder="2"/>
    </xf>
    <xf numFmtId="0" fontId="0" fillId="4" borderId="1" xfId="0" applyFill="1" applyBorder="1"/>
    <xf numFmtId="0" fontId="0" fillId="8" borderId="1" xfId="0" applyFill="1" applyBorder="1" applyProtection="1">
      <protection locked="0"/>
    </xf>
    <xf numFmtId="0" fontId="7" fillId="7" borderId="0" xfId="0" applyFont="1" applyFill="1"/>
    <xf numFmtId="0" fontId="4" fillId="7" borderId="0" xfId="0" applyFont="1" applyFill="1" applyProtection="1">
      <protection hidden="1"/>
    </xf>
    <xf numFmtId="0" fontId="0" fillId="7" borderId="0" xfId="0" applyFill="1" applyAlignment="1">
      <alignment vertical="top" readingOrder="2"/>
    </xf>
    <xf numFmtId="2" fontId="0" fillId="4" borderId="1" xfId="0" applyNumberFormat="1" applyFill="1" applyBorder="1"/>
    <xf numFmtId="9" fontId="0" fillId="4" borderId="1" xfId="1" applyFont="1" applyFill="1" applyBorder="1"/>
    <xf numFmtId="0" fontId="3" fillId="7" borderId="0" xfId="0" applyFont="1" applyFill="1" applyAlignment="1">
      <alignment horizontal="right" vertical="center" readingOrder="2"/>
    </xf>
    <xf numFmtId="0" fontId="2" fillId="7" borderId="0" xfId="0" applyFont="1" applyFill="1" applyAlignment="1">
      <alignment horizontal="center" vertical="center" wrapText="1"/>
    </xf>
    <xf numFmtId="0" fontId="3" fillId="7" borderId="0" xfId="0" applyFont="1" applyFill="1" applyAlignment="1">
      <alignment horizontal="right" vertical="center"/>
    </xf>
    <xf numFmtId="0" fontId="3" fillId="7" borderId="0" xfId="0" applyFont="1" applyFill="1" applyAlignment="1">
      <alignment horizontal="center" vertical="center"/>
    </xf>
    <xf numFmtId="0" fontId="9" fillId="7" borderId="0" xfId="0" applyFont="1" applyFill="1"/>
    <xf numFmtId="164" fontId="0" fillId="4" borderId="1" xfId="0" applyNumberFormat="1" applyFill="1" applyBorder="1"/>
    <xf numFmtId="1" fontId="0" fillId="9" borderId="1" xfId="0" applyNumberFormat="1" applyFill="1" applyBorder="1"/>
    <xf numFmtId="0" fontId="3" fillId="7" borderId="2" xfId="0" applyFont="1" applyFill="1" applyBorder="1" applyAlignment="1">
      <alignment horizontal="right" vertical="center"/>
    </xf>
    <xf numFmtId="0" fontId="3" fillId="7" borderId="2" xfId="0" applyFont="1" applyFill="1" applyBorder="1" applyAlignment="1">
      <alignment horizontal="center" vertical="center"/>
    </xf>
    <xf numFmtId="166" fontId="0" fillId="4" borderId="1" xfId="2" applyNumberFormat="1" applyFont="1" applyFill="1" applyBorder="1"/>
    <xf numFmtId="166" fontId="0" fillId="9" borderId="1" xfId="2" applyNumberFormat="1" applyFont="1" applyFill="1" applyBorder="1"/>
    <xf numFmtId="0" fontId="11" fillId="7" borderId="0" xfId="0" applyFont="1" applyFill="1"/>
    <xf numFmtId="0" fontId="0" fillId="8" borderId="1" xfId="0" applyFill="1" applyBorder="1" applyAlignment="1" applyProtection="1">
      <alignment horizontal="right" readingOrder="1"/>
      <protection locked="0"/>
    </xf>
    <xf numFmtId="0" fontId="2" fillId="7" borderId="0" xfId="0" applyFont="1" applyFill="1" applyAlignment="1">
      <alignment horizontal="right" vertical="center"/>
    </xf>
    <xf numFmtId="0" fontId="0" fillId="0" borderId="5" xfId="0" applyBorder="1"/>
    <xf numFmtId="0" fontId="0" fillId="0" borderId="6" xfId="0" applyBorder="1"/>
    <xf numFmtId="1" fontId="0" fillId="4" borderId="1" xfId="0" applyNumberFormat="1" applyFill="1" applyBorder="1"/>
    <xf numFmtId="0" fontId="0" fillId="0" borderId="7" xfId="0" applyBorder="1" applyAlignment="1">
      <alignment horizontal="center" vertical="center" wrapText="1"/>
    </xf>
    <xf numFmtId="9" fontId="0" fillId="0" borderId="0" xfId="1" applyFont="1"/>
    <xf numFmtId="0" fontId="0" fillId="0" borderId="0" xfId="0" applyAlignment="1">
      <alignment horizontal="center" wrapText="1"/>
    </xf>
    <xf numFmtId="0" fontId="14" fillId="0" borderId="1" xfId="0" applyFont="1" applyBorder="1" applyAlignment="1">
      <alignment horizontal="center" vertical="center" readingOrder="2"/>
    </xf>
    <xf numFmtId="164" fontId="14" fillId="0" borderId="1" xfId="0" applyNumberFormat="1" applyFont="1" applyBorder="1" applyAlignment="1">
      <alignment horizontal="center" vertical="center" readingOrder="2"/>
    </xf>
    <xf numFmtId="0" fontId="0" fillId="0" borderId="1" xfId="0" applyBorder="1"/>
    <xf numFmtId="0" fontId="0" fillId="0" borderId="8" xfId="0" applyBorder="1" applyAlignment="1">
      <alignment horizontal="center" vertical="center"/>
    </xf>
    <xf numFmtId="164" fontId="0" fillId="0" borderId="1" xfId="0" applyNumberFormat="1" applyBorder="1" applyAlignment="1">
      <alignment horizontal="center" vertical="center"/>
    </xf>
    <xf numFmtId="0" fontId="4" fillId="0" borderId="0" xfId="0" applyFont="1"/>
    <xf numFmtId="0" fontId="0" fillId="0" borderId="0" xfId="0" applyProtection="1">
      <protection locked="0"/>
    </xf>
    <xf numFmtId="0" fontId="0" fillId="0" borderId="9" xfId="0" applyBorder="1" applyAlignment="1">
      <alignment horizontal="center" vertical="center" wrapText="1"/>
    </xf>
    <xf numFmtId="0" fontId="0" fillId="0" borderId="9" xfId="0" applyBorder="1" applyAlignment="1">
      <alignment horizontal="center" vertical="center" wrapText="1" readingOrder="2"/>
    </xf>
    <xf numFmtId="167" fontId="0" fillId="0" borderId="0" xfId="1" applyNumberFormat="1" applyFont="1"/>
    <xf numFmtId="1" fontId="0" fillId="0" borderId="0" xfId="0" applyNumberFormat="1"/>
    <xf numFmtId="0" fontId="15" fillId="10" borderId="1" xfId="0" applyFont="1" applyFill="1" applyBorder="1" applyAlignment="1">
      <alignment horizontal="center" vertical="center" wrapText="1"/>
    </xf>
    <xf numFmtId="0" fontId="16" fillId="7" borderId="0" xfId="0" applyFont="1" applyFill="1" applyAlignment="1">
      <alignment horizontal="center" vertical="center" wrapText="1"/>
    </xf>
    <xf numFmtId="2" fontId="16" fillId="7" borderId="0" xfId="0" applyNumberFormat="1" applyFont="1" applyFill="1" applyAlignment="1">
      <alignment horizontal="center" vertical="center" wrapText="1"/>
    </xf>
    <xf numFmtId="1" fontId="16" fillId="7" borderId="0" xfId="0" applyNumberFormat="1" applyFont="1" applyFill="1" applyAlignment="1">
      <alignment horizontal="center" vertical="center" wrapText="1"/>
    </xf>
    <xf numFmtId="2" fontId="16" fillId="7" borderId="0" xfId="0" applyNumberFormat="1" applyFont="1" applyFill="1" applyAlignment="1">
      <alignment horizontal="center"/>
    </xf>
    <xf numFmtId="0" fontId="0" fillId="7" borderId="0" xfId="0" applyFill="1" applyAlignment="1">
      <alignment wrapText="1"/>
    </xf>
    <xf numFmtId="1" fontId="0" fillId="7" borderId="0" xfId="0" applyNumberFormat="1" applyFill="1"/>
    <xf numFmtId="0" fontId="0" fillId="0" borderId="0" xfId="0" applyAlignment="1">
      <alignment horizontal="center" vertical="center" wrapText="1"/>
    </xf>
    <xf numFmtId="0" fontId="0" fillId="0" borderId="0" xfId="0" applyAlignment="1">
      <alignment wrapText="1"/>
    </xf>
    <xf numFmtId="166" fontId="0" fillId="9" borderId="1" xfId="2" applyNumberFormat="1" applyFont="1" applyFill="1" applyBorder="1" applyProtection="1">
      <protection hidden="1"/>
    </xf>
    <xf numFmtId="1" fontId="0" fillId="7" borderId="0" xfId="1" applyNumberFormat="1" applyFont="1" applyFill="1" applyBorder="1"/>
    <xf numFmtId="166" fontId="0" fillId="7" borderId="0" xfId="2" applyNumberFormat="1" applyFont="1" applyFill="1" applyBorder="1"/>
    <xf numFmtId="0" fontId="0" fillId="7" borderId="0" xfId="0" applyFill="1" applyAlignment="1">
      <alignment horizontal="center"/>
    </xf>
    <xf numFmtId="0" fontId="13" fillId="7" borderId="0" xfId="3" applyFont="1" applyFill="1" applyAlignment="1">
      <alignment horizontal="center" vertical="center"/>
    </xf>
    <xf numFmtId="166" fontId="0" fillId="4" borderId="1" xfId="1" applyNumberFormat="1" applyFont="1" applyFill="1" applyBorder="1"/>
    <xf numFmtId="0" fontId="3" fillId="7" borderId="0" xfId="0" applyFont="1" applyFill="1" applyAlignment="1">
      <alignment horizontal="right"/>
    </xf>
    <xf numFmtId="0" fontId="17" fillId="7" borderId="0" xfId="3" applyFont="1" applyFill="1" applyAlignment="1">
      <alignment horizontal="center" vertical="center"/>
    </xf>
    <xf numFmtId="0" fontId="3" fillId="7" borderId="0" xfId="0" applyFont="1" applyFill="1" applyAlignment="1">
      <alignment vertical="center"/>
    </xf>
    <xf numFmtId="0" fontId="2" fillId="0" borderId="4" xfId="0" applyFont="1" applyBorder="1" applyAlignment="1">
      <alignment horizontal="center" vertical="center" readingOrder="2"/>
    </xf>
    <xf numFmtId="0" fontId="2" fillId="0" borderId="2" xfId="0" applyFont="1" applyBorder="1" applyAlignment="1">
      <alignment horizontal="center" vertical="center" readingOrder="2"/>
    </xf>
    <xf numFmtId="0" fontId="1" fillId="0" borderId="0" xfId="0" applyFont="1" applyAlignment="1">
      <alignment horizontal="center" wrapText="1"/>
    </xf>
    <xf numFmtId="0" fontId="0" fillId="0" borderId="0" xfId="0" applyAlignment="1">
      <alignment horizontal="center"/>
    </xf>
  </cellXfs>
  <cellStyles count="4">
    <cellStyle name="Comma" xfId="2" builtinId="3"/>
    <cellStyle name="Normal" xfId="0" builtinId="0"/>
    <cellStyle name="Percent" xfId="1" builtinId="5"/>
    <cellStyle name="היפר-קישור" xfId="3" builtinId="8"/>
  </cellStyles>
  <dxfs count="22">
    <dxf>
      <border>
        <left style="thin">
          <color rgb="FF9C0006"/>
        </left>
        <right style="thin">
          <color rgb="FF9C0006"/>
        </right>
        <top style="thin">
          <color rgb="FF9C0006"/>
        </top>
        <bottom style="thin">
          <color rgb="FF9C0006"/>
        </bottom>
      </border>
    </dxf>
    <dxf>
      <fill>
        <patternFill>
          <bgColor rgb="FFFF0000"/>
        </patternFill>
      </fill>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67" formatCode="0.0%"/>
    </dxf>
    <dxf>
      <border outline="0">
        <top style="thin">
          <color indexed="64"/>
        </top>
      </border>
    </dxf>
    <dxf>
      <border outline="0">
        <bottom style="thin">
          <color indexed="64"/>
        </bottom>
      </border>
    </dxf>
    <dxf>
      <alignment horizontal="center" vertical="center" textRotation="0" wrapText="1" indent="0" justifyLastLine="0" shrinkToFit="0" readingOrder="2"/>
      <border diagonalUp="0" diagonalDown="0" outline="0">
        <left style="thin">
          <color indexed="64"/>
        </left>
        <right style="thin">
          <color indexed="64"/>
        </right>
        <top/>
        <bottom/>
      </border>
    </dxf>
    <dxf>
      <font>
        <b/>
        <i val="0"/>
      </font>
      <fill>
        <patternFill>
          <bgColor rgb="FFFFC000"/>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he-IL"/>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he-IL"/>
        </a:p>
      </c:txPr>
    </c:title>
    <c:autoTitleDeleted val="0"/>
    <c:plotArea>
      <c:layout/>
      <c:scatterChart>
        <c:scatterStyle val="lineMarker"/>
        <c:varyColors val="0"/>
        <c:ser>
          <c:idx val="0"/>
          <c:order val="0"/>
          <c:spPr>
            <a:ln w="19050" cap="rnd">
              <a:noFill/>
              <a:round/>
            </a:ln>
            <a:effectLst/>
          </c:spPr>
          <c:marker>
            <c:symbol val="circle"/>
            <c:size val="5"/>
            <c:spPr>
              <a:solidFill>
                <a:schemeClr val="accent1"/>
              </a:solidFill>
              <a:ln w="9525">
                <a:solidFill>
                  <a:schemeClr val="accent1"/>
                </a:solidFill>
              </a:ln>
              <a:effectLst/>
            </c:spPr>
          </c:marker>
          <c:trendline>
            <c:spPr>
              <a:ln w="19050" cap="rnd">
                <a:solidFill>
                  <a:schemeClr val="accent1"/>
                </a:solidFill>
                <a:prstDash val="sysDot"/>
              </a:ln>
              <a:effectLst/>
            </c:spPr>
            <c:trendlineType val="power"/>
            <c:dispRSqr val="1"/>
            <c:dispEq val="1"/>
            <c:trendlineLbl>
              <c:layout>
                <c:manualLayout>
                  <c:x val="8.969907407407407E-2"/>
                  <c:y val="0.21367396593673965"/>
                </c:manualLayout>
              </c:layout>
              <c:numFmt formatCode="General" sourceLinked="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he-IL"/>
                </a:p>
              </c:txPr>
            </c:trendlineLbl>
          </c:trendline>
          <c:xVal>
            <c:numRef>
              <c:f>'Alternating Block Method'!$O$7:$O$18</c:f>
              <c:numCache>
                <c:formatCode>General</c:formatCode>
                <c:ptCount val="12"/>
                <c:pt idx="0">
                  <c:v>5</c:v>
                </c:pt>
                <c:pt idx="1">
                  <c:v>10</c:v>
                </c:pt>
                <c:pt idx="2">
                  <c:v>15</c:v>
                </c:pt>
                <c:pt idx="3">
                  <c:v>20</c:v>
                </c:pt>
                <c:pt idx="4">
                  <c:v>30</c:v>
                </c:pt>
                <c:pt idx="5">
                  <c:v>45</c:v>
                </c:pt>
                <c:pt idx="6">
                  <c:v>60</c:v>
                </c:pt>
                <c:pt idx="7">
                  <c:v>90</c:v>
                </c:pt>
                <c:pt idx="8">
                  <c:v>120</c:v>
                </c:pt>
                <c:pt idx="9">
                  <c:v>180</c:v>
                </c:pt>
                <c:pt idx="10">
                  <c:v>240</c:v>
                </c:pt>
                <c:pt idx="11">
                  <c:v>1440</c:v>
                </c:pt>
              </c:numCache>
            </c:numRef>
          </c:xVal>
          <c:yVal>
            <c:numRef>
              <c:f>'Alternating Block Method'!$P$7:$P$18</c:f>
              <c:numCache>
                <c:formatCode>0.0</c:formatCode>
                <c:ptCount val="12"/>
                <c:pt idx="0">
                  <c:v>0</c:v>
                </c:pt>
                <c:pt idx="1">
                  <c:v>0</c:v>
                </c:pt>
                <c:pt idx="2">
                  <c:v>0</c:v>
                </c:pt>
                <c:pt idx="3">
                  <c:v>0</c:v>
                </c:pt>
                <c:pt idx="4">
                  <c:v>0</c:v>
                </c:pt>
                <c:pt idx="5">
                  <c:v>0</c:v>
                </c:pt>
                <c:pt idx="6">
                  <c:v>0</c:v>
                </c:pt>
                <c:pt idx="7">
                  <c:v>0</c:v>
                </c:pt>
                <c:pt idx="8">
                  <c:v>0</c:v>
                </c:pt>
                <c:pt idx="9">
                  <c:v>0</c:v>
                </c:pt>
                <c:pt idx="10">
                  <c:v>0</c:v>
                </c:pt>
                <c:pt idx="11">
                  <c:v>0</c:v>
                </c:pt>
              </c:numCache>
            </c:numRef>
          </c:yVal>
          <c:smooth val="0"/>
          <c:extLst>
            <c:ext xmlns:c16="http://schemas.microsoft.com/office/drawing/2014/chart" uri="{C3380CC4-5D6E-409C-BE32-E72D297353CC}">
              <c16:uniqueId val="{00000001-E38A-49A0-B0AE-8EE72CEBC3C2}"/>
            </c:ext>
          </c:extLst>
        </c:ser>
        <c:dLbls>
          <c:showLegendKey val="0"/>
          <c:showVal val="0"/>
          <c:showCatName val="0"/>
          <c:showSerName val="0"/>
          <c:showPercent val="0"/>
          <c:showBubbleSize val="0"/>
        </c:dLbls>
        <c:axId val="727329560"/>
        <c:axId val="727329888"/>
      </c:scatterChart>
      <c:valAx>
        <c:axId val="727329560"/>
        <c:scaling>
          <c:orientation val="maxMin"/>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he-IL"/>
          </a:p>
        </c:txPr>
        <c:crossAx val="727329888"/>
        <c:crosses val="autoZero"/>
        <c:crossBetween val="midCat"/>
      </c:valAx>
      <c:valAx>
        <c:axId val="727329888"/>
        <c:scaling>
          <c:orientation val="minMax"/>
        </c:scaling>
        <c:delete val="0"/>
        <c:axPos val="r"/>
        <c:majorGridlines>
          <c:spPr>
            <a:ln w="9525" cap="flat" cmpd="sng" algn="ctr">
              <a:solidFill>
                <a:schemeClr val="tx1">
                  <a:lumMod val="15000"/>
                  <a:lumOff val="85000"/>
                </a:schemeClr>
              </a:solidFill>
              <a:round/>
            </a:ln>
            <a:effectLst/>
          </c:spPr>
        </c:majorGridlines>
        <c:numFmt formatCode="0.0"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he-IL"/>
          </a:p>
        </c:txPr>
        <c:crossAx val="727329560"/>
        <c:crosses val="autoZero"/>
        <c:crossBetween val="midCat"/>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he-IL"/>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trlProps/ctrlProp1.xml><?xml version="1.0" encoding="utf-8"?>
<formControlPr xmlns="http://schemas.microsoft.com/office/spreadsheetml/2009/9/main" objectType="List" dx="26" fmlaLink="$K$2" fmlaRange="נתונים!$B$2:$B$20" sel="7" val="0"/>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_rels/drawing3.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5</xdr:col>
      <xdr:colOff>632460</xdr:colOff>
      <xdr:row>5</xdr:row>
      <xdr:rowOff>134089</xdr:rowOff>
    </xdr:to>
    <xdr:pic>
      <xdr:nvPicPr>
        <xdr:cNvPr id="3" name="Picture 2" descr="Image result for â«×× ×× ××ª×× ××â¬â">
          <a:extLst>
            <a:ext uri="{FF2B5EF4-FFF2-40B4-BE49-F238E27FC236}">
              <a16:creationId xmlns:a16="http://schemas.microsoft.com/office/drawing/2014/main" id="{00000000-0008-0000-00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1978662860" y="0"/>
          <a:ext cx="6256020" cy="139900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9</xdr:col>
          <xdr:colOff>209550</xdr:colOff>
          <xdr:row>1</xdr:row>
          <xdr:rowOff>0</xdr:rowOff>
        </xdr:from>
        <xdr:to>
          <xdr:col>11</xdr:col>
          <xdr:colOff>152400</xdr:colOff>
          <xdr:row>14</xdr:row>
          <xdr:rowOff>85725</xdr:rowOff>
        </xdr:to>
        <xdr:sp macro="" textlink="">
          <xdr:nvSpPr>
            <xdr:cNvPr id="4098" name="List Box 2" hidden="1">
              <a:extLst>
                <a:ext uri="{63B3BB69-23CF-44E3-9099-C40C66FF867C}">
                  <a14:compatExt spid="_x0000_s4098"/>
                </a:ext>
                <a:ext uri="{FF2B5EF4-FFF2-40B4-BE49-F238E27FC236}">
                  <a16:creationId xmlns:a16="http://schemas.microsoft.com/office/drawing/2014/main" id="{00000000-0008-0000-0100-0000021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xdr:from>
      <xdr:col>12</xdr:col>
      <xdr:colOff>104776</xdr:colOff>
      <xdr:row>9</xdr:row>
      <xdr:rowOff>7620</xdr:rowOff>
    </xdr:from>
    <xdr:to>
      <xdr:col>14</xdr:col>
      <xdr:colOff>91441</xdr:colOff>
      <xdr:row>22</xdr:row>
      <xdr:rowOff>38100</xdr:rowOff>
    </xdr:to>
    <xdr:sp macro="" textlink="">
      <xdr:nvSpPr>
        <xdr:cNvPr id="7" name="Rectangle: Rounded Corners 6">
          <a:extLst>
            <a:ext uri="{FF2B5EF4-FFF2-40B4-BE49-F238E27FC236}">
              <a16:creationId xmlns:a16="http://schemas.microsoft.com/office/drawing/2014/main" id="{00000000-0008-0000-0100-000007000000}"/>
            </a:ext>
          </a:extLst>
        </xdr:cNvPr>
        <xdr:cNvSpPr/>
      </xdr:nvSpPr>
      <xdr:spPr>
        <a:xfrm>
          <a:off x="10915282334" y="1807845"/>
          <a:ext cx="2482215" cy="2630805"/>
        </a:xfrm>
        <a:prstGeom prst="roundRect">
          <a:avLst/>
        </a:prstGeom>
        <a:noFill/>
        <a:ln w="3175">
          <a:solidFill>
            <a:schemeClr val="bg1">
              <a:lumMod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1" anchor="t"/>
        <a:lstStyle/>
        <a:p>
          <a:pPr algn="r" rtl="1"/>
          <a:endParaRPr lang="he-IL" sz="1100"/>
        </a:p>
      </xdr:txBody>
    </xdr:sp>
    <xdr:clientData/>
  </xdr:twoCellAnchor>
  <xdr:oneCellAnchor>
    <xdr:from>
      <xdr:col>12</xdr:col>
      <xdr:colOff>887687</xdr:colOff>
      <xdr:row>7</xdr:row>
      <xdr:rowOff>160020</xdr:rowOff>
    </xdr:from>
    <xdr:ext cx="1335174" cy="254557"/>
    <xdr:sp macro="" textlink="">
      <xdr:nvSpPr>
        <xdr:cNvPr id="8" name="TextBox 7">
          <a:extLst>
            <a:ext uri="{FF2B5EF4-FFF2-40B4-BE49-F238E27FC236}">
              <a16:creationId xmlns:a16="http://schemas.microsoft.com/office/drawing/2014/main" id="{00000000-0008-0000-0100-000008000000}"/>
            </a:ext>
          </a:extLst>
        </xdr:cNvPr>
        <xdr:cNvSpPr txBox="1"/>
      </xdr:nvSpPr>
      <xdr:spPr>
        <a:xfrm>
          <a:off x="12100988899" y="1493520"/>
          <a:ext cx="1335174" cy="25455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1" anchor="t">
          <a:spAutoFit/>
        </a:bodyPr>
        <a:lstStyle/>
        <a:p>
          <a:pPr algn="r" rtl="1"/>
          <a:r>
            <a:rPr lang="he-IL" sz="1100"/>
            <a:t>נתוני ביניים מחושבים</a:t>
          </a:r>
        </a:p>
      </xdr:txBody>
    </xdr:sp>
    <xdr:clientData/>
  </xdr:oneCellAnchor>
  <xdr:twoCellAnchor>
    <xdr:from>
      <xdr:col>12</xdr:col>
      <xdr:colOff>274320</xdr:colOff>
      <xdr:row>1</xdr:row>
      <xdr:rowOff>106680</xdr:rowOff>
    </xdr:from>
    <xdr:to>
      <xdr:col>14</xdr:col>
      <xdr:colOff>68580</xdr:colOff>
      <xdr:row>7</xdr:row>
      <xdr:rowOff>167640</xdr:rowOff>
    </xdr:to>
    <xdr:sp macro="" textlink="">
      <xdr:nvSpPr>
        <xdr:cNvPr id="9" name="Rectangle: Rounded Corners 8">
          <a:extLst>
            <a:ext uri="{FF2B5EF4-FFF2-40B4-BE49-F238E27FC236}">
              <a16:creationId xmlns:a16="http://schemas.microsoft.com/office/drawing/2014/main" id="{00000000-0008-0000-0100-000009000000}"/>
            </a:ext>
          </a:extLst>
        </xdr:cNvPr>
        <xdr:cNvSpPr/>
      </xdr:nvSpPr>
      <xdr:spPr>
        <a:xfrm>
          <a:off x="12100392360" y="297180"/>
          <a:ext cx="2545080" cy="1203960"/>
        </a:xfrm>
        <a:prstGeom prst="roundRect">
          <a:avLst/>
        </a:prstGeom>
        <a:noFill/>
        <a:ln w="3175">
          <a:solidFill>
            <a:schemeClr val="bg1">
              <a:lumMod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1" anchor="t"/>
        <a:lstStyle/>
        <a:p>
          <a:pPr algn="r" rtl="1"/>
          <a:endParaRPr lang="he-IL" sz="1100"/>
        </a:p>
      </xdr:txBody>
    </xdr:sp>
    <xdr:clientData/>
  </xdr:twoCellAnchor>
  <xdr:oneCellAnchor>
    <xdr:from>
      <xdr:col>12</xdr:col>
      <xdr:colOff>1247501</xdr:colOff>
      <xdr:row>0</xdr:row>
      <xdr:rowOff>60960</xdr:rowOff>
    </xdr:from>
    <xdr:ext cx="410753" cy="254557"/>
    <xdr:sp macro="" textlink="">
      <xdr:nvSpPr>
        <xdr:cNvPr id="10" name="TextBox 9">
          <a:extLst>
            <a:ext uri="{FF2B5EF4-FFF2-40B4-BE49-F238E27FC236}">
              <a16:creationId xmlns:a16="http://schemas.microsoft.com/office/drawing/2014/main" id="{00000000-0008-0000-0100-00000A000000}"/>
            </a:ext>
          </a:extLst>
        </xdr:cNvPr>
        <xdr:cNvSpPr txBox="1"/>
      </xdr:nvSpPr>
      <xdr:spPr>
        <a:xfrm>
          <a:off x="11983230146" y="60960"/>
          <a:ext cx="410753" cy="25455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1" anchor="t">
          <a:spAutoFit/>
        </a:bodyPr>
        <a:lstStyle/>
        <a:p>
          <a:pPr algn="r" rtl="1"/>
          <a:r>
            <a:rPr lang="he-IL" sz="1100"/>
            <a:t>קלט</a:t>
          </a:r>
        </a:p>
      </xdr:txBody>
    </xdr:sp>
    <xdr:clientData/>
  </xdr:oneCellAnchor>
  <xdr:twoCellAnchor editAs="oneCell">
    <xdr:from>
      <xdr:col>0</xdr:col>
      <xdr:colOff>0</xdr:colOff>
      <xdr:row>0</xdr:row>
      <xdr:rowOff>0</xdr:rowOff>
    </xdr:from>
    <xdr:to>
      <xdr:col>8</xdr:col>
      <xdr:colOff>81049</xdr:colOff>
      <xdr:row>40</xdr:row>
      <xdr:rowOff>137159</xdr:rowOff>
    </xdr:to>
    <xdr:pic>
      <xdr:nvPicPr>
        <xdr:cNvPr id="12" name="Picture 11">
          <a:extLst>
            <a:ext uri="{FF2B5EF4-FFF2-40B4-BE49-F238E27FC236}">
              <a16:creationId xmlns:a16="http://schemas.microsoft.com/office/drawing/2014/main" id="{00000000-0008-0000-0100-00000C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a:xfrm>
          <a:off x="12105790091" y="0"/>
          <a:ext cx="5994169" cy="7757159"/>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xdr:from>
      <xdr:col>6</xdr:col>
      <xdr:colOff>608648</xdr:colOff>
      <xdr:row>3</xdr:row>
      <xdr:rowOff>174307</xdr:rowOff>
    </xdr:from>
    <xdr:to>
      <xdr:col>12</xdr:col>
      <xdr:colOff>608648</xdr:colOff>
      <xdr:row>17</xdr:row>
      <xdr:rowOff>101917</xdr:rowOff>
    </xdr:to>
    <xdr:graphicFrame macro="">
      <xdr:nvGraphicFramePr>
        <xdr:cNvPr id="2" name="Chart 1">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28DC437D-CDC7-4663-A8CA-00622E6A0B7B}" name="Table1" displayName="Table1" ref="D2:P13" totalsRowShown="0" headerRowDxfId="16" headerRowBorderDxfId="15" tableBorderDxfId="14">
  <autoFilter ref="D2:P13" xr:uid="{BBCF6B26-27EC-4FEE-A3C3-105CA5EE4CA9}">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filterColumn colId="12" hiddenButton="1"/>
  </autoFilter>
  <tableColumns count="13">
    <tableColumn id="1" xr3:uid="{2C16B86E-93D9-4C36-B0C2-7A99DE07AC59}" name="תקופת_x000a_חזרה"/>
    <tableColumn id="2" xr3:uid="{A9D9476C-808F-481B-B038-5E1675C37323}" name="הסתברות %" dataDxfId="13" dataCellStyle="Percent"/>
    <tableColumn id="4" xr3:uid="{836953A6-EF41-45DA-B790-A2D981D6A115}" name="10 דק' - מ&quot;מ לשעה" dataDxfId="12">
      <calculatedColumnFormula>INDEX(RainIntensities,cmbPolygon*11-(12-ROW()),COLUMN()+1)</calculatedColumnFormula>
    </tableColumn>
    <tableColumn id="5" xr3:uid="{DF20FE7F-4A00-4D09-AD62-74036E2CFF3F}" name="15 דק' - מ&quot;מ לשעה" dataDxfId="11">
      <calculatedColumnFormula>INDEX(RainIntensities,cmbPolygon*11-(12-ROW()),COLUMN()+1)</calculatedColumnFormula>
    </tableColumn>
    <tableColumn id="6" xr3:uid="{4506AA42-EFC9-4D92-BA53-858577F478B8}" name="20  דק' - מ&quot;מ לשעה" dataDxfId="10">
      <calculatedColumnFormula>INDEX(RainIntensities,cmbPolygon*11-(12-ROW()),COLUMN()+1)</calculatedColumnFormula>
    </tableColumn>
    <tableColumn id="7" xr3:uid="{5AEEE24B-773D-46C8-862F-6F07484E7C80}" name="30  דק' - מ&quot;מ לשעה" dataDxfId="9">
      <calculatedColumnFormula>INDEX(RainIntensities,cmbPolygon*11-(12-ROW()),COLUMN()+1)</calculatedColumnFormula>
    </tableColumn>
    <tableColumn id="8" xr3:uid="{15D9CB95-9CAC-4BC5-8C6A-61705F40F92A}" name="45  דק' - מ&quot;מ לשעה" dataDxfId="8">
      <calculatedColumnFormula>INDEX(RainIntensities,cmbPolygon*11-(12-ROW()),COLUMN()+1)</calculatedColumnFormula>
    </tableColumn>
    <tableColumn id="9" xr3:uid="{1BBB777F-8F4A-4B9D-ADED-E705B79A660A}" name="60  דק' - מ&quot;מ לשעה" dataDxfId="7">
      <calculatedColumnFormula>INDEX(RainIntensities,cmbPolygon*11-(12-ROW()),COLUMN()+1)</calculatedColumnFormula>
    </tableColumn>
    <tableColumn id="10" xr3:uid="{1303524D-3DA1-44F5-82A3-2F94CF27EBE5}" name="90 דק' - מ&quot;מ לשעה" dataDxfId="6">
      <calculatedColumnFormula>INDEX(RainIntensities,cmbPolygon*11-(12-ROW()),COLUMN()+1)</calculatedColumnFormula>
    </tableColumn>
    <tableColumn id="11" xr3:uid="{EC35B65E-8A67-4494-94E4-23E868394DD7}" name="120 דק' - מ&quot;מ לשעה" dataDxfId="5">
      <calculatedColumnFormula>INDEX(RainIntensities,cmbPolygon*11-(12-ROW()),COLUMN()+1)</calculatedColumnFormula>
    </tableColumn>
    <tableColumn id="12" xr3:uid="{7F4D2898-B160-4437-A856-F208E85F39B0}" name="180 דק' - מ&quot;מ לשעה" dataDxfId="4">
      <calculatedColumnFormula>INDEX(RainIntensities,cmbPolygon*11-(12-ROW()),COLUMN()+1)</calculatedColumnFormula>
    </tableColumn>
    <tableColumn id="13" xr3:uid="{BFCF8289-84BB-43D1-A7BC-9429554FC8BA}" name="240 דק' - מ&quot;מ לשעה" dataDxfId="3">
      <calculatedColumnFormula>INDEX(RainIntensities,cmbPolygon*11-(12-ROW()),COLUMN()+1)</calculatedColumnFormula>
    </tableColumn>
    <tableColumn id="14" xr3:uid="{8AB2980A-50CF-4852-ADD3-F560ACB6A185}" name="מ&quot;מ ליום" dataDxfId="2">
      <calculatedColumnFormula>INDEX(RainIntensities,cmbPolygon*11-(12-ROW()),COLUMN()+1)</calculatedColumnFormula>
    </tableColumn>
  </tableColumns>
  <tableStyleInfo name="TableStyleMedium2" showFirstColumn="0" showLastColumn="0" showRowStripes="1" showColumnStripes="0"/>
</table>
</file>

<file path=xl/theme/theme1.xml><?xml version="1.0" encoding="utf-8"?>
<a:theme xmlns:a="http://schemas.openxmlformats.org/drawingml/2006/main" name="ערכת נושא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data.gov.il/dataset/israel_rain_areas_for_planning" TargetMode="External"/><Relationship Id="rId1" Type="http://schemas.openxmlformats.org/officeDocument/2006/relationships/hyperlink" Target="https://data1-moag.opendata.arcgis.com/datasets/%D7%97%D7%91%D7%95%D7%A8%D7%95%D7%AA-%D7%A7%D7%A8%D7%A7%D7%A2-1250000?geometry=14.078%2C28.072%2C55.891%2C34.633" TargetMode="External"/><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trlProp" Target="../ctrlProps/ctrlProp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BF5215-CAD5-4676-B4D9-ACAE536FE558}">
  <sheetPr codeName="Sheet2"/>
  <dimension ref="A1:O49"/>
  <sheetViews>
    <sheetView rightToLeft="1" topLeftCell="A11" workbookViewId="0">
      <selection activeCell="E40" sqref="E40"/>
    </sheetView>
  </sheetViews>
  <sheetFormatPr defaultColWidth="8.77734375" defaultRowHeight="15" x14ac:dyDescent="0.2"/>
  <cols>
    <col min="1" max="1" width="20.88671875" style="21" bestFit="1" customWidth="1"/>
    <col min="2" max="2" width="8.88671875" style="21" customWidth="1"/>
    <col min="3" max="3" width="19.77734375" style="21" customWidth="1"/>
    <col min="4" max="6" width="8.77734375" style="21"/>
    <col min="7" max="7" width="4.44140625" style="21" customWidth="1"/>
    <col min="8" max="16384" width="8.77734375" style="21"/>
  </cols>
  <sheetData>
    <row r="1" spans="1:8" x14ac:dyDescent="0.2">
      <c r="A1" s="44"/>
      <c r="B1" s="44"/>
      <c r="C1" s="44"/>
      <c r="D1" s="44"/>
      <c r="E1" s="44"/>
    </row>
    <row r="2" spans="1:8" x14ac:dyDescent="0.2">
      <c r="A2" s="45"/>
      <c r="B2" s="46"/>
      <c r="C2" s="46"/>
      <c r="D2" s="46"/>
      <c r="E2" s="46"/>
    </row>
    <row r="3" spans="1:8" ht="39" x14ac:dyDescent="0.75">
      <c r="A3" s="45"/>
      <c r="B3" s="46"/>
      <c r="C3" s="46"/>
      <c r="D3" s="46"/>
      <c r="E3" s="46"/>
      <c r="H3" s="47" t="s">
        <v>77</v>
      </c>
    </row>
    <row r="4" spans="1:8" x14ac:dyDescent="0.2">
      <c r="A4" s="45"/>
      <c r="B4" s="46"/>
      <c r="C4" s="46"/>
      <c r="D4" s="46"/>
      <c r="E4" s="46"/>
      <c r="H4" s="54" t="s">
        <v>148</v>
      </c>
    </row>
    <row r="5" spans="1:8" x14ac:dyDescent="0.2">
      <c r="A5" s="45"/>
      <c r="B5" s="46"/>
      <c r="C5" s="46"/>
      <c r="D5" s="46"/>
      <c r="E5" s="46"/>
    </row>
    <row r="6" spans="1:8" x14ac:dyDescent="0.2">
      <c r="A6" s="45"/>
      <c r="B6" s="46"/>
      <c r="C6" s="46"/>
      <c r="D6" s="46"/>
      <c r="E6" s="46"/>
    </row>
    <row r="7" spans="1:8" x14ac:dyDescent="0.2">
      <c r="A7" s="45"/>
      <c r="B7" s="46"/>
      <c r="C7" s="46"/>
      <c r="D7" s="46"/>
      <c r="E7" s="46"/>
    </row>
    <row r="8" spans="1:8" x14ac:dyDescent="0.2">
      <c r="A8" s="45"/>
      <c r="B8" s="46"/>
      <c r="C8" s="46"/>
      <c r="D8" s="46"/>
      <c r="E8" s="46"/>
    </row>
    <row r="9" spans="1:8" x14ac:dyDescent="0.2">
      <c r="A9" s="45"/>
      <c r="B9" s="45"/>
      <c r="C9" s="46"/>
      <c r="D9" s="46"/>
      <c r="E9" s="46"/>
    </row>
    <row r="10" spans="1:8" x14ac:dyDescent="0.2">
      <c r="A10" s="45"/>
      <c r="B10" s="56" t="s">
        <v>163</v>
      </c>
      <c r="C10" s="46"/>
      <c r="D10" s="46"/>
      <c r="E10" s="46"/>
      <c r="G10"/>
    </row>
    <row r="11" spans="1:8" x14ac:dyDescent="0.2">
      <c r="A11" s="45"/>
      <c r="B11" s="56" t="s">
        <v>73</v>
      </c>
      <c r="C11" s="46"/>
      <c r="D11" s="46"/>
      <c r="E11" s="46"/>
    </row>
    <row r="12" spans="1:8" x14ac:dyDescent="0.2">
      <c r="A12" s="45"/>
      <c r="B12" s="46"/>
      <c r="C12" s="46"/>
      <c r="D12" s="46"/>
      <c r="E12" s="46"/>
    </row>
    <row r="13" spans="1:8" x14ac:dyDescent="0.2">
      <c r="A13" s="45"/>
      <c r="B13" s="37"/>
      <c r="C13" s="45" t="s">
        <v>74</v>
      </c>
      <c r="D13" s="46"/>
      <c r="E13" s="46"/>
    </row>
    <row r="14" spans="1:8" x14ac:dyDescent="0.2">
      <c r="A14" s="45"/>
      <c r="B14" s="46"/>
      <c r="C14" s="46"/>
      <c r="D14" s="46"/>
      <c r="E14" s="46"/>
    </row>
    <row r="15" spans="1:8" x14ac:dyDescent="0.2">
      <c r="A15" s="45"/>
      <c r="B15" s="48"/>
      <c r="C15" s="45" t="s">
        <v>164</v>
      </c>
      <c r="D15" s="46"/>
      <c r="E15" s="46"/>
    </row>
    <row r="16" spans="1:8" x14ac:dyDescent="0.2">
      <c r="A16" s="45"/>
      <c r="B16" s="46"/>
      <c r="C16" s="46"/>
      <c r="D16" s="46"/>
      <c r="E16" s="46"/>
    </row>
    <row r="17" spans="1:5" x14ac:dyDescent="0.2">
      <c r="A17" s="45"/>
      <c r="B17" s="49"/>
      <c r="C17" s="45" t="s">
        <v>165</v>
      </c>
      <c r="D17" s="46"/>
      <c r="E17" s="46"/>
    </row>
    <row r="18" spans="1:5" x14ac:dyDescent="0.2">
      <c r="A18" s="45"/>
      <c r="B18" s="46"/>
      <c r="C18" s="46"/>
      <c r="D18" s="46"/>
      <c r="E18" s="46"/>
    </row>
    <row r="19" spans="1:5" x14ac:dyDescent="0.2">
      <c r="A19" s="45"/>
      <c r="B19" s="56" t="s">
        <v>75</v>
      </c>
      <c r="C19" s="46"/>
      <c r="D19" s="46"/>
      <c r="E19" s="46"/>
    </row>
    <row r="20" spans="1:5" x14ac:dyDescent="0.2">
      <c r="A20" s="45"/>
      <c r="B20" s="45"/>
      <c r="C20" s="46"/>
      <c r="D20" s="46"/>
      <c r="E20" s="46"/>
    </row>
    <row r="21" spans="1:5" x14ac:dyDescent="0.2">
      <c r="A21" s="45"/>
      <c r="B21" s="46"/>
      <c r="C21" s="43" t="s">
        <v>156</v>
      </c>
      <c r="D21" s="46"/>
      <c r="E21" s="46"/>
    </row>
    <row r="22" spans="1:5" x14ac:dyDescent="0.2">
      <c r="A22" s="45"/>
      <c r="B22" s="46"/>
      <c r="C22" s="43" t="s">
        <v>152</v>
      </c>
      <c r="D22" s="46"/>
      <c r="E22" s="46"/>
    </row>
    <row r="23" spans="1:5" x14ac:dyDescent="0.2">
      <c r="A23" s="45"/>
      <c r="B23" s="46"/>
      <c r="C23" s="43"/>
      <c r="D23" s="46"/>
      <c r="E23" s="46"/>
    </row>
    <row r="24" spans="1:5" x14ac:dyDescent="0.2">
      <c r="A24" s="45"/>
      <c r="B24" s="46"/>
      <c r="C24" s="43" t="s">
        <v>153</v>
      </c>
      <c r="D24" s="46"/>
      <c r="E24" s="46"/>
    </row>
    <row r="25" spans="1:5" x14ac:dyDescent="0.2">
      <c r="A25" s="45"/>
      <c r="B25" s="46"/>
      <c r="C25" s="43" t="s">
        <v>167</v>
      </c>
      <c r="D25" s="46"/>
      <c r="E25" s="46"/>
    </row>
    <row r="26" spans="1:5" x14ac:dyDescent="0.2">
      <c r="A26" s="45"/>
      <c r="B26" s="46"/>
      <c r="C26" s="43"/>
      <c r="D26" s="46"/>
      <c r="E26" s="46"/>
    </row>
    <row r="27" spans="1:5" x14ac:dyDescent="0.2">
      <c r="A27" s="45"/>
      <c r="B27" s="46"/>
      <c r="C27" s="43" t="s">
        <v>154</v>
      </c>
      <c r="D27" s="46"/>
      <c r="E27" s="46"/>
    </row>
    <row r="28" spans="1:5" x14ac:dyDescent="0.2">
      <c r="A28" s="45"/>
      <c r="B28" s="46"/>
      <c r="C28" s="43" t="s">
        <v>157</v>
      </c>
      <c r="D28" s="46"/>
      <c r="E28" s="46"/>
    </row>
    <row r="29" spans="1:5" x14ac:dyDescent="0.2">
      <c r="A29" s="45"/>
      <c r="B29" s="46"/>
      <c r="C29" s="43"/>
      <c r="D29" s="46"/>
      <c r="E29" s="46"/>
    </row>
    <row r="30" spans="1:5" x14ac:dyDescent="0.2">
      <c r="A30" s="45"/>
      <c r="B30" s="46"/>
      <c r="C30" s="43" t="s">
        <v>155</v>
      </c>
      <c r="D30" s="46"/>
      <c r="E30" s="46"/>
    </row>
    <row r="31" spans="1:5" x14ac:dyDescent="0.2">
      <c r="A31" s="45"/>
      <c r="B31" s="46"/>
      <c r="C31" s="46"/>
      <c r="D31" s="46"/>
      <c r="E31" s="46"/>
    </row>
    <row r="32" spans="1:5" x14ac:dyDescent="0.2">
      <c r="A32" s="45"/>
      <c r="B32" s="46"/>
      <c r="C32" s="46"/>
      <c r="D32" s="46"/>
      <c r="E32" s="46"/>
    </row>
    <row r="33" spans="1:15" x14ac:dyDescent="0.2">
      <c r="C33" s="45" t="s">
        <v>158</v>
      </c>
      <c r="D33" s="46"/>
      <c r="E33" s="46"/>
    </row>
    <row r="34" spans="1:15" x14ac:dyDescent="0.2">
      <c r="C34" s="45" t="s">
        <v>159</v>
      </c>
      <c r="D34" s="46"/>
      <c r="E34" s="46"/>
    </row>
    <row r="35" spans="1:15" x14ac:dyDescent="0.2">
      <c r="D35" s="46"/>
      <c r="E35" s="46"/>
    </row>
    <row r="36" spans="1:15" ht="15.75" x14ac:dyDescent="0.25">
      <c r="C36" s="89" t="s">
        <v>161</v>
      </c>
      <c r="D36" s="46"/>
      <c r="E36" s="46"/>
    </row>
    <row r="37" spans="1:15" x14ac:dyDescent="0.2">
      <c r="C37" s="45" t="s">
        <v>160</v>
      </c>
      <c r="D37" s="46"/>
      <c r="E37" s="46"/>
    </row>
    <row r="38" spans="1:15" x14ac:dyDescent="0.2">
      <c r="D38" s="46"/>
      <c r="E38" s="46"/>
    </row>
    <row r="39" spans="1:15" x14ac:dyDescent="0.2">
      <c r="C39" s="45" t="s">
        <v>162</v>
      </c>
      <c r="D39" s="46"/>
      <c r="E39" s="46"/>
    </row>
    <row r="40" spans="1:15" x14ac:dyDescent="0.2">
      <c r="A40" s="45"/>
      <c r="B40" s="45"/>
      <c r="C40" s="91" t="s">
        <v>168</v>
      </c>
      <c r="D40" s="91"/>
      <c r="E40" s="91"/>
      <c r="F40" s="91"/>
      <c r="G40" s="91"/>
      <c r="H40" s="91"/>
      <c r="I40" s="91"/>
      <c r="J40" s="91"/>
      <c r="K40" s="91"/>
      <c r="L40" s="91"/>
      <c r="M40" s="91"/>
      <c r="N40" s="91"/>
      <c r="O40" s="91"/>
    </row>
    <row r="41" spans="1:15" x14ac:dyDescent="0.2">
      <c r="A41" s="45"/>
      <c r="B41" s="45"/>
      <c r="C41" s="46"/>
      <c r="D41" s="46"/>
      <c r="E41" s="46"/>
    </row>
    <row r="42" spans="1:15" ht="15.75" thickBot="1" x14ac:dyDescent="0.25">
      <c r="A42" s="45"/>
      <c r="B42" s="46"/>
      <c r="C42" s="51"/>
      <c r="D42" s="51"/>
      <c r="E42" s="51"/>
    </row>
    <row r="43" spans="1:15" x14ac:dyDescent="0.2">
      <c r="A43" s="45"/>
      <c r="B43" s="43" t="s">
        <v>85</v>
      </c>
    </row>
    <row r="44" spans="1:15" x14ac:dyDescent="0.2">
      <c r="A44" s="45"/>
      <c r="C44" s="87" t="s">
        <v>86</v>
      </c>
    </row>
    <row r="45" spans="1:15" x14ac:dyDescent="0.2">
      <c r="A45" s="45"/>
    </row>
    <row r="46" spans="1:15" x14ac:dyDescent="0.2">
      <c r="A46" s="45"/>
      <c r="B46" s="43" t="s">
        <v>87</v>
      </c>
    </row>
    <row r="47" spans="1:15" x14ac:dyDescent="0.2">
      <c r="A47" s="45"/>
      <c r="G47" s="90" t="s">
        <v>76</v>
      </c>
    </row>
    <row r="48" spans="1:15" x14ac:dyDescent="0.2">
      <c r="A48" s="45"/>
      <c r="B48" s="46"/>
    </row>
    <row r="49" spans="1:2" ht="15.75" thickBot="1" x14ac:dyDescent="0.25">
      <c r="A49" s="50"/>
      <c r="B49" s="51"/>
    </row>
  </sheetData>
  <sheetProtection algorithmName="SHA-512" hashValue="Z2qr3lYjDHFQ1AFs+TIlO8nsFVTfsebC1bF7l3nQJljhLnQcPMh7V3vDq/AGa1X9AYkGBLCR53JN8q5hH77qYQ==" saltValue="kcMgiNLPR5KM3Jnd3QyjDQ==" spinCount="100000" sheet="1" objects="1" scenarios="1" selectLockedCells="1" selectUnlockedCells="1"/>
  <hyperlinks>
    <hyperlink ref="G47" r:id="rId1" xr:uid="{E2FB83E1-FD10-43FF-B4BC-D93D3BCB695A}"/>
    <hyperlink ref="C44" r:id="rId2" xr:uid="{0E560543-27D2-46F6-A598-8C7FDDB270B9}"/>
  </hyperlinks>
  <pageMargins left="0.7" right="0.7" top="0.75" bottom="0.75" header="0.3" footer="0.3"/>
  <pageSetup paperSize="9" orientation="portrait" verticalDpi="300" r:id="rId3"/>
  <drawing r:id="rId4"/>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98C6A5-F85B-4E33-A856-24E67960E515}">
  <sheetPr codeName="Sheet1"/>
  <dimension ref="K2:W54"/>
  <sheetViews>
    <sheetView rightToLeft="1" tabSelected="1" topLeftCell="F1" zoomScaleNormal="100" workbookViewId="0">
      <selection activeCell="M24" sqref="M24"/>
    </sheetView>
  </sheetViews>
  <sheetFormatPr defaultColWidth="8.77734375" defaultRowHeight="15" x14ac:dyDescent="0.2"/>
  <cols>
    <col min="1" max="8" width="8.77734375" style="21"/>
    <col min="9" max="9" width="3.88671875" style="21" customWidth="1"/>
    <col min="10" max="10" width="8.77734375" style="21"/>
    <col min="11" max="11" width="10.21875" style="21" customWidth="1"/>
    <col min="12" max="12" width="8.77734375" style="21"/>
    <col min="13" max="13" width="22" style="21" bestFit="1" customWidth="1"/>
    <col min="14" max="14" width="10.77734375" style="21" customWidth="1"/>
    <col min="15" max="15" width="8.77734375" style="21"/>
    <col min="16" max="16" width="17.6640625" style="21" customWidth="1"/>
    <col min="17" max="16384" width="8.77734375" style="21"/>
  </cols>
  <sheetData>
    <row r="2" spans="11:23" x14ac:dyDescent="0.2">
      <c r="K2" s="22">
        <v>7</v>
      </c>
    </row>
    <row r="3" spans="11:23" x14ac:dyDescent="0.2">
      <c r="M3" s="25" t="s">
        <v>78</v>
      </c>
      <c r="N3" s="37">
        <v>30</v>
      </c>
    </row>
    <row r="4" spans="11:23" x14ac:dyDescent="0.2">
      <c r="M4" s="26"/>
    </row>
    <row r="5" spans="11:23" x14ac:dyDescent="0.2">
      <c r="M5" s="27" t="s">
        <v>66</v>
      </c>
      <c r="N5" s="37">
        <v>3</v>
      </c>
    </row>
    <row r="6" spans="11:23" x14ac:dyDescent="0.2">
      <c r="K6" s="23" t="e">
        <f>VLOOKUP(cmbPolygon,הסבר!#REF!,2,FALSE)</f>
        <v>#REF!</v>
      </c>
    </row>
    <row r="7" spans="11:23" x14ac:dyDescent="0.2">
      <c r="M7" s="27" t="s">
        <v>48</v>
      </c>
      <c r="N7" s="55" t="s">
        <v>71</v>
      </c>
      <c r="P7" s="27" t="s">
        <v>62</v>
      </c>
      <c r="Q7" s="37">
        <v>0.7</v>
      </c>
    </row>
    <row r="8" spans="11:23" x14ac:dyDescent="0.2">
      <c r="P8" s="34"/>
    </row>
    <row r="9" spans="11:23" x14ac:dyDescent="0.2">
      <c r="M9" s="27"/>
    </row>
    <row r="11" spans="11:23" x14ac:dyDescent="0.2">
      <c r="M11" s="27" t="s">
        <v>88</v>
      </c>
      <c r="N11" s="59">
        <f>IFERROR('נפח פיזי במעטפת הספיקות'!P7,"")</f>
        <v>169.08</v>
      </c>
      <c r="P11" s="38"/>
      <c r="Q11" s="38"/>
      <c r="R11" s="38"/>
      <c r="S11" s="38"/>
      <c r="T11" s="38"/>
      <c r="U11" s="38"/>
    </row>
    <row r="13" spans="11:23" x14ac:dyDescent="0.2">
      <c r="M13" s="27" t="s">
        <v>62</v>
      </c>
      <c r="N13" s="36">
        <f>IFERROR(IF(N7="אחר",Q7,S13),"")</f>
        <v>0.18</v>
      </c>
      <c r="P13" s="38"/>
      <c r="Q13" s="39">
        <f>ROUNDDOWN(N11/10,0)+1</f>
        <v>17</v>
      </c>
      <c r="R13" s="39">
        <f>IF(Q13&gt;11,11,Q13)</f>
        <v>11</v>
      </c>
      <c r="S13" s="39">
        <f>VLOOKUP(N7,נתונים!$I$3:$S$8,'מחשבון נגר'!R13,FALSE)</f>
        <v>0.18</v>
      </c>
      <c r="T13" s="38"/>
      <c r="U13" s="38"/>
      <c r="V13" s="38"/>
      <c r="W13" s="38"/>
    </row>
    <row r="15" spans="11:23" x14ac:dyDescent="0.2">
      <c r="M15" s="27" t="s">
        <v>63</v>
      </c>
      <c r="N15" s="41">
        <f>IFERROR(0.9*N5/N3+N13*(1-N5/N3),"")</f>
        <v>0.252</v>
      </c>
    </row>
    <row r="17" spans="13:21" x14ac:dyDescent="0.2">
      <c r="M17" s="35" t="s">
        <v>64</v>
      </c>
      <c r="N17" s="52">
        <f>IFERROR(N15*N11*N3,"")</f>
        <v>1278.2448000000002</v>
      </c>
    </row>
    <row r="18" spans="13:21" x14ac:dyDescent="0.2">
      <c r="N18" s="40"/>
    </row>
    <row r="19" spans="13:21" x14ac:dyDescent="0.2">
      <c r="M19" s="35" t="s">
        <v>65</v>
      </c>
      <c r="N19" s="42">
        <f ca="1">IF(ISBLANK(LOOKUP(cmbPolygon,נתונים!$A$2:$A$20,נתונים!$F$2:$F$16)),IFERROR(IF(N3&lt;5,0.5,0.75),""),LOOKUP(cmbPolygon,נתונים!$A$2:$A$20,נתונים!$F$2:$F$16))</f>
        <v>0.75</v>
      </c>
    </row>
    <row r="21" spans="13:21" x14ac:dyDescent="0.2">
      <c r="M21" s="35" t="s">
        <v>151</v>
      </c>
      <c r="N21" s="88">
        <f ca="1">N24</f>
        <v>958.68360000000007</v>
      </c>
      <c r="Q21" s="86"/>
    </row>
    <row r="24" spans="13:21" x14ac:dyDescent="0.2">
      <c r="M24" s="35" t="s">
        <v>166</v>
      </c>
      <c r="N24" s="53">
        <f ca="1">IFERROR(N17*N19,"")</f>
        <v>958.68360000000007</v>
      </c>
      <c r="P24" s="27"/>
      <c r="Q24" s="84"/>
    </row>
    <row r="26" spans="13:21" x14ac:dyDescent="0.2">
      <c r="M26" s="27" t="s">
        <v>149</v>
      </c>
      <c r="N26" s="83">
        <f ca="1">IFERROR(MAX('נפח פיזי במעטפת הספיקות'!H19:H28),"")</f>
        <v>170.14556249999995</v>
      </c>
      <c r="P26" s="27"/>
      <c r="Q26" s="84"/>
      <c r="T26" s="27"/>
      <c r="U26" s="85"/>
    </row>
    <row r="28" spans="13:21" x14ac:dyDescent="0.2">
      <c r="M28" s="27" t="s">
        <v>150</v>
      </c>
      <c r="N28" s="83">
        <f ca="1">IFERROR('נפח פיזי במעטפת הספיקות'!C16,"")</f>
        <v>142.25625000000002</v>
      </c>
    </row>
    <row r="42" spans="14:14" x14ac:dyDescent="0.2">
      <c r="N42" s="24"/>
    </row>
    <row r="43" spans="14:14" x14ac:dyDescent="0.2">
      <c r="N43" s="24"/>
    </row>
    <row r="44" spans="14:14" x14ac:dyDescent="0.2">
      <c r="N44" s="24"/>
    </row>
    <row r="45" spans="14:14" x14ac:dyDescent="0.2">
      <c r="N45" s="24"/>
    </row>
    <row r="46" spans="14:14" x14ac:dyDescent="0.2">
      <c r="N46" s="24"/>
    </row>
    <row r="47" spans="14:14" x14ac:dyDescent="0.2">
      <c r="N47" s="24"/>
    </row>
    <row r="48" spans="14:14" x14ac:dyDescent="0.2">
      <c r="N48" s="24"/>
    </row>
    <row r="49" spans="14:14" x14ac:dyDescent="0.2">
      <c r="N49" s="24"/>
    </row>
    <row r="50" spans="14:14" x14ac:dyDescent="0.2">
      <c r="N50" s="24"/>
    </row>
    <row r="51" spans="14:14" x14ac:dyDescent="0.2">
      <c r="N51" s="24"/>
    </row>
    <row r="52" spans="14:14" x14ac:dyDescent="0.2">
      <c r="N52" s="24"/>
    </row>
    <row r="53" spans="14:14" x14ac:dyDescent="0.2">
      <c r="N53" s="24"/>
    </row>
    <row r="54" spans="14:14" x14ac:dyDescent="0.2">
      <c r="N54" s="24"/>
    </row>
  </sheetData>
  <sheetProtection algorithmName="SHA-512" hashValue="Ozq/FNC7Te4aPk04KkMIAuxnw49HzOQxkWJTxaLV7icx/qREiSqH3IuPJH7P5pKUVDXw3IhlholOWOWIa9AK3Q==" saltValue="yqKhEzvHWGUUipQWyX7Egw==" spinCount="100000" sheet="1" objects="1" scenarios="1"/>
  <conditionalFormatting sqref="J26:P28">
    <cfRule type="expression" dxfId="21" priority="3">
      <formula>OR($N$3&gt;=5,ISBLANK($N$3))</formula>
    </cfRule>
  </conditionalFormatting>
  <conditionalFormatting sqref="M21:N21 J30:P33">
    <cfRule type="expression" dxfId="20" priority="2">
      <formula>OR($N$3&gt;=5,ISBLANK($N$3))</formula>
    </cfRule>
  </conditionalFormatting>
  <conditionalFormatting sqref="M24:N24">
    <cfRule type="expression" dxfId="19" priority="1">
      <formula>$N$3&lt;5</formula>
    </cfRule>
  </conditionalFormatting>
  <conditionalFormatting sqref="P7:Q7">
    <cfRule type="expression" dxfId="18" priority="6">
      <formula>$N$7&lt;&gt; "אחר"</formula>
    </cfRule>
  </conditionalFormatting>
  <dataValidations count="4">
    <dataValidation type="decimal" operator="greaterThan" allowBlank="1" showInputMessage="1" showErrorMessage="1" errorTitle="שגיאה בשטח תכנית בדונם" error="יש להקליד מספר גדול מאפס" promptTitle="שטח תכנית בדונם" prompt="השטח שבתחום הקו הכחול של התכנית._x000a_ככל ששטח התכנית כולל נחל, תחום אפיק הנחל ורצועת המגן, כהגדרתם בפרק הנחלים, לא יכללו בשטח התכנית. " sqref="N3" xr:uid="{F9C29105-B4AE-4CEE-ADF7-3F53B82261D1}">
      <formula1>0</formula1>
    </dataValidation>
    <dataValidation type="decimal" allowBlank="1" showInputMessage="1" showErrorMessage="1" errorTitle="שטח בנוי בדונם" error="מספר חייב להיות גדול או שווה לאפס וכן קטן משטח התכנית." promptTitle="תכסית אטומה בדונם" prompt="השטח האטום המוצע בתכנית, שהוא סך השטחים הבנויים כגון מבנים מדרכות, כבישים או בנייה בתת הקרקע, ככל שהיא בעומק של פחות ממטר." sqref="N5" xr:uid="{9514EADB-4595-4A9F-8E3D-25BF728B7173}">
      <formula1>0</formula1>
      <formula2>N3</formula2>
    </dataValidation>
    <dataValidation type="decimal" allowBlank="1" showInputMessage="1" showErrorMessage="1" errorTitle="שגיאה במקדם הנגר של השטח הפתוח" error="הכנס מספר בין אפס לאחד" promptTitle="מקדם נגר לשטח פתוח" prompt="יש להכניס מספר בין אפס לאחד._x000a_" sqref="Q7" xr:uid="{680AB726-EADF-48A5-8A89-62AA971615F3}">
      <formula1>0</formula1>
      <formula2>1</formula2>
    </dataValidation>
    <dataValidation allowBlank="1" showInputMessage="1" showErrorMessage="1" errorTitle="תחום ניקוז שגוי" error="יש לבחור ערך מהרשימה" promptTitle="תחום הניקוז" prompt="מערבי - היום התיכון_x000a_מזרחי - הכנרת, הירדן, ים המלח, הערבה ומפרץ אילת לא כולל העיר אילת_x000a_העיר אילת - התחום המוניציפאלי של העיר אילת" sqref="N9" xr:uid="{9EDF7A55-7FD7-4EC6-B808-92B02A3C4335}"/>
  </dataValidations>
  <pageMargins left="0.7" right="0.7" top="0.75" bottom="0.75" header="0.3" footer="0.3"/>
  <pageSetup paperSize="9" orientation="portrait" r:id="rId1"/>
  <ignoredErrors>
    <ignoredError sqref="R13:S13" evalError="1"/>
  </ignoredErrors>
  <drawing r:id="rId2"/>
  <legacyDrawing r:id="rId3"/>
  <mc:AlternateContent xmlns:mc="http://schemas.openxmlformats.org/markup-compatibility/2006">
    <mc:Choice Requires="x14">
      <controls>
        <mc:AlternateContent xmlns:mc="http://schemas.openxmlformats.org/markup-compatibility/2006">
          <mc:Choice Requires="x14">
            <control shapeId="4098" r:id="rId4" name="List Box 2">
              <controlPr defaultSize="0" autoLine="0" autoPict="0">
                <anchor moveWithCells="1">
                  <from>
                    <xdr:col>9</xdr:col>
                    <xdr:colOff>209550</xdr:colOff>
                    <xdr:row>1</xdr:row>
                    <xdr:rowOff>0</xdr:rowOff>
                  </from>
                  <to>
                    <xdr:col>11</xdr:col>
                    <xdr:colOff>152400</xdr:colOff>
                    <xdr:row>14</xdr:row>
                    <xdr:rowOff>85725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1">
        <x14:dataValidation type="list" allowBlank="1" showInputMessage="1" showErrorMessage="1" errorTitle="סוג קרקע" error="יש לבחור אחד מבין סוגי הקרקע מהרשימה" promptTitle="סוג קרקע דומיננטי בשטח התכנית" prompt="במידה וסוג הקרקע הרצוי אינו נמצא ברשימה יש לבחור &quot;אחר&quot; ולהכניס מקדם נגר ידנית בתא שייפתח שמשמאל._x000a_האותיות באנגלית מתייחסות לשדה &quot;קוד&quot; של שכבת &quot;חבורות קרקע&quot;. " xr:uid="{0E130CAB-7B89-4328-8876-5BFA0E745536}">
          <x14:formula1>
            <xm:f>נתונים!$I$3:$I$9</xm:f>
          </x14:formula1>
          <xm:sqref>N7</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8AC1CE-21F9-492F-A03C-9CF803FE6F4A}">
  <sheetPr codeName="Sheet3"/>
  <dimension ref="A1:V41"/>
  <sheetViews>
    <sheetView rightToLeft="1" topLeftCell="D1" workbookViewId="0">
      <selection activeCell="J11" sqref="J11"/>
    </sheetView>
  </sheetViews>
  <sheetFormatPr defaultRowHeight="15" x14ac:dyDescent="0.2"/>
  <cols>
    <col min="2" max="2" width="21.77734375" bestFit="1" customWidth="1"/>
    <col min="3" max="3" width="7.77734375" bestFit="1" customWidth="1"/>
    <col min="4" max="4" width="23.77734375" bestFit="1" customWidth="1"/>
  </cols>
  <sheetData>
    <row r="1" spans="1:22" ht="30" x14ac:dyDescent="0.2">
      <c r="A1" s="1" t="s">
        <v>21</v>
      </c>
      <c r="B1" s="1" t="s">
        <v>19</v>
      </c>
      <c r="C1" s="1" t="s">
        <v>23</v>
      </c>
      <c r="D1" s="1" t="s">
        <v>20</v>
      </c>
      <c r="E1" s="4" t="s">
        <v>140</v>
      </c>
      <c r="F1" s="60" t="s">
        <v>89</v>
      </c>
      <c r="G1" s="81" t="s">
        <v>139</v>
      </c>
      <c r="I1" s="92" t="s">
        <v>49</v>
      </c>
      <c r="J1" s="92" t="s">
        <v>50</v>
      </c>
      <c r="K1" s="92"/>
      <c r="L1" s="92"/>
      <c r="M1" s="92"/>
      <c r="N1" s="92"/>
      <c r="O1" s="92"/>
      <c r="P1" s="92"/>
      <c r="Q1" s="92"/>
      <c r="R1" s="92"/>
      <c r="S1" s="92"/>
      <c r="T1" s="92"/>
    </row>
    <row r="2" spans="1:22" ht="16.5" thickBot="1" x14ac:dyDescent="0.25">
      <c r="A2" s="57">
        <v>1</v>
      </c>
      <c r="B2" s="58" t="s">
        <v>102</v>
      </c>
      <c r="C2" s="2">
        <v>2496028</v>
      </c>
      <c r="D2" s="2" t="s">
        <v>0</v>
      </c>
      <c r="E2" s="3">
        <v>174.92400000000001</v>
      </c>
      <c r="F2" s="61">
        <v>0.2</v>
      </c>
      <c r="G2" s="2">
        <v>17.5</v>
      </c>
      <c r="I2" s="93"/>
      <c r="J2" s="28" t="s">
        <v>51</v>
      </c>
      <c r="K2" s="28" t="s">
        <v>52</v>
      </c>
      <c r="L2" s="28" t="s">
        <v>53</v>
      </c>
      <c r="M2" s="28" t="s">
        <v>54</v>
      </c>
      <c r="N2" s="28" t="s">
        <v>55</v>
      </c>
      <c r="O2" s="28" t="s">
        <v>56</v>
      </c>
      <c r="P2" s="28" t="s">
        <v>57</v>
      </c>
      <c r="Q2" s="28" t="s">
        <v>58</v>
      </c>
      <c r="R2" s="28" t="s">
        <v>59</v>
      </c>
      <c r="S2" s="28" t="s">
        <v>60</v>
      </c>
      <c r="T2" s="29"/>
      <c r="V2" s="31"/>
    </row>
    <row r="3" spans="1:22" ht="15.75" x14ac:dyDescent="0.2">
      <c r="A3" s="57">
        <v>2</v>
      </c>
      <c r="B3" s="58" t="s">
        <v>79</v>
      </c>
      <c r="C3" s="2">
        <v>311206</v>
      </c>
      <c r="D3" s="2" t="s">
        <v>1</v>
      </c>
      <c r="E3" s="3">
        <v>110.401</v>
      </c>
      <c r="F3" s="61">
        <v>0.2</v>
      </c>
      <c r="G3" s="2">
        <v>16.3</v>
      </c>
      <c r="I3" s="5" t="s">
        <v>67</v>
      </c>
      <c r="J3" s="30">
        <v>0.01</v>
      </c>
      <c r="K3" s="30">
        <v>0.04</v>
      </c>
      <c r="L3" s="30">
        <v>0.05</v>
      </c>
      <c r="M3" s="30">
        <v>0.1</v>
      </c>
      <c r="N3" s="30">
        <v>0.15</v>
      </c>
      <c r="O3" s="30">
        <v>0.2</v>
      </c>
      <c r="P3" s="30">
        <v>0.25</v>
      </c>
      <c r="Q3" s="30">
        <v>0.3</v>
      </c>
      <c r="R3" s="30">
        <v>0.35</v>
      </c>
      <c r="S3" s="30">
        <v>0.4</v>
      </c>
      <c r="T3" s="29"/>
    </row>
    <row r="4" spans="1:22" ht="15.75" x14ac:dyDescent="0.2">
      <c r="A4" s="57">
        <v>3</v>
      </c>
      <c r="B4" s="58" t="s">
        <v>6</v>
      </c>
      <c r="C4" s="2">
        <v>211890</v>
      </c>
      <c r="D4" s="2" t="s">
        <v>3</v>
      </c>
      <c r="E4" s="3">
        <v>125.99499999999999</v>
      </c>
      <c r="F4" s="61">
        <v>0.2</v>
      </c>
      <c r="G4" s="2">
        <v>19</v>
      </c>
      <c r="I4" s="6" t="s">
        <v>68</v>
      </c>
      <c r="J4" s="31">
        <v>0.01</v>
      </c>
      <c r="K4" s="31">
        <v>0.04</v>
      </c>
      <c r="L4" s="31">
        <v>0.05</v>
      </c>
      <c r="M4" s="31">
        <v>0.1</v>
      </c>
      <c r="N4" s="31">
        <v>0.12</v>
      </c>
      <c r="O4" s="31">
        <v>0.17</v>
      </c>
      <c r="P4" s="31">
        <v>0.2</v>
      </c>
      <c r="Q4" s="31">
        <v>0.25</v>
      </c>
      <c r="R4" s="31">
        <v>0.3</v>
      </c>
      <c r="S4" s="31">
        <v>0.35</v>
      </c>
      <c r="T4" s="29"/>
    </row>
    <row r="5" spans="1:22" ht="15.75" x14ac:dyDescent="0.2">
      <c r="A5" s="57">
        <v>4</v>
      </c>
      <c r="B5" s="58" t="s">
        <v>4</v>
      </c>
      <c r="C5" s="2">
        <v>210753</v>
      </c>
      <c r="D5" s="2" t="s">
        <v>5</v>
      </c>
      <c r="E5" s="3">
        <v>160.79999999999998</v>
      </c>
      <c r="F5" s="61"/>
      <c r="G5" s="2">
        <v>29.4</v>
      </c>
      <c r="I5" s="5" t="s">
        <v>69</v>
      </c>
      <c r="J5" s="30">
        <v>0.01</v>
      </c>
      <c r="K5" s="30">
        <v>0.03</v>
      </c>
      <c r="L5" s="30">
        <v>0.04</v>
      </c>
      <c r="M5" s="30">
        <v>0.08</v>
      </c>
      <c r="N5" s="30">
        <v>0.09</v>
      </c>
      <c r="O5" s="30">
        <v>0.13</v>
      </c>
      <c r="P5" s="30">
        <v>0.15</v>
      </c>
      <c r="Q5" s="30">
        <v>0.19</v>
      </c>
      <c r="R5" s="30">
        <v>0.23</v>
      </c>
      <c r="S5" s="30">
        <v>0.26</v>
      </c>
      <c r="T5" s="29"/>
    </row>
    <row r="6" spans="1:22" ht="15.75" x14ac:dyDescent="0.2">
      <c r="A6" s="57">
        <v>5</v>
      </c>
      <c r="B6" s="58" t="s">
        <v>103</v>
      </c>
      <c r="C6" s="2">
        <v>213600</v>
      </c>
      <c r="D6" s="2" t="s">
        <v>8</v>
      </c>
      <c r="E6" s="3">
        <v>102.82999999999998</v>
      </c>
      <c r="F6" s="61">
        <v>0.2</v>
      </c>
      <c r="G6" s="2">
        <v>18.8</v>
      </c>
      <c r="I6" s="6" t="s">
        <v>70</v>
      </c>
      <c r="J6" s="31">
        <v>0.06</v>
      </c>
      <c r="K6" s="31">
        <v>0.09</v>
      </c>
      <c r="L6" s="31">
        <v>0.13</v>
      </c>
      <c r="M6" s="31">
        <v>0.15</v>
      </c>
      <c r="N6" s="31">
        <v>0.23</v>
      </c>
      <c r="O6" s="31">
        <v>0.3</v>
      </c>
      <c r="P6" s="31">
        <v>0.33</v>
      </c>
      <c r="Q6" s="31">
        <v>0.38</v>
      </c>
      <c r="R6" s="31">
        <v>0.43</v>
      </c>
      <c r="S6" s="31">
        <v>0.48</v>
      </c>
      <c r="T6" s="29"/>
    </row>
    <row r="7" spans="1:22" ht="16.5" thickBot="1" x14ac:dyDescent="0.25">
      <c r="A7" s="57">
        <v>6</v>
      </c>
      <c r="B7" s="58" t="s">
        <v>104</v>
      </c>
      <c r="C7" s="2">
        <v>133651</v>
      </c>
      <c r="D7" s="2" t="s">
        <v>10</v>
      </c>
      <c r="E7" s="3">
        <v>102.82999999999998</v>
      </c>
      <c r="F7" s="61"/>
      <c r="G7" s="2">
        <v>18.8</v>
      </c>
      <c r="I7" s="32" t="s">
        <v>71</v>
      </c>
      <c r="J7" s="33">
        <v>0.01</v>
      </c>
      <c r="K7" s="33">
        <v>0.02</v>
      </c>
      <c r="L7" s="33">
        <v>0.03</v>
      </c>
      <c r="M7" s="33">
        <v>0.05</v>
      </c>
      <c r="N7" s="33">
        <v>0.06</v>
      </c>
      <c r="O7" s="33">
        <v>0.09</v>
      </c>
      <c r="P7" s="33">
        <v>0.1</v>
      </c>
      <c r="Q7" s="33">
        <v>0.13</v>
      </c>
      <c r="R7" s="33">
        <v>0.15</v>
      </c>
      <c r="S7" s="33">
        <v>0.18</v>
      </c>
      <c r="T7" s="29"/>
    </row>
    <row r="8" spans="1:22" x14ac:dyDescent="0.2">
      <c r="A8" s="57">
        <v>7</v>
      </c>
      <c r="B8" s="58" t="s">
        <v>80</v>
      </c>
      <c r="C8" s="2">
        <v>216101</v>
      </c>
      <c r="D8" s="2" t="s">
        <v>7</v>
      </c>
      <c r="E8" s="3">
        <v>169.08</v>
      </c>
      <c r="F8" s="61"/>
      <c r="G8" s="2">
        <v>28.1</v>
      </c>
      <c r="I8" s="6" t="s">
        <v>72</v>
      </c>
      <c r="J8" s="31"/>
      <c r="K8" s="31">
        <v>0.9</v>
      </c>
      <c r="L8" s="31">
        <v>0.9</v>
      </c>
      <c r="M8" s="31">
        <v>0.9</v>
      </c>
      <c r="N8" s="31">
        <v>0.9</v>
      </c>
      <c r="O8" s="31">
        <v>0.9</v>
      </c>
      <c r="P8" s="31">
        <v>0.9</v>
      </c>
      <c r="Q8" s="31">
        <v>0.9</v>
      </c>
      <c r="R8" s="31">
        <v>0.9</v>
      </c>
      <c r="S8" s="31">
        <v>0.9</v>
      </c>
    </row>
    <row r="9" spans="1:22" x14ac:dyDescent="0.2">
      <c r="A9" s="57">
        <v>8</v>
      </c>
      <c r="B9" s="58" t="s">
        <v>81</v>
      </c>
      <c r="C9" s="2">
        <v>320500</v>
      </c>
      <c r="D9" s="2" t="s">
        <v>2</v>
      </c>
      <c r="E9" s="3">
        <v>94.807000000000002</v>
      </c>
      <c r="F9" s="61">
        <v>0.2</v>
      </c>
      <c r="G9" s="2">
        <v>16</v>
      </c>
      <c r="I9" s="5" t="s">
        <v>61</v>
      </c>
    </row>
    <row r="10" spans="1:22" x14ac:dyDescent="0.2">
      <c r="A10" s="57">
        <v>9</v>
      </c>
      <c r="B10" s="58" t="s">
        <v>105</v>
      </c>
      <c r="C10" s="2">
        <v>136900</v>
      </c>
      <c r="D10" s="2" t="s">
        <v>12</v>
      </c>
      <c r="E10" s="3">
        <v>110.17499999999998</v>
      </c>
      <c r="F10" s="61">
        <v>0.2</v>
      </c>
      <c r="G10" s="2">
        <v>20.8</v>
      </c>
    </row>
    <row r="11" spans="1:22" x14ac:dyDescent="0.2">
      <c r="A11" s="57">
        <v>10</v>
      </c>
      <c r="B11" s="58" t="s">
        <v>106</v>
      </c>
      <c r="C11" s="2">
        <v>241414</v>
      </c>
      <c r="D11" s="2" t="s">
        <v>11</v>
      </c>
      <c r="E11" s="3">
        <v>110.17499999999998</v>
      </c>
      <c r="F11" s="61"/>
      <c r="G11" s="2">
        <v>20.8</v>
      </c>
      <c r="I11">
        <v>0</v>
      </c>
      <c r="J11">
        <v>1</v>
      </c>
      <c r="K11">
        <v>2</v>
      </c>
      <c r="L11">
        <v>3</v>
      </c>
      <c r="M11">
        <v>4</v>
      </c>
      <c r="N11">
        <v>5</v>
      </c>
      <c r="O11">
        <v>6</v>
      </c>
      <c r="P11">
        <v>7</v>
      </c>
      <c r="Q11">
        <v>8</v>
      </c>
      <c r="R11">
        <v>9</v>
      </c>
      <c r="S11">
        <v>10</v>
      </c>
    </row>
    <row r="12" spans="1:22" x14ac:dyDescent="0.2">
      <c r="A12" s="57">
        <v>11</v>
      </c>
      <c r="B12" s="58" t="s">
        <v>82</v>
      </c>
      <c r="C12" s="2">
        <v>141747</v>
      </c>
      <c r="D12" s="2" t="s">
        <v>14</v>
      </c>
      <c r="E12" s="3">
        <v>179.28</v>
      </c>
      <c r="F12" s="61"/>
      <c r="G12" s="2">
        <v>25</v>
      </c>
    </row>
    <row r="13" spans="1:22" x14ac:dyDescent="0.2">
      <c r="A13" s="57">
        <v>12</v>
      </c>
      <c r="B13" s="58" t="s">
        <v>107</v>
      </c>
      <c r="C13" s="2">
        <v>246551</v>
      </c>
      <c r="D13" s="2" t="s">
        <v>13</v>
      </c>
      <c r="E13" s="3">
        <v>141.36299999999997</v>
      </c>
      <c r="F13" s="61"/>
      <c r="G13" s="2">
        <v>18.2</v>
      </c>
    </row>
    <row r="14" spans="1:22" x14ac:dyDescent="0.2">
      <c r="A14" s="57">
        <v>13</v>
      </c>
      <c r="B14" s="58" t="s">
        <v>108</v>
      </c>
      <c r="C14" s="2">
        <v>144873</v>
      </c>
      <c r="D14" s="2" t="s">
        <v>17</v>
      </c>
      <c r="E14" s="3">
        <v>124.63899999999998</v>
      </c>
      <c r="F14" s="61">
        <v>0.2</v>
      </c>
      <c r="G14" s="2">
        <v>17.600000000000001</v>
      </c>
    </row>
    <row r="15" spans="1:22" x14ac:dyDescent="0.2">
      <c r="A15" s="57">
        <v>14</v>
      </c>
      <c r="B15" s="58" t="s">
        <v>15</v>
      </c>
      <c r="C15" s="2">
        <v>251691</v>
      </c>
      <c r="D15" s="2" t="s">
        <v>18</v>
      </c>
      <c r="E15" s="3">
        <v>145.79999999999998</v>
      </c>
      <c r="F15" s="61"/>
      <c r="G15" s="2">
        <v>24.7</v>
      </c>
    </row>
    <row r="16" spans="1:22" x14ac:dyDescent="0.2">
      <c r="A16" s="57">
        <v>15</v>
      </c>
      <c r="B16" s="58" t="s">
        <v>83</v>
      </c>
      <c r="C16" s="2">
        <v>330170</v>
      </c>
      <c r="D16" s="2" t="s">
        <v>9</v>
      </c>
      <c r="E16" s="3">
        <v>148.79999999999998</v>
      </c>
      <c r="F16" s="61"/>
      <c r="G16" s="2">
        <v>21.2</v>
      </c>
      <c r="H16" s="57"/>
      <c r="I16" s="58"/>
      <c r="J16" s="2"/>
      <c r="K16" s="2"/>
      <c r="L16" s="3"/>
    </row>
    <row r="17" spans="1:12" x14ac:dyDescent="0.2">
      <c r="A17" s="57">
        <v>16</v>
      </c>
      <c r="B17" s="58" t="s">
        <v>16</v>
      </c>
      <c r="C17" s="2"/>
      <c r="D17" s="2"/>
      <c r="E17" s="3">
        <v>84.719999999999985</v>
      </c>
      <c r="F17" s="61"/>
      <c r="G17" s="2">
        <v>14.9</v>
      </c>
      <c r="H17" s="57"/>
      <c r="I17" s="58"/>
      <c r="J17" s="2"/>
      <c r="K17" s="2"/>
      <c r="L17" s="3"/>
    </row>
    <row r="18" spans="1:12" x14ac:dyDescent="0.2">
      <c r="A18" s="57">
        <v>17</v>
      </c>
      <c r="B18" s="58" t="s">
        <v>18</v>
      </c>
      <c r="C18" s="2"/>
      <c r="D18" s="2"/>
      <c r="E18" s="3">
        <v>73.8</v>
      </c>
      <c r="F18" s="61"/>
      <c r="G18" s="2">
        <v>13.9</v>
      </c>
      <c r="H18" s="57"/>
      <c r="I18" s="58"/>
      <c r="J18" s="2"/>
      <c r="K18" s="2"/>
      <c r="L18" s="3"/>
    </row>
    <row r="19" spans="1:12" x14ac:dyDescent="0.2">
      <c r="A19" s="57">
        <v>18</v>
      </c>
      <c r="B19" s="58" t="s">
        <v>84</v>
      </c>
      <c r="C19" s="2"/>
      <c r="D19" s="2"/>
      <c r="E19" s="3">
        <v>66.556999999999988</v>
      </c>
      <c r="F19" s="61">
        <v>0.2</v>
      </c>
      <c r="G19" s="2">
        <v>12.3</v>
      </c>
      <c r="H19" s="57"/>
      <c r="I19" s="58"/>
      <c r="J19" s="2"/>
      <c r="K19" s="2"/>
      <c r="L19" s="3"/>
    </row>
    <row r="20" spans="1:12" x14ac:dyDescent="0.2">
      <c r="A20" s="57">
        <v>19</v>
      </c>
      <c r="B20" s="58" t="s">
        <v>111</v>
      </c>
      <c r="C20" s="2"/>
      <c r="D20" s="2"/>
      <c r="E20" s="3">
        <v>65.652999999999992</v>
      </c>
      <c r="F20" s="61"/>
      <c r="G20" s="2">
        <v>11.3</v>
      </c>
      <c r="H20" s="57"/>
      <c r="I20" s="58"/>
      <c r="J20" s="2"/>
      <c r="K20" s="2"/>
      <c r="L20" s="3"/>
    </row>
    <row r="21" spans="1:12" x14ac:dyDescent="0.2">
      <c r="A21" s="2"/>
      <c r="B21" s="2"/>
      <c r="C21" s="2"/>
      <c r="D21" s="2"/>
      <c r="E21" s="3"/>
      <c r="H21" s="57"/>
      <c r="I21" s="58"/>
      <c r="J21" s="2"/>
      <c r="K21" s="2"/>
      <c r="L21" s="3"/>
    </row>
    <row r="22" spans="1:12" x14ac:dyDescent="0.2">
      <c r="A22" s="2"/>
      <c r="B22" s="2"/>
      <c r="C22" s="2"/>
      <c r="D22" s="2"/>
      <c r="E22" s="3"/>
      <c r="H22" s="57"/>
      <c r="I22" s="58"/>
      <c r="J22" s="2"/>
      <c r="K22" s="2"/>
      <c r="L22" s="3"/>
    </row>
    <row r="23" spans="1:12" x14ac:dyDescent="0.2">
      <c r="A23" s="2"/>
      <c r="B23" s="2"/>
      <c r="C23" s="2"/>
      <c r="D23" s="2"/>
      <c r="E23" s="3"/>
      <c r="H23" s="57"/>
      <c r="I23" s="58"/>
      <c r="J23" s="2"/>
      <c r="K23" s="2"/>
      <c r="L23" s="3"/>
    </row>
    <row r="24" spans="1:12" x14ac:dyDescent="0.2">
      <c r="A24" s="2"/>
      <c r="B24" s="2"/>
      <c r="C24" s="2"/>
      <c r="D24" s="2"/>
      <c r="E24" s="3"/>
      <c r="H24" s="57"/>
      <c r="I24" s="58"/>
      <c r="J24" s="2"/>
      <c r="K24" s="2"/>
      <c r="L24" s="3"/>
    </row>
    <row r="25" spans="1:12" x14ac:dyDescent="0.2">
      <c r="A25" s="2"/>
      <c r="B25" s="2"/>
      <c r="C25" s="2"/>
      <c r="D25" s="2"/>
      <c r="E25" s="3"/>
      <c r="H25" s="57"/>
      <c r="I25" s="58"/>
      <c r="J25" s="2"/>
      <c r="K25" s="2"/>
      <c r="L25" s="3"/>
    </row>
    <row r="26" spans="1:12" x14ac:dyDescent="0.2">
      <c r="A26" s="2"/>
      <c r="B26" s="2"/>
      <c r="C26" s="2"/>
      <c r="D26" s="2"/>
      <c r="E26" s="3"/>
      <c r="H26" s="57"/>
      <c r="I26" s="58"/>
      <c r="J26" s="2"/>
      <c r="K26" s="2"/>
      <c r="L26" s="3"/>
    </row>
    <row r="27" spans="1:12" x14ac:dyDescent="0.2">
      <c r="A27" s="2"/>
      <c r="B27" s="2"/>
      <c r="C27" s="2"/>
      <c r="D27" s="2"/>
      <c r="E27" s="3"/>
      <c r="H27" s="57"/>
      <c r="I27" s="58"/>
      <c r="J27" s="2"/>
      <c r="K27" s="2"/>
      <c r="L27" s="3"/>
    </row>
    <row r="28" spans="1:12" x14ac:dyDescent="0.2">
      <c r="A28" s="2"/>
      <c r="B28" s="2"/>
      <c r="C28" s="2"/>
      <c r="D28" s="2"/>
      <c r="E28" s="3"/>
      <c r="H28" s="57"/>
      <c r="I28" s="58"/>
      <c r="J28" s="2"/>
      <c r="K28" s="2"/>
      <c r="L28" s="3"/>
    </row>
    <row r="29" spans="1:12" x14ac:dyDescent="0.2">
      <c r="A29" s="2"/>
      <c r="B29" s="2"/>
      <c r="C29" s="2"/>
      <c r="D29" s="2"/>
      <c r="E29" s="3"/>
      <c r="H29" s="57"/>
      <c r="I29" s="58"/>
      <c r="J29" s="2"/>
      <c r="K29" s="2"/>
      <c r="L29" s="3"/>
    </row>
    <row r="30" spans="1:12" x14ac:dyDescent="0.2">
      <c r="A30" s="2"/>
      <c r="B30" s="2"/>
      <c r="C30" s="2"/>
      <c r="D30" s="2"/>
      <c r="E30" s="3"/>
      <c r="H30" s="57"/>
      <c r="I30" s="58"/>
      <c r="J30" s="2"/>
      <c r="K30" s="2"/>
      <c r="L30" s="3"/>
    </row>
    <row r="31" spans="1:12" x14ac:dyDescent="0.2">
      <c r="A31" s="2"/>
      <c r="B31" s="2"/>
      <c r="C31" s="2"/>
      <c r="D31" s="2"/>
      <c r="E31" s="3"/>
    </row>
    <row r="32" spans="1:12" x14ac:dyDescent="0.2">
      <c r="A32" s="2"/>
      <c r="B32" s="2"/>
      <c r="C32" s="2"/>
      <c r="D32" s="2"/>
      <c r="E32" s="3"/>
    </row>
    <row r="33" spans="1:5" x14ac:dyDescent="0.2">
      <c r="A33" s="2"/>
      <c r="B33" s="2"/>
      <c r="C33" s="2"/>
      <c r="D33" s="2"/>
      <c r="E33" s="3"/>
    </row>
    <row r="34" spans="1:5" x14ac:dyDescent="0.2">
      <c r="A34" s="2"/>
      <c r="B34" s="2"/>
      <c r="C34" s="2"/>
      <c r="D34" s="2"/>
      <c r="E34" s="3"/>
    </row>
    <row r="35" spans="1:5" x14ac:dyDescent="0.2">
      <c r="A35" s="2"/>
      <c r="B35" s="2"/>
      <c r="C35" s="2"/>
      <c r="D35" s="2"/>
      <c r="E35" s="3"/>
    </row>
    <row r="36" spans="1:5" x14ac:dyDescent="0.2">
      <c r="A36" s="2"/>
      <c r="B36" s="2"/>
      <c r="C36" s="2"/>
      <c r="D36" s="2"/>
      <c r="E36" s="3"/>
    </row>
    <row r="37" spans="1:5" x14ac:dyDescent="0.2">
      <c r="A37" s="2"/>
      <c r="B37" s="2"/>
      <c r="C37" s="2"/>
      <c r="D37" s="2"/>
      <c r="E37" s="3"/>
    </row>
    <row r="38" spans="1:5" x14ac:dyDescent="0.2">
      <c r="A38" s="2"/>
      <c r="B38" s="2"/>
      <c r="C38" s="2"/>
      <c r="D38" s="2"/>
      <c r="E38" s="3"/>
    </row>
    <row r="39" spans="1:5" x14ac:dyDescent="0.2">
      <c r="A39" s="2"/>
      <c r="B39" s="2"/>
      <c r="C39" s="2"/>
      <c r="D39" s="2"/>
      <c r="E39" s="3"/>
    </row>
    <row r="40" spans="1:5" x14ac:dyDescent="0.2">
      <c r="A40" s="2"/>
      <c r="B40" s="2"/>
      <c r="C40" s="2"/>
      <c r="D40" s="2"/>
      <c r="E40" s="3"/>
    </row>
    <row r="41" spans="1:5" x14ac:dyDescent="0.2">
      <c r="A41" s="2"/>
      <c r="B41" s="2"/>
      <c r="C41" s="2"/>
      <c r="D41" s="2"/>
      <c r="E41" s="3"/>
    </row>
  </sheetData>
  <mergeCells count="2">
    <mergeCell ref="I1:I2"/>
    <mergeCell ref="J1:T1"/>
  </mergeCells>
  <pageMargins left="0.7" right="0.7" top="0.75" bottom="0.75" header="0.3" footer="0.3"/>
  <pageSetup paperSize="9" orientation="portrait" horizontalDpi="300" verticalDpi="30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7F6B54-6CFE-4464-9047-C8374697E46A}">
  <sheetPr filterMode="1"/>
  <dimension ref="A1:Q452"/>
  <sheetViews>
    <sheetView rightToLeft="1" zoomScale="70" zoomScaleNormal="70" workbookViewId="0">
      <pane ySplit="1" topLeftCell="A54" activePane="bottomLeft" state="frozen"/>
      <selection pane="bottomLeft" activeCell="Q54" sqref="Q54:Q208"/>
    </sheetView>
  </sheetViews>
  <sheetFormatPr defaultColWidth="10.21875" defaultRowHeight="15" x14ac:dyDescent="0.2"/>
  <cols>
    <col min="1" max="1" width="10.21875" style="14"/>
    <col min="2" max="2" width="19.88671875" style="14" bestFit="1" customWidth="1"/>
    <col min="3" max="3" width="10.21875" style="14"/>
    <col min="4" max="4" width="22" style="14" bestFit="1" customWidth="1"/>
    <col min="5" max="5" width="10.21875" style="14"/>
    <col min="6" max="6" width="13" style="14" customWidth="1"/>
    <col min="7" max="16384" width="10.21875" style="14"/>
  </cols>
  <sheetData>
    <row r="1" spans="1:17" s="62" customFormat="1" ht="30" x14ac:dyDescent="0.2">
      <c r="A1" s="1" t="s">
        <v>21</v>
      </c>
      <c r="B1" s="1" t="s">
        <v>19</v>
      </c>
      <c r="C1" s="1" t="s">
        <v>23</v>
      </c>
      <c r="D1" s="1" t="s">
        <v>20</v>
      </c>
      <c r="E1" s="1" t="s">
        <v>90</v>
      </c>
      <c r="F1" s="1" t="s">
        <v>91</v>
      </c>
      <c r="G1" s="4" t="s">
        <v>92</v>
      </c>
      <c r="H1" s="4" t="s">
        <v>93</v>
      </c>
      <c r="I1" s="4" t="s">
        <v>94</v>
      </c>
      <c r="J1" s="4" t="s">
        <v>95</v>
      </c>
      <c r="K1" s="4" t="s">
        <v>96</v>
      </c>
      <c r="L1" s="4" t="s">
        <v>97</v>
      </c>
      <c r="M1" s="4" t="s">
        <v>98</v>
      </c>
      <c r="N1" s="4" t="s">
        <v>99</v>
      </c>
      <c r="O1" s="4" t="s">
        <v>100</v>
      </c>
      <c r="P1" s="4" t="s">
        <v>101</v>
      </c>
      <c r="Q1" s="4" t="s">
        <v>22</v>
      </c>
    </row>
    <row r="2" spans="1:17" ht="15.75" hidden="1" x14ac:dyDescent="0.2">
      <c r="A2" s="2">
        <v>1</v>
      </c>
      <c r="B2" s="2" t="s">
        <v>102</v>
      </c>
      <c r="C2" s="2">
        <v>2496028</v>
      </c>
      <c r="D2" s="2" t="s">
        <v>0</v>
      </c>
      <c r="E2" s="2">
        <v>1000</v>
      </c>
      <c r="F2" s="63">
        <v>0.1</v>
      </c>
      <c r="G2" s="2">
        <v>148.6</v>
      </c>
      <c r="H2" s="2">
        <v>128.80000000000001</v>
      </c>
      <c r="I2" s="2">
        <v>111</v>
      </c>
      <c r="J2" s="2">
        <v>82.5</v>
      </c>
      <c r="K2" s="2">
        <v>55.1</v>
      </c>
      <c r="L2" s="2">
        <v>40.299999999999997</v>
      </c>
      <c r="M2" s="2">
        <v>25.3</v>
      </c>
      <c r="N2" s="2">
        <v>21.5</v>
      </c>
      <c r="O2" s="2">
        <v>19.5</v>
      </c>
      <c r="P2" s="2">
        <v>16.899999999999999</v>
      </c>
      <c r="Q2" s="3">
        <v>270.29599999999994</v>
      </c>
    </row>
    <row r="3" spans="1:17" ht="15.75" hidden="1" x14ac:dyDescent="0.2">
      <c r="A3" s="2">
        <v>1</v>
      </c>
      <c r="B3" s="2" t="s">
        <v>102</v>
      </c>
      <c r="C3" s="2">
        <v>2496028</v>
      </c>
      <c r="D3" s="2" t="s">
        <v>0</v>
      </c>
      <c r="E3" s="2">
        <v>500</v>
      </c>
      <c r="F3" s="63">
        <v>0.2</v>
      </c>
      <c r="G3" s="2">
        <v>132.6</v>
      </c>
      <c r="H3" s="2">
        <v>113</v>
      </c>
      <c r="I3" s="2">
        <v>97.1</v>
      </c>
      <c r="J3" s="2">
        <v>72.599999999999994</v>
      </c>
      <c r="K3" s="2">
        <v>49.4</v>
      </c>
      <c r="L3" s="2">
        <v>36.700000000000003</v>
      </c>
      <c r="M3" s="2">
        <v>23.8</v>
      </c>
      <c r="N3" s="2">
        <v>20.399999999999999</v>
      </c>
      <c r="O3" s="2">
        <v>18.399999999999999</v>
      </c>
      <c r="P3" s="2">
        <v>16</v>
      </c>
      <c r="Q3" s="3">
        <v>246.45299999999997</v>
      </c>
    </row>
    <row r="4" spans="1:17" ht="15.75" hidden="1" x14ac:dyDescent="0.2">
      <c r="A4" s="2">
        <v>1</v>
      </c>
      <c r="B4" s="2" t="s">
        <v>102</v>
      </c>
      <c r="C4" s="2">
        <v>2496028</v>
      </c>
      <c r="D4" s="2" t="s">
        <v>0</v>
      </c>
      <c r="E4" s="2">
        <v>200</v>
      </c>
      <c r="F4" s="63">
        <v>0.5</v>
      </c>
      <c r="G4" s="2">
        <v>113.4</v>
      </c>
      <c r="H4" s="2">
        <v>94.7</v>
      </c>
      <c r="I4" s="2">
        <v>81</v>
      </c>
      <c r="J4" s="2">
        <v>61</v>
      </c>
      <c r="K4" s="2">
        <v>42.5</v>
      </c>
      <c r="L4" s="2">
        <v>32.299999999999997</v>
      </c>
      <c r="M4" s="2">
        <v>21.8</v>
      </c>
      <c r="N4" s="2">
        <v>18.8</v>
      </c>
      <c r="O4" s="2">
        <v>16.899999999999999</v>
      </c>
      <c r="P4" s="2">
        <v>14.8</v>
      </c>
      <c r="Q4" s="3">
        <v>216.73399999999998</v>
      </c>
    </row>
    <row r="5" spans="1:17" ht="15.75" hidden="1" x14ac:dyDescent="0.2">
      <c r="A5" s="2">
        <v>1</v>
      </c>
      <c r="B5" s="2" t="s">
        <v>102</v>
      </c>
      <c r="C5" s="2">
        <v>2496028</v>
      </c>
      <c r="D5" s="2" t="s">
        <v>0</v>
      </c>
      <c r="E5" s="2">
        <v>100</v>
      </c>
      <c r="F5" s="63">
        <v>1</v>
      </c>
      <c r="G5" s="2">
        <v>100.2</v>
      </c>
      <c r="H5" s="2">
        <v>82.5</v>
      </c>
      <c r="I5" s="2">
        <v>70.3</v>
      </c>
      <c r="J5" s="2">
        <v>53.2</v>
      </c>
      <c r="K5" s="2">
        <v>37.799999999999997</v>
      </c>
      <c r="L5" s="2">
        <v>29.2</v>
      </c>
      <c r="M5" s="2">
        <v>20.3</v>
      </c>
      <c r="N5" s="2">
        <v>17.7</v>
      </c>
      <c r="O5" s="2">
        <v>15.8</v>
      </c>
      <c r="P5" s="2">
        <v>13.8</v>
      </c>
      <c r="Q5" s="3">
        <v>195.37699999999998</v>
      </c>
    </row>
    <row r="6" spans="1:17" ht="15.75" hidden="1" x14ac:dyDescent="0.2">
      <c r="A6" s="2">
        <v>1</v>
      </c>
      <c r="B6" s="2" t="s">
        <v>102</v>
      </c>
      <c r="C6" s="2">
        <v>2496028</v>
      </c>
      <c r="D6" s="2" t="s">
        <v>0</v>
      </c>
      <c r="E6" s="2">
        <v>50</v>
      </c>
      <c r="F6" s="63">
        <v>2</v>
      </c>
      <c r="G6" s="2">
        <v>88</v>
      </c>
      <c r="H6" s="2">
        <v>71.400000000000006</v>
      </c>
      <c r="I6" s="2">
        <v>60.7</v>
      </c>
      <c r="J6" s="2">
        <v>46.2</v>
      </c>
      <c r="K6" s="2">
        <v>33.4</v>
      </c>
      <c r="L6" s="2">
        <v>26.3</v>
      </c>
      <c r="M6" s="2">
        <v>18.899999999999999</v>
      </c>
      <c r="N6" s="2">
        <v>16.5</v>
      </c>
      <c r="O6" s="2">
        <v>14.7</v>
      </c>
      <c r="P6" s="2">
        <v>12.9</v>
      </c>
      <c r="Q6" s="3">
        <v>174.92400000000001</v>
      </c>
    </row>
    <row r="7" spans="1:17" ht="15.75" hidden="1" x14ac:dyDescent="0.2">
      <c r="A7" s="2">
        <v>1</v>
      </c>
      <c r="B7" s="2" t="s">
        <v>102</v>
      </c>
      <c r="C7" s="2">
        <v>2496028</v>
      </c>
      <c r="D7" s="2" t="s">
        <v>0</v>
      </c>
      <c r="E7" s="2">
        <v>25</v>
      </c>
      <c r="F7" s="63">
        <v>4</v>
      </c>
      <c r="G7" s="2">
        <v>76.8</v>
      </c>
      <c r="H7" s="2">
        <v>61.4</v>
      </c>
      <c r="I7" s="2">
        <v>52.1</v>
      </c>
      <c r="J7" s="2">
        <v>39.9</v>
      </c>
      <c r="K7" s="2">
        <v>29.4</v>
      </c>
      <c r="L7" s="2">
        <v>23.6</v>
      </c>
      <c r="M7" s="2">
        <v>17.399999999999999</v>
      </c>
      <c r="N7" s="2">
        <v>15.4</v>
      </c>
      <c r="O7" s="2">
        <v>13.6</v>
      </c>
      <c r="P7" s="2">
        <v>12</v>
      </c>
      <c r="Q7" s="3">
        <v>155.149</v>
      </c>
    </row>
    <row r="8" spans="1:17" ht="15.75" hidden="1" x14ac:dyDescent="0.2">
      <c r="A8" s="2">
        <v>1</v>
      </c>
      <c r="B8" s="2" t="s">
        <v>102</v>
      </c>
      <c r="C8" s="2">
        <v>2496028</v>
      </c>
      <c r="D8" s="2" t="s">
        <v>0</v>
      </c>
      <c r="E8" s="2">
        <v>20</v>
      </c>
      <c r="F8" s="63">
        <v>5</v>
      </c>
      <c r="G8" s="2">
        <v>73.3</v>
      </c>
      <c r="H8" s="2">
        <v>58.4</v>
      </c>
      <c r="I8" s="2">
        <v>49.5</v>
      </c>
      <c r="J8" s="2">
        <v>38</v>
      </c>
      <c r="K8" s="2">
        <v>28.2</v>
      </c>
      <c r="L8" s="2">
        <v>22.7</v>
      </c>
      <c r="M8" s="2">
        <v>17</v>
      </c>
      <c r="N8" s="2">
        <v>15</v>
      </c>
      <c r="O8" s="2">
        <v>13.2</v>
      </c>
      <c r="P8" s="2">
        <v>11.7</v>
      </c>
      <c r="Q8" s="3">
        <v>148.934</v>
      </c>
    </row>
    <row r="9" spans="1:17" ht="15.75" hidden="1" x14ac:dyDescent="0.2">
      <c r="A9" s="2">
        <v>1</v>
      </c>
      <c r="B9" s="2" t="s">
        <v>102</v>
      </c>
      <c r="C9" s="2">
        <v>2496028</v>
      </c>
      <c r="D9" s="2" t="s">
        <v>0</v>
      </c>
      <c r="E9" s="2">
        <v>10</v>
      </c>
      <c r="F9" s="63">
        <v>10</v>
      </c>
      <c r="G9" s="2">
        <v>62.9</v>
      </c>
      <c r="H9" s="2">
        <v>49.6</v>
      </c>
      <c r="I9" s="2">
        <v>41.9</v>
      </c>
      <c r="J9" s="2">
        <v>32.4</v>
      </c>
      <c r="K9" s="2">
        <v>24.5</v>
      </c>
      <c r="L9" s="2">
        <v>20.100000000000001</v>
      </c>
      <c r="M9" s="2">
        <v>15.5</v>
      </c>
      <c r="N9" s="2">
        <v>13.8</v>
      </c>
      <c r="O9" s="2">
        <v>12.1</v>
      </c>
      <c r="P9" s="2">
        <v>10.7</v>
      </c>
      <c r="Q9" s="3">
        <v>129.72399999999999</v>
      </c>
    </row>
    <row r="10" spans="1:17" ht="15.75" x14ac:dyDescent="0.2">
      <c r="A10" s="2">
        <v>1</v>
      </c>
      <c r="B10" s="2" t="s">
        <v>102</v>
      </c>
      <c r="C10" s="2">
        <v>2496028</v>
      </c>
      <c r="D10" s="2" t="s">
        <v>0</v>
      </c>
      <c r="E10" s="2">
        <v>5</v>
      </c>
      <c r="F10" s="63">
        <v>20</v>
      </c>
      <c r="G10" s="2">
        <v>53</v>
      </c>
      <c r="H10" s="2">
        <v>41.4</v>
      </c>
      <c r="I10" s="2">
        <v>35</v>
      </c>
      <c r="J10" s="2">
        <v>27.2</v>
      </c>
      <c r="K10" s="2">
        <v>20.9</v>
      </c>
      <c r="L10" s="2">
        <v>17.5</v>
      </c>
      <c r="M10" s="2">
        <v>14</v>
      </c>
      <c r="N10" s="2">
        <v>12.5</v>
      </c>
      <c r="O10" s="2">
        <v>10.8</v>
      </c>
      <c r="P10" s="2">
        <v>9.6</v>
      </c>
      <c r="Q10" s="3">
        <v>110.401</v>
      </c>
    </row>
    <row r="11" spans="1:17" ht="15.75" hidden="1" x14ac:dyDescent="0.2">
      <c r="A11" s="2">
        <v>1</v>
      </c>
      <c r="B11" s="2" t="s">
        <v>102</v>
      </c>
      <c r="C11" s="2">
        <v>2496028</v>
      </c>
      <c r="D11" s="2" t="s">
        <v>0</v>
      </c>
      <c r="E11" s="2">
        <v>2</v>
      </c>
      <c r="F11" s="63">
        <v>50</v>
      </c>
      <c r="G11" s="2">
        <v>39.700000000000003</v>
      </c>
      <c r="H11" s="2">
        <v>30.9</v>
      </c>
      <c r="I11" s="2">
        <v>26.2</v>
      </c>
      <c r="J11" s="2">
        <v>20.5</v>
      </c>
      <c r="K11" s="2">
        <v>16.2</v>
      </c>
      <c r="L11" s="2">
        <v>13.9</v>
      </c>
      <c r="M11" s="2">
        <v>11.7</v>
      </c>
      <c r="N11" s="2">
        <v>10.5</v>
      </c>
      <c r="O11" s="2">
        <v>9</v>
      </c>
      <c r="P11" s="2">
        <v>7.9</v>
      </c>
      <c r="Q11" s="3">
        <v>82.60299999999998</v>
      </c>
    </row>
    <row r="12" spans="1:17" ht="15.75" hidden="1" x14ac:dyDescent="0.2">
      <c r="A12" s="2">
        <v>1</v>
      </c>
      <c r="B12" s="2" t="s">
        <v>102</v>
      </c>
      <c r="C12" s="2">
        <v>2496028</v>
      </c>
      <c r="D12" s="2" t="s">
        <v>0</v>
      </c>
      <c r="E12" s="2">
        <v>1.01</v>
      </c>
      <c r="F12" s="64">
        <v>99</v>
      </c>
      <c r="G12" s="2">
        <v>22.6</v>
      </c>
      <c r="H12" s="2">
        <v>18.8</v>
      </c>
      <c r="I12" s="2">
        <v>16.3</v>
      </c>
      <c r="J12" s="2">
        <v>12.9</v>
      </c>
      <c r="K12" s="2">
        <v>10.199999999999999</v>
      </c>
      <c r="L12" s="2">
        <v>9</v>
      </c>
      <c r="M12" s="2">
        <v>7.9</v>
      </c>
      <c r="N12" s="2">
        <v>7</v>
      </c>
      <c r="O12" s="2">
        <v>5.7</v>
      </c>
      <c r="P12" s="2">
        <v>4.8</v>
      </c>
      <c r="Q12" s="3">
        <v>41.809999999999995</v>
      </c>
    </row>
    <row r="13" spans="1:17" ht="15.75" hidden="1" x14ac:dyDescent="0.2">
      <c r="A13" s="2">
        <v>2</v>
      </c>
      <c r="B13" s="65" t="s">
        <v>79</v>
      </c>
      <c r="C13" s="2">
        <v>311206</v>
      </c>
      <c r="D13" s="2" t="s">
        <v>1</v>
      </c>
      <c r="E13" s="2">
        <v>1000</v>
      </c>
      <c r="F13" s="63">
        <v>0.1</v>
      </c>
      <c r="G13" s="2">
        <v>142.9</v>
      </c>
      <c r="H13" s="2">
        <v>132.80000000000001</v>
      </c>
      <c r="I13" s="2">
        <v>117.5</v>
      </c>
      <c r="J13" s="2">
        <v>100.4</v>
      </c>
      <c r="K13" s="2">
        <v>75</v>
      </c>
      <c r="L13" s="2">
        <v>52.5</v>
      </c>
      <c r="M13" s="2">
        <v>31.3</v>
      </c>
      <c r="N13" s="2">
        <v>23.5</v>
      </c>
      <c r="O13" s="2">
        <v>17.100000000000001</v>
      </c>
      <c r="P13" s="2">
        <v>14.7</v>
      </c>
      <c r="Q13" s="3">
        <v>165.20599999999996</v>
      </c>
    </row>
    <row r="14" spans="1:17" ht="15.75" hidden="1" x14ac:dyDescent="0.2">
      <c r="A14" s="2">
        <v>2</v>
      </c>
      <c r="B14" s="65" t="s">
        <v>79</v>
      </c>
      <c r="C14" s="2">
        <v>311206</v>
      </c>
      <c r="D14" s="2" t="s">
        <v>1</v>
      </c>
      <c r="E14" s="2">
        <v>500</v>
      </c>
      <c r="F14" s="63">
        <v>0.2</v>
      </c>
      <c r="G14" s="2">
        <v>129.30000000000001</v>
      </c>
      <c r="H14" s="2">
        <v>118</v>
      </c>
      <c r="I14" s="2">
        <v>103.3</v>
      </c>
      <c r="J14" s="2">
        <v>86.9</v>
      </c>
      <c r="K14" s="2">
        <v>65.3</v>
      </c>
      <c r="L14" s="2">
        <v>46.6</v>
      </c>
      <c r="M14" s="2">
        <v>28.8</v>
      </c>
      <c r="N14" s="2">
        <v>21.9</v>
      </c>
      <c r="O14" s="2">
        <v>16.2</v>
      </c>
      <c r="P14" s="2">
        <v>13.9</v>
      </c>
      <c r="Q14" s="3">
        <v>151.75899999999999</v>
      </c>
    </row>
    <row r="15" spans="1:17" ht="15.75" hidden="1" x14ac:dyDescent="0.2">
      <c r="A15" s="2">
        <v>2</v>
      </c>
      <c r="B15" s="65" t="s">
        <v>79</v>
      </c>
      <c r="C15" s="2">
        <v>311206</v>
      </c>
      <c r="D15" s="2" t="s">
        <v>1</v>
      </c>
      <c r="E15" s="2">
        <v>200</v>
      </c>
      <c r="F15" s="63">
        <v>0.5</v>
      </c>
      <c r="G15" s="2">
        <v>112.2</v>
      </c>
      <c r="H15" s="2">
        <v>99.9</v>
      </c>
      <c r="I15" s="2">
        <v>86.3</v>
      </c>
      <c r="J15" s="2">
        <v>71.099999999999994</v>
      </c>
      <c r="K15" s="2">
        <v>53.8</v>
      </c>
      <c r="L15" s="2">
        <v>39.5</v>
      </c>
      <c r="M15" s="2">
        <v>25.5</v>
      </c>
      <c r="N15" s="2">
        <v>19.899999999999999</v>
      </c>
      <c r="O15" s="2">
        <v>14.9</v>
      </c>
      <c r="P15" s="2">
        <v>12.8</v>
      </c>
      <c r="Q15" s="3">
        <v>134.809</v>
      </c>
    </row>
    <row r="16" spans="1:17" ht="15.75" hidden="1" x14ac:dyDescent="0.2">
      <c r="A16" s="2">
        <v>2</v>
      </c>
      <c r="B16" s="65" t="s">
        <v>79</v>
      </c>
      <c r="C16" s="2">
        <v>311206</v>
      </c>
      <c r="D16" s="2" t="s">
        <v>1</v>
      </c>
      <c r="E16" s="2">
        <v>100</v>
      </c>
      <c r="F16" s="63">
        <v>1</v>
      </c>
      <c r="G16" s="2">
        <v>99.8</v>
      </c>
      <c r="H16" s="2">
        <v>87.3</v>
      </c>
      <c r="I16" s="2">
        <v>74.599999999999994</v>
      </c>
      <c r="J16" s="2">
        <v>60.6</v>
      </c>
      <c r="K16" s="2">
        <v>46</v>
      </c>
      <c r="L16" s="2">
        <v>34.5</v>
      </c>
      <c r="M16" s="2">
        <v>23</v>
      </c>
      <c r="N16" s="2">
        <v>18.3</v>
      </c>
      <c r="O16" s="2">
        <v>13.9</v>
      </c>
      <c r="P16" s="2">
        <v>11.9</v>
      </c>
      <c r="Q16" s="3">
        <v>122.37899999999999</v>
      </c>
    </row>
    <row r="17" spans="1:17" ht="15.75" hidden="1" x14ac:dyDescent="0.2">
      <c r="A17" s="2">
        <v>2</v>
      </c>
      <c r="B17" s="65" t="s">
        <v>79</v>
      </c>
      <c r="C17" s="2">
        <v>311206</v>
      </c>
      <c r="D17" s="2" t="s">
        <v>1</v>
      </c>
      <c r="E17" s="2">
        <v>50</v>
      </c>
      <c r="F17" s="63">
        <v>2</v>
      </c>
      <c r="G17" s="2">
        <v>87.8</v>
      </c>
      <c r="H17" s="2">
        <v>75.400000000000006</v>
      </c>
      <c r="I17" s="2">
        <v>63.8</v>
      </c>
      <c r="J17" s="2">
        <v>51.1</v>
      </c>
      <c r="K17" s="2">
        <v>39</v>
      </c>
      <c r="L17" s="2">
        <v>29.9</v>
      </c>
      <c r="M17" s="2">
        <v>20.6</v>
      </c>
      <c r="N17" s="2">
        <v>16.7</v>
      </c>
      <c r="O17" s="2">
        <v>12.8</v>
      </c>
      <c r="P17" s="2">
        <v>11</v>
      </c>
      <c r="Q17" s="3">
        <v>110.401</v>
      </c>
    </row>
    <row r="18" spans="1:17" ht="15.75" hidden="1" x14ac:dyDescent="0.2">
      <c r="A18" s="2">
        <v>2</v>
      </c>
      <c r="B18" s="65" t="s">
        <v>79</v>
      </c>
      <c r="C18" s="2">
        <v>311206</v>
      </c>
      <c r="D18" s="2" t="s">
        <v>1</v>
      </c>
      <c r="E18" s="2">
        <v>25</v>
      </c>
      <c r="F18" s="63">
        <v>4</v>
      </c>
      <c r="G18" s="2">
        <v>76.2</v>
      </c>
      <c r="H18" s="2">
        <v>64.2</v>
      </c>
      <c r="I18" s="2">
        <v>53.9</v>
      </c>
      <c r="J18" s="2">
        <v>42.5</v>
      </c>
      <c r="K18" s="2">
        <v>32.6</v>
      </c>
      <c r="L18" s="2">
        <v>25.5</v>
      </c>
      <c r="M18" s="2">
        <v>18.2</v>
      </c>
      <c r="N18" s="2">
        <v>15</v>
      </c>
      <c r="O18" s="2">
        <v>11.6</v>
      </c>
      <c r="P18" s="2">
        <v>10</v>
      </c>
      <c r="Q18" s="3">
        <v>98.535999999999987</v>
      </c>
    </row>
    <row r="19" spans="1:17" ht="15.75" hidden="1" x14ac:dyDescent="0.2">
      <c r="A19" s="2">
        <v>2</v>
      </c>
      <c r="B19" s="65" t="s">
        <v>79</v>
      </c>
      <c r="C19" s="2">
        <v>311206</v>
      </c>
      <c r="D19" s="2" t="s">
        <v>1</v>
      </c>
      <c r="E19" s="2">
        <v>20</v>
      </c>
      <c r="F19" s="63">
        <v>5</v>
      </c>
      <c r="G19" s="2">
        <v>72.5</v>
      </c>
      <c r="H19" s="2">
        <v>60.7</v>
      </c>
      <c r="I19" s="2">
        <v>50.8</v>
      </c>
      <c r="J19" s="2">
        <v>39.9</v>
      </c>
      <c r="K19" s="2">
        <v>30.7</v>
      </c>
      <c r="L19" s="2">
        <v>24.2</v>
      </c>
      <c r="M19" s="2">
        <v>17.399999999999999</v>
      </c>
      <c r="N19" s="2">
        <v>14.4</v>
      </c>
      <c r="O19" s="2">
        <v>11.2</v>
      </c>
      <c r="P19" s="2">
        <v>9.6999999999999993</v>
      </c>
      <c r="Q19" s="3">
        <v>94.807000000000002</v>
      </c>
    </row>
    <row r="20" spans="1:17" ht="15.75" hidden="1" x14ac:dyDescent="0.2">
      <c r="A20" s="2">
        <v>2</v>
      </c>
      <c r="B20" s="65" t="s">
        <v>79</v>
      </c>
      <c r="C20" s="2">
        <v>311206</v>
      </c>
      <c r="D20" s="2" t="s">
        <v>1</v>
      </c>
      <c r="E20" s="2">
        <v>10</v>
      </c>
      <c r="F20" s="63">
        <v>10</v>
      </c>
      <c r="G20" s="2">
        <v>61.1</v>
      </c>
      <c r="H20" s="2">
        <v>50.3</v>
      </c>
      <c r="I20" s="2">
        <v>41.7</v>
      </c>
      <c r="J20" s="2">
        <v>32.4</v>
      </c>
      <c r="K20" s="2">
        <v>25</v>
      </c>
      <c r="L20" s="2">
        <v>20.2</v>
      </c>
      <c r="M20" s="2">
        <v>15</v>
      </c>
      <c r="N20" s="2">
        <v>12.6</v>
      </c>
      <c r="O20" s="2">
        <v>10</v>
      </c>
      <c r="P20" s="2">
        <v>8.6</v>
      </c>
      <c r="Q20" s="3">
        <v>83.054999999999993</v>
      </c>
    </row>
    <row r="21" spans="1:17" ht="15.75" x14ac:dyDescent="0.2">
      <c r="A21" s="2">
        <v>2</v>
      </c>
      <c r="B21" s="65" t="s">
        <v>79</v>
      </c>
      <c r="C21" s="2">
        <v>311206</v>
      </c>
      <c r="D21" s="2" t="s">
        <v>1</v>
      </c>
      <c r="E21" s="2">
        <v>5</v>
      </c>
      <c r="F21" s="63">
        <v>20</v>
      </c>
      <c r="G21" s="2">
        <v>49.7</v>
      </c>
      <c r="H21" s="2">
        <v>40.1</v>
      </c>
      <c r="I21" s="2">
        <v>33.1</v>
      </c>
      <c r="J21" s="2">
        <v>25.4</v>
      </c>
      <c r="K21" s="2">
        <v>19.7</v>
      </c>
      <c r="L21" s="2">
        <v>16.3</v>
      </c>
      <c r="M21" s="2">
        <v>12.5</v>
      </c>
      <c r="N21" s="2">
        <v>10.7</v>
      </c>
      <c r="O21" s="2">
        <v>8.5</v>
      </c>
      <c r="P21" s="2">
        <v>7.4</v>
      </c>
      <c r="Q21" s="3">
        <v>70.963999999999984</v>
      </c>
    </row>
    <row r="22" spans="1:17" ht="15.75" hidden="1" x14ac:dyDescent="0.2">
      <c r="A22" s="2">
        <v>2</v>
      </c>
      <c r="B22" s="65" t="s">
        <v>79</v>
      </c>
      <c r="C22" s="2">
        <v>311206</v>
      </c>
      <c r="D22" s="2" t="s">
        <v>1</v>
      </c>
      <c r="E22" s="2">
        <v>2</v>
      </c>
      <c r="F22" s="63">
        <v>50</v>
      </c>
      <c r="G22" s="2">
        <v>33.5</v>
      </c>
      <c r="H22" s="2">
        <v>26.4</v>
      </c>
      <c r="I22" s="2">
        <v>21.8</v>
      </c>
      <c r="J22" s="2">
        <v>16.600000000000001</v>
      </c>
      <c r="K22" s="2">
        <v>13</v>
      </c>
      <c r="L22" s="2">
        <v>11</v>
      </c>
      <c r="M22" s="2">
        <v>8.8000000000000007</v>
      </c>
      <c r="N22" s="2">
        <v>7.7</v>
      </c>
      <c r="O22" s="2">
        <v>6.2</v>
      </c>
      <c r="P22" s="2">
        <v>5.3</v>
      </c>
      <c r="Q22" s="3">
        <v>53.222999999999999</v>
      </c>
    </row>
    <row r="23" spans="1:17" ht="15.75" hidden="1" x14ac:dyDescent="0.2">
      <c r="A23" s="2">
        <v>2</v>
      </c>
      <c r="B23" s="65" t="s">
        <v>79</v>
      </c>
      <c r="C23" s="2">
        <v>311206</v>
      </c>
      <c r="D23" s="2" t="s">
        <v>1</v>
      </c>
      <c r="E23" s="2">
        <v>1.01</v>
      </c>
      <c r="F23" s="64">
        <v>99</v>
      </c>
      <c r="G23" s="2">
        <v>11.2</v>
      </c>
      <c r="H23" s="2">
        <v>9</v>
      </c>
      <c r="I23" s="2">
        <v>7.9</v>
      </c>
      <c r="J23" s="2">
        <v>6.4</v>
      </c>
      <c r="K23" s="2">
        <v>5</v>
      </c>
      <c r="L23" s="2">
        <v>4.3</v>
      </c>
      <c r="M23" s="2">
        <v>3.3</v>
      </c>
      <c r="N23" s="2">
        <v>2.7</v>
      </c>
      <c r="O23" s="2">
        <v>2.1</v>
      </c>
      <c r="P23" s="2">
        <v>1.8</v>
      </c>
      <c r="Q23" s="3">
        <v>25.99</v>
      </c>
    </row>
    <row r="24" spans="1:17" ht="15.75" hidden="1" x14ac:dyDescent="0.2">
      <c r="A24" s="2">
        <v>3</v>
      </c>
      <c r="B24" s="66" t="s">
        <v>6</v>
      </c>
      <c r="C24" s="2">
        <v>211890</v>
      </c>
      <c r="D24" s="2" t="s">
        <v>3</v>
      </c>
      <c r="E24" s="2">
        <v>1000</v>
      </c>
      <c r="F24" s="63">
        <v>0.1</v>
      </c>
      <c r="G24" s="2">
        <v>115.5</v>
      </c>
      <c r="H24" s="2">
        <v>87.6</v>
      </c>
      <c r="I24" s="2">
        <v>70.8</v>
      </c>
      <c r="J24" s="2">
        <v>54.6</v>
      </c>
      <c r="K24" s="2">
        <v>44.5</v>
      </c>
      <c r="L24" s="2">
        <v>38.799999999999997</v>
      </c>
      <c r="M24" s="2">
        <v>33.200000000000003</v>
      </c>
      <c r="N24" s="2">
        <v>28.8</v>
      </c>
      <c r="O24" s="2">
        <v>25.7</v>
      </c>
      <c r="P24" s="2">
        <v>23.1</v>
      </c>
      <c r="Q24" s="3">
        <v>168.36999999999998</v>
      </c>
    </row>
    <row r="25" spans="1:17" ht="15.75" hidden="1" x14ac:dyDescent="0.2">
      <c r="A25" s="2">
        <v>3</v>
      </c>
      <c r="B25" s="66" t="s">
        <v>6</v>
      </c>
      <c r="C25" s="2">
        <v>211890</v>
      </c>
      <c r="D25" s="2" t="s">
        <v>3</v>
      </c>
      <c r="E25" s="2">
        <v>500</v>
      </c>
      <c r="F25" s="63">
        <v>0.2</v>
      </c>
      <c r="G25" s="2">
        <v>108.6</v>
      </c>
      <c r="H25" s="2">
        <v>82.8</v>
      </c>
      <c r="I25" s="2">
        <v>67.099999999999994</v>
      </c>
      <c r="J25" s="2">
        <v>51.8</v>
      </c>
      <c r="K25" s="2">
        <v>42.2</v>
      </c>
      <c r="L25" s="2">
        <v>36.799999999999997</v>
      </c>
      <c r="M25" s="2">
        <v>31.2</v>
      </c>
      <c r="N25" s="2">
        <v>27.1</v>
      </c>
      <c r="O25" s="2">
        <v>23.9</v>
      </c>
      <c r="P25" s="2">
        <v>21.5</v>
      </c>
      <c r="Q25" s="3">
        <v>158.65199999999999</v>
      </c>
    </row>
    <row r="26" spans="1:17" ht="15.75" hidden="1" x14ac:dyDescent="0.2">
      <c r="A26" s="2">
        <v>3</v>
      </c>
      <c r="B26" s="66" t="s">
        <v>6</v>
      </c>
      <c r="C26" s="2">
        <v>211890</v>
      </c>
      <c r="D26" s="2" t="s">
        <v>3</v>
      </c>
      <c r="E26" s="2">
        <v>200</v>
      </c>
      <c r="F26" s="63">
        <v>0.5</v>
      </c>
      <c r="G26" s="2">
        <v>99.1</v>
      </c>
      <c r="H26" s="2">
        <v>76.099999999999994</v>
      </c>
      <c r="I26" s="2">
        <v>62</v>
      </c>
      <c r="J26" s="2">
        <v>48</v>
      </c>
      <c r="K26" s="2">
        <v>39</v>
      </c>
      <c r="L26" s="2">
        <v>33.9</v>
      </c>
      <c r="M26" s="2">
        <v>28.4</v>
      </c>
      <c r="N26" s="2">
        <v>24.7</v>
      </c>
      <c r="O26" s="2">
        <v>21.5</v>
      </c>
      <c r="P26" s="2">
        <v>19.3</v>
      </c>
      <c r="Q26" s="3">
        <v>145.76999999999998</v>
      </c>
    </row>
    <row r="27" spans="1:17" ht="15.75" hidden="1" x14ac:dyDescent="0.2">
      <c r="A27" s="2">
        <v>3</v>
      </c>
      <c r="B27" s="66" t="s">
        <v>6</v>
      </c>
      <c r="C27" s="2">
        <v>211890</v>
      </c>
      <c r="D27" s="2" t="s">
        <v>3</v>
      </c>
      <c r="E27" s="2">
        <v>100</v>
      </c>
      <c r="F27" s="63">
        <v>1</v>
      </c>
      <c r="G27" s="2">
        <v>91.5</v>
      </c>
      <c r="H27" s="2">
        <v>70.7</v>
      </c>
      <c r="I27" s="2">
        <v>57.8</v>
      </c>
      <c r="J27" s="2">
        <v>44.9</v>
      </c>
      <c r="K27" s="2">
        <v>36.5</v>
      </c>
      <c r="L27" s="2">
        <v>31.5</v>
      </c>
      <c r="M27" s="2">
        <v>26.2</v>
      </c>
      <c r="N27" s="2">
        <v>22.7</v>
      </c>
      <c r="O27" s="2">
        <v>19.600000000000001</v>
      </c>
      <c r="P27" s="2">
        <v>17.600000000000001</v>
      </c>
      <c r="Q27" s="3">
        <v>136.05199999999999</v>
      </c>
    </row>
    <row r="28" spans="1:17" ht="15.75" hidden="1" x14ac:dyDescent="0.2">
      <c r="A28" s="2">
        <v>3</v>
      </c>
      <c r="B28" s="66" t="s">
        <v>6</v>
      </c>
      <c r="C28" s="2">
        <v>211890</v>
      </c>
      <c r="D28" s="2" t="s">
        <v>3</v>
      </c>
      <c r="E28" s="2">
        <v>50</v>
      </c>
      <c r="F28" s="63">
        <v>2</v>
      </c>
      <c r="G28" s="2">
        <v>83.6</v>
      </c>
      <c r="H28" s="2">
        <v>65</v>
      </c>
      <c r="I28" s="2">
        <v>53.4</v>
      </c>
      <c r="J28" s="2">
        <v>41.6</v>
      </c>
      <c r="K28" s="2">
        <v>33.700000000000003</v>
      </c>
      <c r="L28" s="2">
        <v>29</v>
      </c>
      <c r="M28" s="2">
        <v>23.9</v>
      </c>
      <c r="N28" s="2">
        <v>20.8</v>
      </c>
      <c r="O28" s="2">
        <v>17.7</v>
      </c>
      <c r="P28" s="2">
        <v>15.9</v>
      </c>
      <c r="Q28" s="3">
        <v>125.99499999999999</v>
      </c>
    </row>
    <row r="29" spans="1:17" ht="15.75" hidden="1" x14ac:dyDescent="0.2">
      <c r="A29" s="2">
        <v>3</v>
      </c>
      <c r="B29" s="66" t="s">
        <v>6</v>
      </c>
      <c r="C29" s="2">
        <v>211890</v>
      </c>
      <c r="D29" s="2" t="s">
        <v>3</v>
      </c>
      <c r="E29" s="2">
        <v>25</v>
      </c>
      <c r="F29" s="63">
        <v>4</v>
      </c>
      <c r="G29" s="2">
        <v>75.099999999999994</v>
      </c>
      <c r="H29" s="2">
        <v>58.9</v>
      </c>
      <c r="I29" s="2">
        <v>48.6</v>
      </c>
      <c r="J29" s="2">
        <v>37.9</v>
      </c>
      <c r="K29" s="2">
        <v>30.7</v>
      </c>
      <c r="L29" s="2">
        <v>26.3</v>
      </c>
      <c r="M29" s="2">
        <v>21.5</v>
      </c>
      <c r="N29" s="2">
        <v>18.7</v>
      </c>
      <c r="O29" s="2">
        <v>15.8</v>
      </c>
      <c r="P29" s="2">
        <v>14.1</v>
      </c>
      <c r="Q29" s="3">
        <v>115.82499999999999</v>
      </c>
    </row>
    <row r="30" spans="1:17" ht="15.75" hidden="1" x14ac:dyDescent="0.2">
      <c r="A30" s="2">
        <v>3</v>
      </c>
      <c r="B30" s="66" t="s">
        <v>6</v>
      </c>
      <c r="C30" s="2">
        <v>211890</v>
      </c>
      <c r="D30" s="2" t="s">
        <v>3</v>
      </c>
      <c r="E30" s="2">
        <v>20</v>
      </c>
      <c r="F30" s="63">
        <v>5</v>
      </c>
      <c r="G30" s="2">
        <v>72.3</v>
      </c>
      <c r="H30" s="2">
        <v>56.8</v>
      </c>
      <c r="I30" s="2">
        <v>47</v>
      </c>
      <c r="J30" s="2">
        <v>36.700000000000003</v>
      </c>
      <c r="K30" s="2">
        <v>29.7</v>
      </c>
      <c r="L30" s="2">
        <v>25.4</v>
      </c>
      <c r="M30" s="2">
        <v>20.7</v>
      </c>
      <c r="N30" s="2">
        <v>18</v>
      </c>
      <c r="O30" s="2">
        <v>15.1</v>
      </c>
      <c r="P30" s="2">
        <v>13.5</v>
      </c>
      <c r="Q30" s="3">
        <v>112.43499999999999</v>
      </c>
    </row>
    <row r="31" spans="1:17" ht="15.75" hidden="1" x14ac:dyDescent="0.2">
      <c r="A31" s="2">
        <v>3</v>
      </c>
      <c r="B31" s="66" t="s">
        <v>6</v>
      </c>
      <c r="C31" s="2">
        <v>211890</v>
      </c>
      <c r="D31" s="2" t="s">
        <v>3</v>
      </c>
      <c r="E31" s="2">
        <v>10</v>
      </c>
      <c r="F31" s="63">
        <v>10</v>
      </c>
      <c r="G31" s="2">
        <v>63</v>
      </c>
      <c r="H31" s="2">
        <v>50</v>
      </c>
      <c r="I31" s="2">
        <v>41.6</v>
      </c>
      <c r="J31" s="2">
        <v>32.6</v>
      </c>
      <c r="K31" s="2">
        <v>26.3</v>
      </c>
      <c r="L31" s="2">
        <v>22.4</v>
      </c>
      <c r="M31" s="2">
        <v>18.100000000000001</v>
      </c>
      <c r="N31" s="2">
        <v>15.7</v>
      </c>
      <c r="O31" s="2">
        <v>13.1</v>
      </c>
      <c r="P31" s="2">
        <v>11.7</v>
      </c>
      <c r="Q31" s="3">
        <v>101.69999999999999</v>
      </c>
    </row>
    <row r="32" spans="1:17" ht="15.75" x14ac:dyDescent="0.2">
      <c r="A32" s="2">
        <v>3</v>
      </c>
      <c r="B32" s="66" t="s">
        <v>6</v>
      </c>
      <c r="C32" s="2">
        <v>211890</v>
      </c>
      <c r="D32" s="2" t="s">
        <v>3</v>
      </c>
      <c r="E32" s="2">
        <v>5</v>
      </c>
      <c r="F32" s="63">
        <v>20</v>
      </c>
      <c r="G32" s="2">
        <v>52.8</v>
      </c>
      <c r="H32" s="2">
        <v>42.4</v>
      </c>
      <c r="I32" s="2">
        <v>35.6</v>
      </c>
      <c r="J32" s="2">
        <v>28</v>
      </c>
      <c r="K32" s="2">
        <v>22.4</v>
      </c>
      <c r="L32" s="2">
        <v>19</v>
      </c>
      <c r="M32" s="2">
        <v>15.2</v>
      </c>
      <c r="N32" s="2">
        <v>13.2</v>
      </c>
      <c r="O32" s="2">
        <v>10.9</v>
      </c>
      <c r="P32" s="2">
        <v>9.6999999999999993</v>
      </c>
      <c r="Q32" s="3">
        <v>90.060999999999993</v>
      </c>
    </row>
    <row r="33" spans="1:17" ht="15.75" hidden="1" x14ac:dyDescent="0.2">
      <c r="A33" s="2">
        <v>3</v>
      </c>
      <c r="B33" s="66" t="s">
        <v>6</v>
      </c>
      <c r="C33" s="2">
        <v>211890</v>
      </c>
      <c r="D33" s="2" t="s">
        <v>3</v>
      </c>
      <c r="E33" s="2">
        <v>2</v>
      </c>
      <c r="F33" s="63">
        <v>50</v>
      </c>
      <c r="G33" s="2">
        <v>36.299999999999997</v>
      </c>
      <c r="H33" s="2">
        <v>29.9</v>
      </c>
      <c r="I33" s="2">
        <v>25.4</v>
      </c>
      <c r="J33" s="2">
        <v>20.2</v>
      </c>
      <c r="K33" s="2">
        <v>16</v>
      </c>
      <c r="L33" s="2">
        <v>13.5</v>
      </c>
      <c r="M33" s="2">
        <v>10.6</v>
      </c>
      <c r="N33" s="2">
        <v>9.3000000000000007</v>
      </c>
      <c r="O33" s="2">
        <v>7.5</v>
      </c>
      <c r="P33" s="2">
        <v>6.6</v>
      </c>
      <c r="Q33" s="3">
        <v>71.302999999999997</v>
      </c>
    </row>
    <row r="34" spans="1:17" ht="15.75" hidden="1" x14ac:dyDescent="0.2">
      <c r="A34" s="2">
        <v>3</v>
      </c>
      <c r="B34" s="66" t="s">
        <v>6</v>
      </c>
      <c r="C34" s="2">
        <v>211890</v>
      </c>
      <c r="D34" s="2" t="s">
        <v>3</v>
      </c>
      <c r="E34" s="2">
        <v>1.01</v>
      </c>
      <c r="F34" s="64">
        <v>99</v>
      </c>
      <c r="G34" s="2">
        <v>10</v>
      </c>
      <c r="H34" s="2">
        <v>8.9</v>
      </c>
      <c r="I34" s="2">
        <v>7.9</v>
      </c>
      <c r="J34" s="2">
        <v>6.3</v>
      </c>
      <c r="K34" s="2">
        <v>4.9000000000000004</v>
      </c>
      <c r="L34" s="2">
        <v>4</v>
      </c>
      <c r="M34" s="2">
        <v>3.1</v>
      </c>
      <c r="N34" s="2">
        <v>2.8</v>
      </c>
      <c r="O34" s="2">
        <v>2.2999999999999998</v>
      </c>
      <c r="P34" s="2">
        <v>1.9</v>
      </c>
      <c r="Q34" s="3">
        <v>37.741999999999997</v>
      </c>
    </row>
    <row r="35" spans="1:17" ht="15.75" hidden="1" x14ac:dyDescent="0.2">
      <c r="A35" s="2">
        <v>4</v>
      </c>
      <c r="B35" s="2" t="s">
        <v>4</v>
      </c>
      <c r="C35" s="2">
        <v>210753</v>
      </c>
      <c r="D35" s="2" t="s">
        <v>5</v>
      </c>
      <c r="E35" s="2">
        <v>1000</v>
      </c>
      <c r="F35" s="63">
        <v>0.1</v>
      </c>
      <c r="G35" s="2">
        <v>175</v>
      </c>
      <c r="H35" s="2">
        <v>132.80000000000001</v>
      </c>
      <c r="I35" s="2">
        <v>104</v>
      </c>
      <c r="J35" s="2">
        <v>77.099999999999994</v>
      </c>
      <c r="K35" s="2">
        <v>59.7</v>
      </c>
      <c r="L35" s="2">
        <v>54.6</v>
      </c>
      <c r="M35" s="2">
        <v>56</v>
      </c>
      <c r="N35" s="2">
        <v>47.9</v>
      </c>
      <c r="O35" s="2">
        <v>34.200000000000003</v>
      </c>
      <c r="P35" s="2">
        <v>28.8</v>
      </c>
      <c r="Q35" s="3">
        <v>225.72</v>
      </c>
    </row>
    <row r="36" spans="1:17" ht="15.75" hidden="1" x14ac:dyDescent="0.2">
      <c r="A36" s="2">
        <v>4</v>
      </c>
      <c r="B36" s="2" t="s">
        <v>4</v>
      </c>
      <c r="C36" s="2">
        <v>210753</v>
      </c>
      <c r="D36" s="2" t="s">
        <v>5</v>
      </c>
      <c r="E36" s="2">
        <v>500</v>
      </c>
      <c r="F36" s="63">
        <v>0.2</v>
      </c>
      <c r="G36" s="2">
        <v>163.9</v>
      </c>
      <c r="H36" s="2">
        <v>125.3</v>
      </c>
      <c r="I36" s="2">
        <v>98.7</v>
      </c>
      <c r="J36" s="2">
        <v>73.5</v>
      </c>
      <c r="K36" s="2">
        <v>57</v>
      </c>
      <c r="L36" s="2">
        <v>51.6</v>
      </c>
      <c r="M36" s="2">
        <v>51.1</v>
      </c>
      <c r="N36" s="2">
        <v>43.3</v>
      </c>
      <c r="O36" s="2">
        <v>31.1</v>
      </c>
      <c r="P36" s="2">
        <v>26.2</v>
      </c>
      <c r="Q36" s="3">
        <v>210.36</v>
      </c>
    </row>
    <row r="37" spans="1:17" ht="15.75" hidden="1" x14ac:dyDescent="0.2">
      <c r="A37" s="2">
        <v>4</v>
      </c>
      <c r="B37" s="2" t="s">
        <v>4</v>
      </c>
      <c r="C37" s="2">
        <v>210753</v>
      </c>
      <c r="D37" s="2" t="s">
        <v>5</v>
      </c>
      <c r="E37" s="2">
        <v>200</v>
      </c>
      <c r="F37" s="63">
        <v>0.5</v>
      </c>
      <c r="G37" s="2">
        <v>149.30000000000001</v>
      </c>
      <c r="H37" s="2">
        <v>115.4</v>
      </c>
      <c r="I37" s="2">
        <v>91.6</v>
      </c>
      <c r="J37" s="2">
        <v>68.599999999999994</v>
      </c>
      <c r="K37" s="2">
        <v>53.3</v>
      </c>
      <c r="L37" s="2">
        <v>47.6</v>
      </c>
      <c r="M37" s="2">
        <v>45</v>
      </c>
      <c r="N37" s="2">
        <v>37.799999999999997</v>
      </c>
      <c r="O37" s="2">
        <v>27.3</v>
      </c>
      <c r="P37" s="2">
        <v>23.1</v>
      </c>
      <c r="Q37" s="3">
        <v>190.43999999999997</v>
      </c>
    </row>
    <row r="38" spans="1:17" ht="15.75" hidden="1" x14ac:dyDescent="0.2">
      <c r="A38" s="2">
        <v>4</v>
      </c>
      <c r="B38" s="2" t="s">
        <v>4</v>
      </c>
      <c r="C38" s="2">
        <v>210753</v>
      </c>
      <c r="D38" s="2" t="s">
        <v>5</v>
      </c>
      <c r="E38" s="2">
        <v>100</v>
      </c>
      <c r="F38" s="63">
        <v>1</v>
      </c>
      <c r="G38" s="2">
        <v>138.19999999999999</v>
      </c>
      <c r="H38" s="2">
        <v>107.7</v>
      </c>
      <c r="I38" s="2">
        <v>86</v>
      </c>
      <c r="J38" s="2">
        <v>64.7</v>
      </c>
      <c r="K38" s="2">
        <v>50.4</v>
      </c>
      <c r="L38" s="2">
        <v>44.6</v>
      </c>
      <c r="M38" s="2">
        <v>40.6</v>
      </c>
      <c r="N38" s="2">
        <v>33.799999999999997</v>
      </c>
      <c r="O38" s="2">
        <v>24.6</v>
      </c>
      <c r="P38" s="2">
        <v>20.9</v>
      </c>
      <c r="Q38" s="3">
        <v>175.56</v>
      </c>
    </row>
    <row r="39" spans="1:17" ht="15.75" hidden="1" x14ac:dyDescent="0.2">
      <c r="A39" s="2">
        <v>4</v>
      </c>
      <c r="B39" s="2" t="s">
        <v>4</v>
      </c>
      <c r="C39" s="2">
        <v>210753</v>
      </c>
      <c r="D39" s="2" t="s">
        <v>5</v>
      </c>
      <c r="E39" s="2">
        <v>50</v>
      </c>
      <c r="F39" s="63">
        <v>2</v>
      </c>
      <c r="G39" s="2">
        <v>127</v>
      </c>
      <c r="H39" s="2">
        <v>99.7</v>
      </c>
      <c r="I39" s="2">
        <v>80.2</v>
      </c>
      <c r="J39" s="2">
        <v>60.7</v>
      </c>
      <c r="K39" s="2">
        <v>47.3</v>
      </c>
      <c r="L39" s="2">
        <v>41.4</v>
      </c>
      <c r="M39" s="2">
        <v>36.4</v>
      </c>
      <c r="N39" s="2">
        <v>30.1</v>
      </c>
      <c r="O39" s="2">
        <v>22.1</v>
      </c>
      <c r="P39" s="2">
        <v>18.7</v>
      </c>
      <c r="Q39" s="3">
        <v>160.79999999999998</v>
      </c>
    </row>
    <row r="40" spans="1:17" ht="15.75" hidden="1" x14ac:dyDescent="0.2">
      <c r="A40" s="2">
        <v>4</v>
      </c>
      <c r="B40" s="2" t="s">
        <v>4</v>
      </c>
      <c r="C40" s="2">
        <v>210753</v>
      </c>
      <c r="D40" s="2" t="s">
        <v>5</v>
      </c>
      <c r="E40" s="2">
        <v>25</v>
      </c>
      <c r="F40" s="63">
        <v>4</v>
      </c>
      <c r="G40" s="2">
        <v>115.7</v>
      </c>
      <c r="H40" s="2">
        <v>91.5</v>
      </c>
      <c r="I40" s="2">
        <v>74.2</v>
      </c>
      <c r="J40" s="2">
        <v>56.4</v>
      </c>
      <c r="K40" s="2">
        <v>43.9</v>
      </c>
      <c r="L40" s="2">
        <v>38</v>
      </c>
      <c r="M40" s="2">
        <v>32.299999999999997</v>
      </c>
      <c r="N40" s="2">
        <v>26.5</v>
      </c>
      <c r="O40" s="2">
        <v>19.600000000000001</v>
      </c>
      <c r="P40" s="2">
        <v>16.600000000000001</v>
      </c>
      <c r="Q40" s="3">
        <v>145.91999999999999</v>
      </c>
    </row>
    <row r="41" spans="1:17" ht="15.75" hidden="1" x14ac:dyDescent="0.2">
      <c r="A41" s="2">
        <v>4</v>
      </c>
      <c r="B41" s="2" t="s">
        <v>4</v>
      </c>
      <c r="C41" s="2">
        <v>210753</v>
      </c>
      <c r="D41" s="2" t="s">
        <v>5</v>
      </c>
      <c r="E41" s="2">
        <v>20</v>
      </c>
      <c r="F41" s="63">
        <v>5</v>
      </c>
      <c r="G41" s="2">
        <v>112</v>
      </c>
      <c r="H41" s="2">
        <v>88.7</v>
      </c>
      <c r="I41" s="2">
        <v>72.099999999999994</v>
      </c>
      <c r="J41" s="2">
        <v>54.9</v>
      </c>
      <c r="K41" s="2">
        <v>42.8</v>
      </c>
      <c r="L41" s="2">
        <v>36.9</v>
      </c>
      <c r="M41" s="2">
        <v>31</v>
      </c>
      <c r="N41" s="2">
        <v>25.4</v>
      </c>
      <c r="O41" s="2">
        <v>18.8</v>
      </c>
      <c r="P41" s="2">
        <v>16</v>
      </c>
      <c r="Q41" s="3">
        <v>141.11999999999998</v>
      </c>
    </row>
    <row r="42" spans="1:17" ht="15.75" hidden="1" x14ac:dyDescent="0.2">
      <c r="A42" s="2">
        <v>4</v>
      </c>
      <c r="B42" s="2" t="s">
        <v>4</v>
      </c>
      <c r="C42" s="2">
        <v>210753</v>
      </c>
      <c r="D42" s="2" t="s">
        <v>5</v>
      </c>
      <c r="E42" s="2">
        <v>10</v>
      </c>
      <c r="F42" s="63">
        <v>10</v>
      </c>
      <c r="G42" s="2">
        <v>100.1</v>
      </c>
      <c r="H42" s="2">
        <v>79.8</v>
      </c>
      <c r="I42" s="2">
        <v>65.5</v>
      </c>
      <c r="J42" s="2">
        <v>50.2</v>
      </c>
      <c r="K42" s="2">
        <v>39.1</v>
      </c>
      <c r="L42" s="2">
        <v>33.299999999999997</v>
      </c>
      <c r="M42" s="2">
        <v>27</v>
      </c>
      <c r="N42" s="2">
        <v>22</v>
      </c>
      <c r="O42" s="2">
        <v>16.5</v>
      </c>
      <c r="P42" s="2">
        <v>13.9</v>
      </c>
      <c r="Q42" s="3">
        <v>125.88</v>
      </c>
    </row>
    <row r="43" spans="1:17" ht="15.75" x14ac:dyDescent="0.2">
      <c r="A43" s="2">
        <v>4</v>
      </c>
      <c r="B43" s="2" t="s">
        <v>4</v>
      </c>
      <c r="C43" s="2">
        <v>210753</v>
      </c>
      <c r="D43" s="2" t="s">
        <v>5</v>
      </c>
      <c r="E43" s="2">
        <v>5</v>
      </c>
      <c r="F43" s="63">
        <v>20</v>
      </c>
      <c r="G43" s="2">
        <v>87.4</v>
      </c>
      <c r="H43" s="2">
        <v>70.099999999999994</v>
      </c>
      <c r="I43" s="2">
        <v>58.2</v>
      </c>
      <c r="J43" s="2">
        <v>44.8</v>
      </c>
      <c r="K43" s="2">
        <v>34.9</v>
      </c>
      <c r="L43" s="2">
        <v>29.4</v>
      </c>
      <c r="M43" s="2">
        <v>23</v>
      </c>
      <c r="N43" s="2">
        <v>18.7</v>
      </c>
      <c r="O43" s="2">
        <v>14.1</v>
      </c>
      <c r="P43" s="2">
        <v>11.9</v>
      </c>
      <c r="Q43" s="3">
        <v>109.68</v>
      </c>
    </row>
    <row r="44" spans="1:17" ht="15.75" hidden="1" x14ac:dyDescent="0.2">
      <c r="A44" s="2">
        <v>4</v>
      </c>
      <c r="B44" s="2" t="s">
        <v>4</v>
      </c>
      <c r="C44" s="2">
        <v>210753</v>
      </c>
      <c r="D44" s="2" t="s">
        <v>5</v>
      </c>
      <c r="E44" s="2">
        <v>2</v>
      </c>
      <c r="F44" s="63">
        <v>50</v>
      </c>
      <c r="G44" s="2">
        <v>67.5</v>
      </c>
      <c r="H44" s="2">
        <v>54.2</v>
      </c>
      <c r="I44" s="2">
        <v>46.1</v>
      </c>
      <c r="J44" s="2">
        <v>35.799999999999997</v>
      </c>
      <c r="K44" s="2">
        <v>27.7</v>
      </c>
      <c r="L44" s="2">
        <v>22.9</v>
      </c>
      <c r="M44" s="2">
        <v>17.2</v>
      </c>
      <c r="N44" s="2">
        <v>14</v>
      </c>
      <c r="O44" s="2">
        <v>10.7</v>
      </c>
      <c r="P44" s="2">
        <v>9</v>
      </c>
      <c r="Q44" s="3">
        <v>84.96</v>
      </c>
    </row>
    <row r="45" spans="1:17" ht="15.75" hidden="1" x14ac:dyDescent="0.2">
      <c r="A45" s="2">
        <v>4</v>
      </c>
      <c r="B45" s="2" t="s">
        <v>4</v>
      </c>
      <c r="C45" s="2">
        <v>210753</v>
      </c>
      <c r="D45" s="2" t="s">
        <v>5</v>
      </c>
      <c r="E45" s="2">
        <v>1.01</v>
      </c>
      <c r="F45" s="64">
        <v>99</v>
      </c>
      <c r="G45" s="2">
        <v>33</v>
      </c>
      <c r="H45" s="2">
        <v>25.3</v>
      </c>
      <c r="I45" s="2">
        <v>23</v>
      </c>
      <c r="J45" s="2">
        <v>18.100000000000001</v>
      </c>
      <c r="K45" s="2">
        <v>13.5</v>
      </c>
      <c r="L45" s="2">
        <v>10.8</v>
      </c>
      <c r="M45" s="2">
        <v>8.6</v>
      </c>
      <c r="N45" s="2">
        <v>7.4</v>
      </c>
      <c r="O45" s="2">
        <v>5.9</v>
      </c>
      <c r="P45" s="2">
        <v>4.7</v>
      </c>
      <c r="Q45" s="3">
        <v>43.32</v>
      </c>
    </row>
    <row r="46" spans="1:17" ht="15.75" hidden="1" x14ac:dyDescent="0.2">
      <c r="A46" s="2">
        <v>5</v>
      </c>
      <c r="B46" s="2" t="s">
        <v>103</v>
      </c>
      <c r="C46" s="2">
        <v>213600</v>
      </c>
      <c r="D46" s="2" t="s">
        <v>8</v>
      </c>
      <c r="E46" s="2">
        <v>1000</v>
      </c>
      <c r="F46" s="63">
        <v>0.1</v>
      </c>
      <c r="G46" s="2">
        <v>189.8</v>
      </c>
      <c r="H46" s="2">
        <v>154.4</v>
      </c>
      <c r="I46" s="2">
        <v>140.6</v>
      </c>
      <c r="J46" s="2">
        <v>117</v>
      </c>
      <c r="K46" s="2">
        <v>92.2</v>
      </c>
      <c r="L46" s="2">
        <v>78.400000000000006</v>
      </c>
      <c r="M46" s="2">
        <v>63</v>
      </c>
      <c r="N46" s="2">
        <v>53.6</v>
      </c>
      <c r="O46" s="2">
        <v>36.799999999999997</v>
      </c>
      <c r="P46" s="2">
        <v>28.6</v>
      </c>
      <c r="Q46" s="3">
        <v>145.54400000000001</v>
      </c>
    </row>
    <row r="47" spans="1:17" ht="15.75" hidden="1" x14ac:dyDescent="0.2">
      <c r="A47" s="2">
        <v>5</v>
      </c>
      <c r="B47" s="2" t="s">
        <v>103</v>
      </c>
      <c r="C47" s="2">
        <v>213600</v>
      </c>
      <c r="D47" s="2" t="s">
        <v>8</v>
      </c>
      <c r="E47" s="2">
        <v>500</v>
      </c>
      <c r="F47" s="63">
        <v>0.2</v>
      </c>
      <c r="G47" s="2">
        <v>167.3</v>
      </c>
      <c r="H47" s="2">
        <v>135.6</v>
      </c>
      <c r="I47" s="2">
        <v>122.2</v>
      </c>
      <c r="J47" s="2">
        <v>100.4</v>
      </c>
      <c r="K47" s="2">
        <v>78.3</v>
      </c>
      <c r="L47" s="2">
        <v>66.2</v>
      </c>
      <c r="M47" s="2">
        <v>52.8</v>
      </c>
      <c r="N47" s="2">
        <v>44.9</v>
      </c>
      <c r="O47" s="2">
        <v>31.4</v>
      </c>
      <c r="P47" s="2">
        <v>24.6</v>
      </c>
      <c r="Q47" s="3">
        <v>135.374</v>
      </c>
    </row>
    <row r="48" spans="1:17" ht="15.75" hidden="1" x14ac:dyDescent="0.2">
      <c r="A48" s="2">
        <v>5</v>
      </c>
      <c r="B48" s="2" t="s">
        <v>103</v>
      </c>
      <c r="C48" s="2">
        <v>213600</v>
      </c>
      <c r="D48" s="2" t="s">
        <v>8</v>
      </c>
      <c r="E48" s="2">
        <v>200</v>
      </c>
      <c r="F48" s="63">
        <v>0.5</v>
      </c>
      <c r="G48" s="2">
        <v>140.69999999999999</v>
      </c>
      <c r="H48" s="2">
        <v>113.4</v>
      </c>
      <c r="I48" s="2">
        <v>100.7</v>
      </c>
      <c r="J48" s="2">
        <v>81.5</v>
      </c>
      <c r="K48" s="2">
        <v>62.9</v>
      </c>
      <c r="L48" s="2">
        <v>52.7</v>
      </c>
      <c r="M48" s="2">
        <v>41.7</v>
      </c>
      <c r="N48" s="2">
        <v>35.5</v>
      </c>
      <c r="O48" s="2">
        <v>25.4</v>
      </c>
      <c r="P48" s="2">
        <v>20.100000000000001</v>
      </c>
      <c r="Q48" s="3">
        <v>122.15299999999998</v>
      </c>
    </row>
    <row r="49" spans="1:17" ht="15.75" hidden="1" x14ac:dyDescent="0.2">
      <c r="A49" s="2">
        <v>5</v>
      </c>
      <c r="B49" s="2" t="s">
        <v>103</v>
      </c>
      <c r="C49" s="2">
        <v>213600</v>
      </c>
      <c r="D49" s="2" t="s">
        <v>8</v>
      </c>
      <c r="E49" s="2">
        <v>100</v>
      </c>
      <c r="F49" s="63">
        <v>1</v>
      </c>
      <c r="G49" s="2">
        <v>122.7</v>
      </c>
      <c r="H49" s="2">
        <v>98.4</v>
      </c>
      <c r="I49" s="2">
        <v>86.5</v>
      </c>
      <c r="J49" s="2">
        <v>69.2</v>
      </c>
      <c r="K49" s="2">
        <v>53</v>
      </c>
      <c r="L49" s="2">
        <v>44.1</v>
      </c>
      <c r="M49" s="2">
        <v>34.700000000000003</v>
      </c>
      <c r="N49" s="2">
        <v>29.5</v>
      </c>
      <c r="O49" s="2">
        <v>21.5</v>
      </c>
      <c r="P49" s="2">
        <v>17.2</v>
      </c>
      <c r="Q49" s="3">
        <v>112.43499999999999</v>
      </c>
    </row>
    <row r="50" spans="1:17" ht="15.75" hidden="1" x14ac:dyDescent="0.2">
      <c r="A50" s="2">
        <v>5</v>
      </c>
      <c r="B50" s="2" t="s">
        <v>103</v>
      </c>
      <c r="C50" s="2">
        <v>213600</v>
      </c>
      <c r="D50" s="2" t="s">
        <v>8</v>
      </c>
      <c r="E50" s="2">
        <v>50</v>
      </c>
      <c r="F50" s="63">
        <v>2</v>
      </c>
      <c r="G50" s="2">
        <v>106.1</v>
      </c>
      <c r="H50" s="2">
        <v>84.8</v>
      </c>
      <c r="I50" s="2">
        <v>73.8</v>
      </c>
      <c r="J50" s="2">
        <v>58.4</v>
      </c>
      <c r="K50" s="2">
        <v>44.4</v>
      </c>
      <c r="L50" s="2">
        <v>36.799999999999997</v>
      </c>
      <c r="M50" s="2">
        <v>28.8</v>
      </c>
      <c r="N50" s="2">
        <v>24.4</v>
      </c>
      <c r="O50" s="2">
        <v>18.100000000000001</v>
      </c>
      <c r="P50" s="2">
        <v>14.6</v>
      </c>
      <c r="Q50" s="3">
        <v>102.82999999999998</v>
      </c>
    </row>
    <row r="51" spans="1:17" ht="15.75" hidden="1" x14ac:dyDescent="0.2">
      <c r="A51" s="2">
        <v>5</v>
      </c>
      <c r="B51" s="2" t="s">
        <v>103</v>
      </c>
      <c r="C51" s="2">
        <v>213600</v>
      </c>
      <c r="D51" s="2" t="s">
        <v>8</v>
      </c>
      <c r="E51" s="2">
        <v>25</v>
      </c>
      <c r="F51" s="63">
        <v>4</v>
      </c>
      <c r="G51" s="2">
        <v>91</v>
      </c>
      <c r="H51" s="2">
        <v>72.400000000000006</v>
      </c>
      <c r="I51" s="2">
        <v>62.3</v>
      </c>
      <c r="J51" s="2">
        <v>48.8</v>
      </c>
      <c r="K51" s="2">
        <v>36.9</v>
      </c>
      <c r="L51" s="2">
        <v>30.4</v>
      </c>
      <c r="M51" s="2">
        <v>23.7</v>
      </c>
      <c r="N51" s="2">
        <v>20.100000000000001</v>
      </c>
      <c r="O51" s="2">
        <v>15.2</v>
      </c>
      <c r="P51" s="2">
        <v>12.3</v>
      </c>
      <c r="Q51" s="3">
        <v>93.33799999999998</v>
      </c>
    </row>
    <row r="52" spans="1:17" ht="15.75" hidden="1" x14ac:dyDescent="0.2">
      <c r="A52" s="2">
        <v>5</v>
      </c>
      <c r="B52" s="2" t="s">
        <v>103</v>
      </c>
      <c r="C52" s="2">
        <v>213600</v>
      </c>
      <c r="D52" s="2" t="s">
        <v>8</v>
      </c>
      <c r="E52" s="2">
        <v>20</v>
      </c>
      <c r="F52" s="63">
        <v>5</v>
      </c>
      <c r="G52" s="2">
        <v>86.3</v>
      </c>
      <c r="H52" s="2">
        <v>68.599999999999994</v>
      </c>
      <c r="I52" s="2">
        <v>58.9</v>
      </c>
      <c r="J52" s="2">
        <v>46</v>
      </c>
      <c r="K52" s="2">
        <v>34.799999999999997</v>
      </c>
      <c r="L52" s="2">
        <v>28.6</v>
      </c>
      <c r="M52" s="2">
        <v>22.2</v>
      </c>
      <c r="N52" s="2">
        <v>18.899999999999999</v>
      </c>
      <c r="O52" s="2">
        <v>14.3</v>
      </c>
      <c r="P52" s="2">
        <v>11.6</v>
      </c>
      <c r="Q52" s="3">
        <v>90.173999999999992</v>
      </c>
    </row>
    <row r="53" spans="1:17" ht="15.75" hidden="1" x14ac:dyDescent="0.2">
      <c r="A53" s="2">
        <v>5</v>
      </c>
      <c r="B53" s="2" t="s">
        <v>103</v>
      </c>
      <c r="C53" s="2">
        <v>213600</v>
      </c>
      <c r="D53" s="2" t="s">
        <v>8</v>
      </c>
      <c r="E53" s="2">
        <v>10</v>
      </c>
      <c r="F53" s="63">
        <v>10</v>
      </c>
      <c r="G53" s="2">
        <v>72.599999999999994</v>
      </c>
      <c r="H53" s="2">
        <v>57.4</v>
      </c>
      <c r="I53" s="2">
        <v>48.9</v>
      </c>
      <c r="J53" s="2">
        <v>37.799999999999997</v>
      </c>
      <c r="K53" s="2">
        <v>28.5</v>
      </c>
      <c r="L53" s="2">
        <v>23.4</v>
      </c>
      <c r="M53" s="2">
        <v>18.100000000000001</v>
      </c>
      <c r="N53" s="2">
        <v>15.3</v>
      </c>
      <c r="O53" s="2">
        <v>11.8</v>
      </c>
      <c r="P53" s="2">
        <v>9.6999999999999993</v>
      </c>
      <c r="Q53" s="3">
        <v>80.455999999999989</v>
      </c>
    </row>
    <row r="54" spans="1:17" ht="15.75" x14ac:dyDescent="0.2">
      <c r="A54" s="2">
        <v>5</v>
      </c>
      <c r="B54" s="2" t="s">
        <v>103</v>
      </c>
      <c r="C54" s="2">
        <v>213600</v>
      </c>
      <c r="D54" s="2" t="s">
        <v>8</v>
      </c>
      <c r="E54" s="2">
        <v>5</v>
      </c>
      <c r="F54" s="63">
        <v>20</v>
      </c>
      <c r="G54" s="2">
        <v>59.7</v>
      </c>
      <c r="H54" s="2">
        <v>47</v>
      </c>
      <c r="I54" s="2">
        <v>39.6</v>
      </c>
      <c r="J54" s="2">
        <v>30.4</v>
      </c>
      <c r="K54" s="2">
        <v>23</v>
      </c>
      <c r="L54" s="2">
        <v>18.8</v>
      </c>
      <c r="M54" s="2">
        <v>14.5</v>
      </c>
      <c r="N54" s="2">
        <v>12.2</v>
      </c>
      <c r="O54" s="2">
        <v>9.6</v>
      </c>
      <c r="P54" s="2">
        <v>7.9</v>
      </c>
      <c r="Q54" s="3">
        <v>70.286000000000001</v>
      </c>
    </row>
    <row r="55" spans="1:17" ht="15.75" hidden="1" x14ac:dyDescent="0.2">
      <c r="A55" s="2">
        <v>5</v>
      </c>
      <c r="B55" s="2" t="s">
        <v>103</v>
      </c>
      <c r="C55" s="2">
        <v>213600</v>
      </c>
      <c r="D55" s="2" t="s">
        <v>8</v>
      </c>
      <c r="E55" s="2">
        <v>2</v>
      </c>
      <c r="F55" s="63">
        <v>50</v>
      </c>
      <c r="G55" s="2">
        <v>42.6</v>
      </c>
      <c r="H55" s="2">
        <v>33.299999999999997</v>
      </c>
      <c r="I55" s="2">
        <v>27.9</v>
      </c>
      <c r="J55" s="2">
        <v>21.3</v>
      </c>
      <c r="K55" s="2">
        <v>16.3</v>
      </c>
      <c r="L55" s="2">
        <v>13.4</v>
      </c>
      <c r="M55" s="2">
        <v>10.3</v>
      </c>
      <c r="N55" s="2">
        <v>8.6999999999999993</v>
      </c>
      <c r="O55" s="2">
        <v>6.9</v>
      </c>
      <c r="P55" s="2">
        <v>5.7</v>
      </c>
      <c r="Q55" s="3">
        <v>54.804999999999993</v>
      </c>
    </row>
    <row r="56" spans="1:17" ht="15.75" hidden="1" x14ac:dyDescent="0.2">
      <c r="A56" s="2">
        <v>5</v>
      </c>
      <c r="B56" s="2" t="s">
        <v>103</v>
      </c>
      <c r="C56" s="2">
        <v>213600</v>
      </c>
      <c r="D56" s="2" t="s">
        <v>8</v>
      </c>
      <c r="E56" s="2">
        <v>1.01</v>
      </c>
      <c r="F56" s="64">
        <v>99</v>
      </c>
      <c r="G56" s="2">
        <v>21.3</v>
      </c>
      <c r="H56" s="2">
        <v>16.600000000000001</v>
      </c>
      <c r="I56" s="2">
        <v>14.2</v>
      </c>
      <c r="J56" s="2">
        <v>11.2</v>
      </c>
      <c r="K56" s="2">
        <v>9.5</v>
      </c>
      <c r="L56" s="2">
        <v>8</v>
      </c>
      <c r="M56" s="2">
        <v>6.2</v>
      </c>
      <c r="N56" s="2">
        <v>5.2</v>
      </c>
      <c r="O56" s="2">
        <v>4.2</v>
      </c>
      <c r="P56" s="2">
        <v>3.4</v>
      </c>
      <c r="Q56" s="3">
        <v>29.379999999999995</v>
      </c>
    </row>
    <row r="57" spans="1:17" ht="15.75" hidden="1" x14ac:dyDescent="0.2">
      <c r="A57" s="2">
        <v>6</v>
      </c>
      <c r="B57" s="2" t="s">
        <v>104</v>
      </c>
      <c r="C57" s="2">
        <v>213600</v>
      </c>
      <c r="D57" s="2" t="s">
        <v>8</v>
      </c>
      <c r="E57" s="2">
        <v>1000</v>
      </c>
      <c r="F57" s="63">
        <v>0.1</v>
      </c>
      <c r="G57" s="2">
        <v>189.8</v>
      </c>
      <c r="H57" s="2">
        <v>154.4</v>
      </c>
      <c r="I57" s="2">
        <v>140.6</v>
      </c>
      <c r="J57" s="2">
        <v>117</v>
      </c>
      <c r="K57" s="2">
        <v>92.2</v>
      </c>
      <c r="L57" s="2">
        <v>78.400000000000006</v>
      </c>
      <c r="M57" s="2">
        <v>63</v>
      </c>
      <c r="N57" s="2">
        <v>53.6</v>
      </c>
      <c r="O57" s="2">
        <v>36.799999999999997</v>
      </c>
      <c r="P57" s="2">
        <v>28.6</v>
      </c>
      <c r="Q57" s="3">
        <v>145.54400000000001</v>
      </c>
    </row>
    <row r="58" spans="1:17" ht="15.75" hidden="1" x14ac:dyDescent="0.2">
      <c r="A58" s="2">
        <v>6</v>
      </c>
      <c r="B58" s="2" t="s">
        <v>104</v>
      </c>
      <c r="C58" s="2">
        <v>213600</v>
      </c>
      <c r="D58" s="2" t="s">
        <v>8</v>
      </c>
      <c r="E58" s="2">
        <v>500</v>
      </c>
      <c r="F58" s="63">
        <v>0.2</v>
      </c>
      <c r="G58" s="2">
        <v>167.3</v>
      </c>
      <c r="H58" s="2">
        <v>135.6</v>
      </c>
      <c r="I58" s="2">
        <v>122.2</v>
      </c>
      <c r="J58" s="2">
        <v>100.4</v>
      </c>
      <c r="K58" s="2">
        <v>78.3</v>
      </c>
      <c r="L58" s="2">
        <v>66.2</v>
      </c>
      <c r="M58" s="2">
        <v>52.8</v>
      </c>
      <c r="N58" s="2">
        <v>44.9</v>
      </c>
      <c r="O58" s="2">
        <v>31.4</v>
      </c>
      <c r="P58" s="2">
        <v>24.6</v>
      </c>
      <c r="Q58" s="3">
        <v>135.374</v>
      </c>
    </row>
    <row r="59" spans="1:17" ht="15.75" hidden="1" x14ac:dyDescent="0.2">
      <c r="A59" s="2">
        <v>6</v>
      </c>
      <c r="B59" s="2" t="s">
        <v>104</v>
      </c>
      <c r="C59" s="2">
        <v>213600</v>
      </c>
      <c r="D59" s="2" t="s">
        <v>8</v>
      </c>
      <c r="E59" s="2">
        <v>200</v>
      </c>
      <c r="F59" s="63">
        <v>0.5</v>
      </c>
      <c r="G59" s="2">
        <v>140.69999999999999</v>
      </c>
      <c r="H59" s="2">
        <v>113.4</v>
      </c>
      <c r="I59" s="2">
        <v>100.7</v>
      </c>
      <c r="J59" s="2">
        <v>81.5</v>
      </c>
      <c r="K59" s="2">
        <v>62.9</v>
      </c>
      <c r="L59" s="2">
        <v>52.7</v>
      </c>
      <c r="M59" s="2">
        <v>41.7</v>
      </c>
      <c r="N59" s="2">
        <v>35.5</v>
      </c>
      <c r="O59" s="2">
        <v>25.4</v>
      </c>
      <c r="P59" s="2">
        <v>20.100000000000001</v>
      </c>
      <c r="Q59" s="3">
        <v>122.15299999999998</v>
      </c>
    </row>
    <row r="60" spans="1:17" ht="15.75" hidden="1" x14ac:dyDescent="0.2">
      <c r="A60" s="2">
        <v>6</v>
      </c>
      <c r="B60" s="2" t="s">
        <v>104</v>
      </c>
      <c r="C60" s="2">
        <v>213600</v>
      </c>
      <c r="D60" s="2" t="s">
        <v>8</v>
      </c>
      <c r="E60" s="2">
        <v>100</v>
      </c>
      <c r="F60" s="63">
        <v>1</v>
      </c>
      <c r="G60" s="2">
        <v>122.7</v>
      </c>
      <c r="H60" s="2">
        <v>98.4</v>
      </c>
      <c r="I60" s="2">
        <v>86.5</v>
      </c>
      <c r="J60" s="2">
        <v>69.2</v>
      </c>
      <c r="K60" s="2">
        <v>53</v>
      </c>
      <c r="L60" s="2">
        <v>44.1</v>
      </c>
      <c r="M60" s="2">
        <v>34.700000000000003</v>
      </c>
      <c r="N60" s="2">
        <v>29.5</v>
      </c>
      <c r="O60" s="2">
        <v>21.5</v>
      </c>
      <c r="P60" s="2">
        <v>17.2</v>
      </c>
      <c r="Q60" s="3">
        <v>112.43499999999999</v>
      </c>
    </row>
    <row r="61" spans="1:17" ht="15.75" hidden="1" x14ac:dyDescent="0.2">
      <c r="A61" s="2">
        <v>6</v>
      </c>
      <c r="B61" s="2" t="s">
        <v>104</v>
      </c>
      <c r="C61" s="2">
        <v>213600</v>
      </c>
      <c r="D61" s="2" t="s">
        <v>8</v>
      </c>
      <c r="E61" s="2">
        <v>50</v>
      </c>
      <c r="F61" s="63">
        <v>2</v>
      </c>
      <c r="G61" s="2">
        <v>106.1</v>
      </c>
      <c r="H61" s="2">
        <v>84.8</v>
      </c>
      <c r="I61" s="2">
        <v>73.8</v>
      </c>
      <c r="J61" s="2">
        <v>58.4</v>
      </c>
      <c r="K61" s="2">
        <v>44.4</v>
      </c>
      <c r="L61" s="2">
        <v>36.799999999999997</v>
      </c>
      <c r="M61" s="2">
        <v>28.8</v>
      </c>
      <c r="N61" s="2">
        <v>24.4</v>
      </c>
      <c r="O61" s="2">
        <v>18.100000000000001</v>
      </c>
      <c r="P61" s="2">
        <v>14.6</v>
      </c>
      <c r="Q61" s="3">
        <v>102.82999999999998</v>
      </c>
    </row>
    <row r="62" spans="1:17" ht="15.75" hidden="1" x14ac:dyDescent="0.2">
      <c r="A62" s="2">
        <v>6</v>
      </c>
      <c r="B62" s="2" t="s">
        <v>104</v>
      </c>
      <c r="C62" s="2">
        <v>213600</v>
      </c>
      <c r="D62" s="2" t="s">
        <v>8</v>
      </c>
      <c r="E62" s="2">
        <v>25</v>
      </c>
      <c r="F62" s="63">
        <v>4</v>
      </c>
      <c r="G62" s="2">
        <v>91</v>
      </c>
      <c r="H62" s="2">
        <v>72.400000000000006</v>
      </c>
      <c r="I62" s="2">
        <v>62.3</v>
      </c>
      <c r="J62" s="2">
        <v>48.8</v>
      </c>
      <c r="K62" s="2">
        <v>36.9</v>
      </c>
      <c r="L62" s="2">
        <v>30.4</v>
      </c>
      <c r="M62" s="2">
        <v>23.7</v>
      </c>
      <c r="N62" s="2">
        <v>20.100000000000001</v>
      </c>
      <c r="O62" s="2">
        <v>15.2</v>
      </c>
      <c r="P62" s="2">
        <v>12.3</v>
      </c>
      <c r="Q62" s="3">
        <v>93.33799999999998</v>
      </c>
    </row>
    <row r="63" spans="1:17" ht="15.75" hidden="1" x14ac:dyDescent="0.2">
      <c r="A63" s="2">
        <v>6</v>
      </c>
      <c r="B63" s="2" t="s">
        <v>104</v>
      </c>
      <c r="C63" s="2">
        <v>213600</v>
      </c>
      <c r="D63" s="2" t="s">
        <v>8</v>
      </c>
      <c r="E63" s="2">
        <v>20</v>
      </c>
      <c r="F63" s="63">
        <v>5</v>
      </c>
      <c r="G63" s="2">
        <v>86.3</v>
      </c>
      <c r="H63" s="2">
        <v>68.599999999999994</v>
      </c>
      <c r="I63" s="2">
        <v>58.9</v>
      </c>
      <c r="J63" s="2">
        <v>46</v>
      </c>
      <c r="K63" s="2">
        <v>34.799999999999997</v>
      </c>
      <c r="L63" s="2">
        <v>28.6</v>
      </c>
      <c r="M63" s="2">
        <v>22.2</v>
      </c>
      <c r="N63" s="2">
        <v>18.899999999999999</v>
      </c>
      <c r="O63" s="2">
        <v>14.3</v>
      </c>
      <c r="P63" s="2">
        <v>11.6</v>
      </c>
      <c r="Q63" s="3">
        <v>90.173999999999992</v>
      </c>
    </row>
    <row r="64" spans="1:17" ht="15.75" hidden="1" x14ac:dyDescent="0.2">
      <c r="A64" s="2">
        <v>6</v>
      </c>
      <c r="B64" s="2" t="s">
        <v>104</v>
      </c>
      <c r="C64" s="2">
        <v>213600</v>
      </c>
      <c r="D64" s="2" t="s">
        <v>8</v>
      </c>
      <c r="E64" s="2">
        <v>10</v>
      </c>
      <c r="F64" s="63">
        <v>10</v>
      </c>
      <c r="G64" s="2">
        <v>72.599999999999994</v>
      </c>
      <c r="H64" s="2">
        <v>57.4</v>
      </c>
      <c r="I64" s="2">
        <v>48.9</v>
      </c>
      <c r="J64" s="2">
        <v>37.799999999999997</v>
      </c>
      <c r="K64" s="2">
        <v>28.5</v>
      </c>
      <c r="L64" s="2">
        <v>23.4</v>
      </c>
      <c r="M64" s="2">
        <v>18.100000000000001</v>
      </c>
      <c r="N64" s="2">
        <v>15.3</v>
      </c>
      <c r="O64" s="2">
        <v>11.8</v>
      </c>
      <c r="P64" s="2">
        <v>9.6999999999999993</v>
      </c>
      <c r="Q64" s="3">
        <v>80.455999999999989</v>
      </c>
    </row>
    <row r="65" spans="1:17" ht="15.75" x14ac:dyDescent="0.2">
      <c r="A65" s="2">
        <v>6</v>
      </c>
      <c r="B65" s="2" t="s">
        <v>104</v>
      </c>
      <c r="C65" s="2">
        <v>213600</v>
      </c>
      <c r="D65" s="2" t="s">
        <v>8</v>
      </c>
      <c r="E65" s="2">
        <v>5</v>
      </c>
      <c r="F65" s="63">
        <v>20</v>
      </c>
      <c r="G65" s="2">
        <v>59.7</v>
      </c>
      <c r="H65" s="2">
        <v>47</v>
      </c>
      <c r="I65" s="2">
        <v>39.6</v>
      </c>
      <c r="J65" s="2">
        <v>30.4</v>
      </c>
      <c r="K65" s="2">
        <v>23</v>
      </c>
      <c r="L65" s="2">
        <v>18.8</v>
      </c>
      <c r="M65" s="2">
        <v>14.5</v>
      </c>
      <c r="N65" s="2">
        <v>12.2</v>
      </c>
      <c r="O65" s="2">
        <v>9.6</v>
      </c>
      <c r="P65" s="2">
        <v>7.9</v>
      </c>
      <c r="Q65" s="3">
        <v>70.286000000000001</v>
      </c>
    </row>
    <row r="66" spans="1:17" ht="15.75" hidden="1" x14ac:dyDescent="0.2">
      <c r="A66" s="2">
        <v>6</v>
      </c>
      <c r="B66" s="2" t="s">
        <v>104</v>
      </c>
      <c r="C66" s="2">
        <v>213600</v>
      </c>
      <c r="D66" s="2" t="s">
        <v>8</v>
      </c>
      <c r="E66" s="2">
        <v>2</v>
      </c>
      <c r="F66" s="63">
        <v>50</v>
      </c>
      <c r="G66" s="2">
        <v>42.6</v>
      </c>
      <c r="H66" s="2">
        <v>33.299999999999997</v>
      </c>
      <c r="I66" s="2">
        <v>27.9</v>
      </c>
      <c r="J66" s="2">
        <v>21.3</v>
      </c>
      <c r="K66" s="2">
        <v>16.3</v>
      </c>
      <c r="L66" s="2">
        <v>13.4</v>
      </c>
      <c r="M66" s="2">
        <v>10.3</v>
      </c>
      <c r="N66" s="2">
        <v>8.6999999999999993</v>
      </c>
      <c r="O66" s="2">
        <v>6.9</v>
      </c>
      <c r="P66" s="2">
        <v>5.7</v>
      </c>
      <c r="Q66" s="3">
        <v>54.804999999999993</v>
      </c>
    </row>
    <row r="67" spans="1:17" ht="15.75" hidden="1" x14ac:dyDescent="0.2">
      <c r="A67" s="2">
        <v>6</v>
      </c>
      <c r="B67" s="2" t="s">
        <v>104</v>
      </c>
      <c r="C67" s="2">
        <v>213600</v>
      </c>
      <c r="D67" s="2" t="s">
        <v>8</v>
      </c>
      <c r="E67" s="2">
        <v>1.01</v>
      </c>
      <c r="F67" s="64">
        <v>99</v>
      </c>
      <c r="G67" s="2">
        <v>21.3</v>
      </c>
      <c r="H67" s="2">
        <v>16.600000000000001</v>
      </c>
      <c r="I67" s="2">
        <v>14.2</v>
      </c>
      <c r="J67" s="2">
        <v>11.2</v>
      </c>
      <c r="K67" s="2">
        <v>9.5</v>
      </c>
      <c r="L67" s="2">
        <v>8</v>
      </c>
      <c r="M67" s="2">
        <v>6.2</v>
      </c>
      <c r="N67" s="2">
        <v>5.2</v>
      </c>
      <c r="O67" s="2">
        <v>4.2</v>
      </c>
      <c r="P67" s="2">
        <v>3.4</v>
      </c>
      <c r="Q67" s="3">
        <v>29.379999999999995</v>
      </c>
    </row>
    <row r="68" spans="1:17" ht="15.75" hidden="1" x14ac:dyDescent="0.2">
      <c r="A68" s="2">
        <v>7</v>
      </c>
      <c r="B68" s="2" t="s">
        <v>80</v>
      </c>
      <c r="C68" s="2">
        <v>133651</v>
      </c>
      <c r="D68" s="2" t="s">
        <v>10</v>
      </c>
      <c r="E68" s="2">
        <v>1000</v>
      </c>
      <c r="F68" s="63">
        <v>0.1</v>
      </c>
      <c r="G68" s="2">
        <v>259</v>
      </c>
      <c r="H68" s="2">
        <v>219.3</v>
      </c>
      <c r="I68" s="2">
        <v>196.1</v>
      </c>
      <c r="J68" s="2">
        <v>152.69999999999999</v>
      </c>
      <c r="K68" s="2">
        <v>120.4</v>
      </c>
      <c r="L68" s="2">
        <v>95.8</v>
      </c>
      <c r="M68" s="2">
        <v>66.099999999999994</v>
      </c>
      <c r="N68" s="2">
        <v>51.9</v>
      </c>
      <c r="O68" s="2">
        <v>24.9</v>
      </c>
      <c r="P68" s="2">
        <v>25.4</v>
      </c>
      <c r="Q68" s="3">
        <v>300.83999999999997</v>
      </c>
    </row>
    <row r="69" spans="1:17" ht="15.75" hidden="1" x14ac:dyDescent="0.2">
      <c r="A69" s="2">
        <v>7</v>
      </c>
      <c r="B69" s="2" t="s">
        <v>80</v>
      </c>
      <c r="C69" s="2">
        <v>133651</v>
      </c>
      <c r="D69" s="2" t="s">
        <v>10</v>
      </c>
      <c r="E69" s="2">
        <v>500</v>
      </c>
      <c r="F69" s="63">
        <v>0.2</v>
      </c>
      <c r="G69" s="2">
        <v>228.7</v>
      </c>
      <c r="H69" s="2">
        <v>193.1</v>
      </c>
      <c r="I69" s="2">
        <v>172.4</v>
      </c>
      <c r="J69" s="2">
        <v>134.5</v>
      </c>
      <c r="K69" s="2">
        <v>105.3</v>
      </c>
      <c r="L69" s="2">
        <v>83.4</v>
      </c>
      <c r="M69" s="2">
        <v>57.9</v>
      </c>
      <c r="N69" s="2">
        <v>45.8</v>
      </c>
      <c r="O69" s="2">
        <v>23.3</v>
      </c>
      <c r="P69" s="2">
        <v>23</v>
      </c>
      <c r="Q69" s="3">
        <v>265.44</v>
      </c>
    </row>
    <row r="70" spans="1:17" ht="15.75" hidden="1" x14ac:dyDescent="0.2">
      <c r="A70" s="2">
        <v>7</v>
      </c>
      <c r="B70" s="2" t="s">
        <v>80</v>
      </c>
      <c r="C70" s="2">
        <v>133651</v>
      </c>
      <c r="D70" s="2" t="s">
        <v>10</v>
      </c>
      <c r="E70" s="2">
        <v>200</v>
      </c>
      <c r="F70" s="63">
        <v>0.5</v>
      </c>
      <c r="G70" s="2">
        <v>192.7</v>
      </c>
      <c r="H70" s="2">
        <v>162.1</v>
      </c>
      <c r="I70" s="2">
        <v>144.30000000000001</v>
      </c>
      <c r="J70" s="2">
        <v>113</v>
      </c>
      <c r="K70" s="2">
        <v>87.7</v>
      </c>
      <c r="L70" s="2">
        <v>69</v>
      </c>
      <c r="M70" s="2">
        <v>48.4</v>
      </c>
      <c r="N70" s="2">
        <v>38.700000000000003</v>
      </c>
      <c r="O70" s="2">
        <v>21.1</v>
      </c>
      <c r="P70" s="2">
        <v>20.100000000000001</v>
      </c>
      <c r="Q70" s="3">
        <v>223.56</v>
      </c>
    </row>
    <row r="71" spans="1:17" ht="15.75" hidden="1" x14ac:dyDescent="0.2">
      <c r="A71" s="2">
        <v>7</v>
      </c>
      <c r="B71" s="2" t="s">
        <v>80</v>
      </c>
      <c r="C71" s="2">
        <v>133651</v>
      </c>
      <c r="D71" s="2" t="s">
        <v>10</v>
      </c>
      <c r="E71" s="2">
        <v>100</v>
      </c>
      <c r="F71" s="63">
        <v>1</v>
      </c>
      <c r="G71" s="2">
        <v>168.4</v>
      </c>
      <c r="H71" s="2">
        <v>141.1</v>
      </c>
      <c r="I71" s="2">
        <v>125.2</v>
      </c>
      <c r="J71" s="2">
        <v>98.3</v>
      </c>
      <c r="K71" s="2">
        <v>75.8</v>
      </c>
      <c r="L71" s="2">
        <v>59.5</v>
      </c>
      <c r="M71" s="2">
        <v>42.1</v>
      </c>
      <c r="N71" s="2">
        <v>33.799999999999997</v>
      </c>
      <c r="O71" s="2">
        <v>19.5</v>
      </c>
      <c r="P71" s="2">
        <v>18</v>
      </c>
      <c r="Q71" s="3">
        <v>195.11999999999998</v>
      </c>
    </row>
    <row r="72" spans="1:17" ht="15.75" hidden="1" x14ac:dyDescent="0.2">
      <c r="A72" s="2">
        <v>7</v>
      </c>
      <c r="B72" s="2" t="s">
        <v>80</v>
      </c>
      <c r="C72" s="2">
        <v>133651</v>
      </c>
      <c r="D72" s="2" t="s">
        <v>10</v>
      </c>
      <c r="E72" s="2">
        <v>50</v>
      </c>
      <c r="F72" s="63">
        <v>2</v>
      </c>
      <c r="G72" s="2">
        <v>146.19999999999999</v>
      </c>
      <c r="H72" s="2">
        <v>121.9</v>
      </c>
      <c r="I72" s="2">
        <v>107.8</v>
      </c>
      <c r="J72" s="2">
        <v>84.8</v>
      </c>
      <c r="K72" s="2">
        <v>65.099999999999994</v>
      </c>
      <c r="L72" s="2">
        <v>51</v>
      </c>
      <c r="M72" s="2">
        <v>36.299999999999997</v>
      </c>
      <c r="N72" s="2">
        <v>29.4</v>
      </c>
      <c r="O72" s="2">
        <v>17.899999999999999</v>
      </c>
      <c r="P72" s="2">
        <v>16.100000000000001</v>
      </c>
      <c r="Q72" s="3">
        <v>169.08</v>
      </c>
    </row>
    <row r="73" spans="1:17" ht="15.75" hidden="1" x14ac:dyDescent="0.2">
      <c r="A73" s="2">
        <v>7</v>
      </c>
      <c r="B73" s="2" t="s">
        <v>80</v>
      </c>
      <c r="C73" s="2">
        <v>133651</v>
      </c>
      <c r="D73" s="2" t="s">
        <v>10</v>
      </c>
      <c r="E73" s="2">
        <v>25</v>
      </c>
      <c r="F73" s="63">
        <v>4</v>
      </c>
      <c r="G73" s="2">
        <v>125.8</v>
      </c>
      <c r="H73" s="2">
        <v>104.3</v>
      </c>
      <c r="I73" s="2">
        <v>91.9</v>
      </c>
      <c r="J73" s="2">
        <v>72.400000000000006</v>
      </c>
      <c r="K73" s="2">
        <v>55.3</v>
      </c>
      <c r="L73" s="2">
        <v>43.3</v>
      </c>
      <c r="M73" s="2">
        <v>31.1</v>
      </c>
      <c r="N73" s="2">
        <v>25.3</v>
      </c>
      <c r="O73" s="2">
        <v>16.3</v>
      </c>
      <c r="P73" s="2">
        <v>14.2</v>
      </c>
      <c r="Q73" s="3">
        <v>145.19999999999999</v>
      </c>
    </row>
    <row r="74" spans="1:17" ht="15.75" hidden="1" x14ac:dyDescent="0.2">
      <c r="A74" s="2">
        <v>7</v>
      </c>
      <c r="B74" s="2" t="s">
        <v>80</v>
      </c>
      <c r="C74" s="2">
        <v>133651</v>
      </c>
      <c r="D74" s="2" t="s">
        <v>10</v>
      </c>
      <c r="E74" s="2">
        <v>20</v>
      </c>
      <c r="F74" s="63">
        <v>5</v>
      </c>
      <c r="G74" s="2">
        <v>119.6</v>
      </c>
      <c r="H74" s="2">
        <v>99</v>
      </c>
      <c r="I74" s="2">
        <v>87.1</v>
      </c>
      <c r="J74" s="2">
        <v>68.599999999999994</v>
      </c>
      <c r="K74" s="2">
        <v>52.3</v>
      </c>
      <c r="L74" s="2">
        <v>41</v>
      </c>
      <c r="M74" s="2">
        <v>29.5</v>
      </c>
      <c r="N74" s="2">
        <v>24.1</v>
      </c>
      <c r="O74" s="2">
        <v>15.8</v>
      </c>
      <c r="P74" s="2">
        <v>13.6</v>
      </c>
      <c r="Q74" s="3">
        <v>138</v>
      </c>
    </row>
    <row r="75" spans="1:17" ht="15.75" hidden="1" x14ac:dyDescent="0.2">
      <c r="A75" s="2">
        <v>7</v>
      </c>
      <c r="B75" s="2" t="s">
        <v>80</v>
      </c>
      <c r="C75" s="2">
        <v>133651</v>
      </c>
      <c r="D75" s="2" t="s">
        <v>10</v>
      </c>
      <c r="E75" s="2">
        <v>10</v>
      </c>
      <c r="F75" s="63">
        <v>10</v>
      </c>
      <c r="G75" s="2">
        <v>101.3</v>
      </c>
      <c r="H75" s="2">
        <v>83.2</v>
      </c>
      <c r="I75" s="2">
        <v>72.8</v>
      </c>
      <c r="J75" s="2">
        <v>57.4</v>
      </c>
      <c r="K75" s="2">
        <v>43.6</v>
      </c>
      <c r="L75" s="2">
        <v>34.299999999999997</v>
      </c>
      <c r="M75" s="2">
        <v>24.9</v>
      </c>
      <c r="N75" s="2">
        <v>20.399999999999999</v>
      </c>
      <c r="O75" s="2">
        <v>14.1</v>
      </c>
      <c r="P75" s="2">
        <v>11.9</v>
      </c>
      <c r="Q75" s="3">
        <v>116.39999999999999</v>
      </c>
    </row>
    <row r="76" spans="1:17" ht="15.75" x14ac:dyDescent="0.2">
      <c r="A76" s="2">
        <v>7</v>
      </c>
      <c r="B76" s="2" t="s">
        <v>80</v>
      </c>
      <c r="C76" s="2">
        <v>133651</v>
      </c>
      <c r="D76" s="2" t="s">
        <v>10</v>
      </c>
      <c r="E76" s="2">
        <v>5</v>
      </c>
      <c r="F76" s="63">
        <v>20</v>
      </c>
      <c r="G76" s="2">
        <v>84</v>
      </c>
      <c r="H76" s="2">
        <v>68.3</v>
      </c>
      <c r="I76" s="2">
        <v>59.3</v>
      </c>
      <c r="J76" s="2">
        <v>46.8</v>
      </c>
      <c r="K76" s="2">
        <v>35.5</v>
      </c>
      <c r="L76" s="2">
        <v>28.1</v>
      </c>
      <c r="M76" s="2">
        <v>20.6</v>
      </c>
      <c r="N76" s="2">
        <v>16.899999999999999</v>
      </c>
      <c r="O76" s="2">
        <v>12.3</v>
      </c>
      <c r="P76" s="2">
        <v>10.1</v>
      </c>
      <c r="Q76" s="3">
        <v>96</v>
      </c>
    </row>
    <row r="77" spans="1:17" ht="15.75" hidden="1" x14ac:dyDescent="0.2">
      <c r="A77" s="2">
        <v>7</v>
      </c>
      <c r="B77" s="2" t="s">
        <v>80</v>
      </c>
      <c r="C77" s="2">
        <v>133651</v>
      </c>
      <c r="D77" s="2" t="s">
        <v>10</v>
      </c>
      <c r="E77" s="2">
        <v>2</v>
      </c>
      <c r="F77" s="63">
        <v>50</v>
      </c>
      <c r="G77" s="2">
        <v>61.3</v>
      </c>
      <c r="H77" s="2">
        <v>48.7</v>
      </c>
      <c r="I77" s="2">
        <v>41.7</v>
      </c>
      <c r="J77" s="2">
        <v>32.700000000000003</v>
      </c>
      <c r="K77" s="2">
        <v>25</v>
      </c>
      <c r="L77" s="2">
        <v>20.2</v>
      </c>
      <c r="M77" s="2">
        <v>15.1</v>
      </c>
      <c r="N77" s="2">
        <v>12.3</v>
      </c>
      <c r="O77" s="2">
        <v>9.6</v>
      </c>
      <c r="P77" s="2">
        <v>7.6</v>
      </c>
      <c r="Q77" s="3">
        <v>69.12</v>
      </c>
    </row>
    <row r="78" spans="1:17" ht="15.75" hidden="1" x14ac:dyDescent="0.2">
      <c r="A78" s="2">
        <v>7</v>
      </c>
      <c r="B78" s="2" t="s">
        <v>80</v>
      </c>
      <c r="C78" s="2">
        <v>133651</v>
      </c>
      <c r="D78" s="2" t="s">
        <v>10</v>
      </c>
      <c r="E78" s="2">
        <v>1.01</v>
      </c>
      <c r="F78" s="64">
        <v>99</v>
      </c>
      <c r="G78" s="2">
        <v>33.200000000000003</v>
      </c>
      <c r="H78" s="2">
        <v>24.5</v>
      </c>
      <c r="I78" s="2">
        <v>19.899999999999999</v>
      </c>
      <c r="J78" s="2">
        <v>15.2</v>
      </c>
      <c r="K78" s="2">
        <v>12.3</v>
      </c>
      <c r="L78" s="2">
        <v>11</v>
      </c>
      <c r="M78" s="2">
        <v>8.5</v>
      </c>
      <c r="N78" s="2">
        <v>6.6</v>
      </c>
      <c r="O78" s="2">
        <v>5</v>
      </c>
      <c r="P78" s="2">
        <v>4.0999999999999996</v>
      </c>
      <c r="Q78" s="3">
        <v>35.76</v>
      </c>
    </row>
    <row r="79" spans="1:17" ht="15.75" hidden="1" x14ac:dyDescent="0.2">
      <c r="A79" s="2">
        <v>8</v>
      </c>
      <c r="B79" s="2" t="s">
        <v>81</v>
      </c>
      <c r="C79" s="2">
        <v>320500</v>
      </c>
      <c r="D79" s="2" t="s">
        <v>2</v>
      </c>
      <c r="E79" s="2">
        <v>1000</v>
      </c>
      <c r="F79" s="63">
        <v>0.1</v>
      </c>
      <c r="G79" s="2">
        <v>156</v>
      </c>
      <c r="H79" s="2">
        <v>115.1</v>
      </c>
      <c r="I79" s="2">
        <v>96.3</v>
      </c>
      <c r="J79" s="2">
        <v>84.1</v>
      </c>
      <c r="K79" s="2">
        <v>54</v>
      </c>
      <c r="L79" s="2">
        <v>48.8</v>
      </c>
      <c r="M79" s="2">
        <v>37.9</v>
      </c>
      <c r="N79" s="2">
        <v>33.6</v>
      </c>
      <c r="O79" s="2">
        <v>23.6</v>
      </c>
      <c r="P79" s="2">
        <v>22</v>
      </c>
      <c r="Q79" s="3">
        <v>147.804</v>
      </c>
    </row>
    <row r="80" spans="1:17" ht="15.75" hidden="1" x14ac:dyDescent="0.2">
      <c r="A80" s="2">
        <v>8</v>
      </c>
      <c r="B80" s="2" t="s">
        <v>81</v>
      </c>
      <c r="C80" s="2">
        <v>320500</v>
      </c>
      <c r="D80" s="2" t="s">
        <v>2</v>
      </c>
      <c r="E80" s="2">
        <v>500</v>
      </c>
      <c r="F80" s="63">
        <v>0.2</v>
      </c>
      <c r="G80" s="2">
        <v>137.6</v>
      </c>
      <c r="H80" s="2">
        <v>103</v>
      </c>
      <c r="I80" s="2">
        <v>86.4</v>
      </c>
      <c r="J80" s="2">
        <v>74.3</v>
      </c>
      <c r="K80" s="2">
        <v>48.3</v>
      </c>
      <c r="L80" s="2">
        <v>43.1</v>
      </c>
      <c r="M80" s="2">
        <v>33.700000000000003</v>
      </c>
      <c r="N80" s="2">
        <v>29.5</v>
      </c>
      <c r="O80" s="2">
        <v>21.1</v>
      </c>
      <c r="P80" s="2">
        <v>19.3</v>
      </c>
      <c r="Q80" s="3">
        <v>134.47</v>
      </c>
    </row>
    <row r="81" spans="1:17" ht="15.75" hidden="1" x14ac:dyDescent="0.2">
      <c r="A81" s="2">
        <v>8</v>
      </c>
      <c r="B81" s="2" t="s">
        <v>81</v>
      </c>
      <c r="C81" s="2">
        <v>320500</v>
      </c>
      <c r="D81" s="2" t="s">
        <v>2</v>
      </c>
      <c r="E81" s="2">
        <v>200</v>
      </c>
      <c r="F81" s="63">
        <v>0.5</v>
      </c>
      <c r="G81" s="2">
        <v>115.9</v>
      </c>
      <c r="H81" s="2">
        <v>88.4</v>
      </c>
      <c r="I81" s="2">
        <v>74.3</v>
      </c>
      <c r="J81" s="2">
        <v>62.6</v>
      </c>
      <c r="K81" s="2">
        <v>41.4</v>
      </c>
      <c r="L81" s="2">
        <v>36.299999999999997</v>
      </c>
      <c r="M81" s="2">
        <v>28.6</v>
      </c>
      <c r="N81" s="2">
        <v>24.8</v>
      </c>
      <c r="O81" s="2">
        <v>18</v>
      </c>
      <c r="P81" s="2">
        <v>16.2</v>
      </c>
      <c r="Q81" s="3">
        <v>117.85899999999998</v>
      </c>
    </row>
    <row r="82" spans="1:17" ht="15.75" hidden="1" x14ac:dyDescent="0.2">
      <c r="A82" s="2">
        <v>8</v>
      </c>
      <c r="B82" s="2" t="s">
        <v>81</v>
      </c>
      <c r="C82" s="2">
        <v>320500</v>
      </c>
      <c r="D82" s="2" t="s">
        <v>2</v>
      </c>
      <c r="E82" s="2">
        <v>100</v>
      </c>
      <c r="F82" s="63">
        <v>1</v>
      </c>
      <c r="G82" s="2">
        <v>101.2</v>
      </c>
      <c r="H82" s="2">
        <v>78.2</v>
      </c>
      <c r="I82" s="2">
        <v>65.900000000000006</v>
      </c>
      <c r="J82" s="2">
        <v>54.6</v>
      </c>
      <c r="K82" s="2">
        <v>36.6</v>
      </c>
      <c r="L82" s="2">
        <v>31.8</v>
      </c>
      <c r="M82" s="2">
        <v>25.1</v>
      </c>
      <c r="N82" s="2">
        <v>21.6</v>
      </c>
      <c r="O82" s="2">
        <v>15.8</v>
      </c>
      <c r="P82" s="2">
        <v>14.1</v>
      </c>
      <c r="Q82" s="3">
        <v>106.107</v>
      </c>
    </row>
    <row r="83" spans="1:17" ht="15.75" hidden="1" x14ac:dyDescent="0.2">
      <c r="A83" s="2">
        <v>8</v>
      </c>
      <c r="B83" s="2" t="s">
        <v>81</v>
      </c>
      <c r="C83" s="2">
        <v>320500</v>
      </c>
      <c r="D83" s="2" t="s">
        <v>2</v>
      </c>
      <c r="E83" s="2">
        <v>50</v>
      </c>
      <c r="F83" s="63">
        <v>2</v>
      </c>
      <c r="G83" s="2">
        <v>87.9</v>
      </c>
      <c r="H83" s="2">
        <v>68.7</v>
      </c>
      <c r="I83" s="2">
        <v>57.9</v>
      </c>
      <c r="J83" s="2">
        <v>47.3</v>
      </c>
      <c r="K83" s="2">
        <v>32.200000000000003</v>
      </c>
      <c r="L83" s="2">
        <v>27.6</v>
      </c>
      <c r="M83" s="2">
        <v>21.9</v>
      </c>
      <c r="N83" s="2">
        <v>18.7</v>
      </c>
      <c r="O83" s="2">
        <v>13.9</v>
      </c>
      <c r="P83" s="2">
        <v>12.2</v>
      </c>
      <c r="Q83" s="3">
        <v>94.807000000000002</v>
      </c>
    </row>
    <row r="84" spans="1:17" ht="15.75" hidden="1" x14ac:dyDescent="0.2">
      <c r="A84" s="2">
        <v>8</v>
      </c>
      <c r="B84" s="2" t="s">
        <v>81</v>
      </c>
      <c r="C84" s="2">
        <v>320500</v>
      </c>
      <c r="D84" s="2" t="s">
        <v>2</v>
      </c>
      <c r="E84" s="2">
        <v>25</v>
      </c>
      <c r="F84" s="63">
        <v>4</v>
      </c>
      <c r="G84" s="2">
        <v>75.7</v>
      </c>
      <c r="H84" s="2">
        <v>59.8</v>
      </c>
      <c r="I84" s="2">
        <v>50.5</v>
      </c>
      <c r="J84" s="2">
        <v>40.6</v>
      </c>
      <c r="K84" s="2">
        <v>28.1</v>
      </c>
      <c r="L84" s="2">
        <v>23.8</v>
      </c>
      <c r="M84" s="2">
        <v>19</v>
      </c>
      <c r="N84" s="2">
        <v>16</v>
      </c>
      <c r="O84" s="2">
        <v>12</v>
      </c>
      <c r="P84" s="2">
        <v>10.5</v>
      </c>
      <c r="Q84" s="3">
        <v>83.845999999999989</v>
      </c>
    </row>
    <row r="85" spans="1:17" ht="15.75" hidden="1" x14ac:dyDescent="0.2">
      <c r="A85" s="2">
        <v>8</v>
      </c>
      <c r="B85" s="2" t="s">
        <v>81</v>
      </c>
      <c r="C85" s="2">
        <v>320500</v>
      </c>
      <c r="D85" s="2" t="s">
        <v>2</v>
      </c>
      <c r="E85" s="2">
        <v>20</v>
      </c>
      <c r="F85" s="63">
        <v>5</v>
      </c>
      <c r="G85" s="2">
        <v>72</v>
      </c>
      <c r="H85" s="2">
        <v>57.1</v>
      </c>
      <c r="I85" s="2">
        <v>48.2</v>
      </c>
      <c r="J85" s="2">
        <v>38.5</v>
      </c>
      <c r="K85" s="2">
        <v>26.8</v>
      </c>
      <c r="L85" s="2">
        <v>22.6</v>
      </c>
      <c r="M85" s="2">
        <v>18</v>
      </c>
      <c r="N85" s="2">
        <v>15.2</v>
      </c>
      <c r="O85" s="2">
        <v>11.5</v>
      </c>
      <c r="P85" s="2">
        <v>10</v>
      </c>
      <c r="Q85" s="3">
        <v>80.455999999999989</v>
      </c>
    </row>
    <row r="86" spans="1:17" ht="15.75" hidden="1" x14ac:dyDescent="0.2">
      <c r="A86" s="2">
        <v>8</v>
      </c>
      <c r="B86" s="2" t="s">
        <v>81</v>
      </c>
      <c r="C86" s="2">
        <v>320500</v>
      </c>
      <c r="D86" s="2" t="s">
        <v>2</v>
      </c>
      <c r="E86" s="2">
        <v>10</v>
      </c>
      <c r="F86" s="63">
        <v>10</v>
      </c>
      <c r="G86" s="2">
        <v>61</v>
      </c>
      <c r="H86" s="2">
        <v>48.8</v>
      </c>
      <c r="I86" s="2">
        <v>41.2</v>
      </c>
      <c r="J86" s="2">
        <v>32.5</v>
      </c>
      <c r="K86" s="2">
        <v>23</v>
      </c>
      <c r="L86" s="2">
        <v>19.2</v>
      </c>
      <c r="M86" s="2">
        <v>15.4</v>
      </c>
      <c r="N86" s="2">
        <v>12.9</v>
      </c>
      <c r="O86" s="2">
        <v>9.8000000000000007</v>
      </c>
      <c r="P86" s="2">
        <v>8.4</v>
      </c>
      <c r="Q86" s="3">
        <v>69.946999999999989</v>
      </c>
    </row>
    <row r="87" spans="1:17" ht="15.75" x14ac:dyDescent="0.2">
      <c r="A87" s="2">
        <v>8</v>
      </c>
      <c r="B87" s="2" t="s">
        <v>81</v>
      </c>
      <c r="C87" s="2">
        <v>320500</v>
      </c>
      <c r="D87" s="2" t="s">
        <v>2</v>
      </c>
      <c r="E87" s="2">
        <v>5</v>
      </c>
      <c r="F87" s="63">
        <v>20</v>
      </c>
      <c r="G87" s="2">
        <v>50.7</v>
      </c>
      <c r="H87" s="2">
        <v>40.799999999999997</v>
      </c>
      <c r="I87" s="2">
        <v>34.299999999999997</v>
      </c>
      <c r="J87" s="2">
        <v>26.7</v>
      </c>
      <c r="K87" s="2">
        <v>19.3</v>
      </c>
      <c r="L87" s="2">
        <v>16</v>
      </c>
      <c r="M87" s="2">
        <v>12.8</v>
      </c>
      <c r="N87" s="2">
        <v>10.6</v>
      </c>
      <c r="O87" s="2">
        <v>8.1999999999999993</v>
      </c>
      <c r="P87" s="2">
        <v>7</v>
      </c>
      <c r="Q87" s="3">
        <v>59.550999999999995</v>
      </c>
    </row>
    <row r="88" spans="1:17" ht="15.75" hidden="1" x14ac:dyDescent="0.2">
      <c r="A88" s="2">
        <v>8</v>
      </c>
      <c r="B88" s="2" t="s">
        <v>81</v>
      </c>
      <c r="C88" s="2">
        <v>320500</v>
      </c>
      <c r="D88" s="2" t="s">
        <v>2</v>
      </c>
      <c r="E88" s="2">
        <v>2</v>
      </c>
      <c r="F88" s="63">
        <v>50</v>
      </c>
      <c r="G88" s="2">
        <v>37.299999999999997</v>
      </c>
      <c r="H88" s="2">
        <v>29.8</v>
      </c>
      <c r="I88" s="2">
        <v>24.9</v>
      </c>
      <c r="J88" s="2">
        <v>19.100000000000001</v>
      </c>
      <c r="K88" s="2">
        <v>14.3</v>
      </c>
      <c r="L88" s="2">
        <v>11.7</v>
      </c>
      <c r="M88" s="2">
        <v>9.4</v>
      </c>
      <c r="N88" s="2">
        <v>7.8</v>
      </c>
      <c r="O88" s="2">
        <v>6.1</v>
      </c>
      <c r="P88" s="2">
        <v>5.0999999999999996</v>
      </c>
      <c r="Q88" s="3">
        <v>44.521999999999991</v>
      </c>
    </row>
    <row r="89" spans="1:17" ht="15.75" hidden="1" x14ac:dyDescent="0.2">
      <c r="A89" s="2">
        <v>8</v>
      </c>
      <c r="B89" s="2" t="s">
        <v>81</v>
      </c>
      <c r="C89" s="2">
        <v>320500</v>
      </c>
      <c r="D89" s="2" t="s">
        <v>2</v>
      </c>
      <c r="E89" s="2">
        <v>1.01</v>
      </c>
      <c r="F89" s="64">
        <v>99</v>
      </c>
      <c r="G89" s="2">
        <v>20.8</v>
      </c>
      <c r="H89" s="2">
        <v>15.3</v>
      </c>
      <c r="I89" s="2">
        <v>12.2</v>
      </c>
      <c r="J89" s="2">
        <v>9.6999999999999993</v>
      </c>
      <c r="K89" s="2">
        <v>7.7</v>
      </c>
      <c r="L89" s="2">
        <v>6.6</v>
      </c>
      <c r="M89" s="2">
        <v>5</v>
      </c>
      <c r="N89" s="2">
        <v>4.3</v>
      </c>
      <c r="O89" s="2">
        <v>3.4</v>
      </c>
      <c r="P89" s="2">
        <v>2.9</v>
      </c>
      <c r="Q89" s="3">
        <v>22.825999999999997</v>
      </c>
    </row>
    <row r="90" spans="1:17" ht="15.75" hidden="1" x14ac:dyDescent="0.2">
      <c r="A90" s="2">
        <v>9</v>
      </c>
      <c r="B90" s="2" t="s">
        <v>105</v>
      </c>
      <c r="C90" s="2">
        <v>216101</v>
      </c>
      <c r="D90" s="2" t="s">
        <v>7</v>
      </c>
      <c r="E90" s="2">
        <v>1000</v>
      </c>
      <c r="F90" s="63">
        <v>0.1</v>
      </c>
      <c r="G90" s="2">
        <v>227</v>
      </c>
      <c r="H90" s="2">
        <v>184.1</v>
      </c>
      <c r="I90" s="2">
        <v>150.4</v>
      </c>
      <c r="J90" s="2">
        <v>115.6</v>
      </c>
      <c r="K90" s="2">
        <v>83.2</v>
      </c>
      <c r="L90" s="2">
        <v>64.7</v>
      </c>
      <c r="M90" s="2">
        <v>44.8</v>
      </c>
      <c r="N90" s="2">
        <v>32.5</v>
      </c>
      <c r="O90" s="2">
        <v>21.8</v>
      </c>
      <c r="P90" s="2">
        <v>19.7</v>
      </c>
      <c r="Q90" s="3">
        <v>180.23499999999999</v>
      </c>
    </row>
    <row r="91" spans="1:17" ht="15.75" hidden="1" x14ac:dyDescent="0.2">
      <c r="A91" s="2">
        <v>9</v>
      </c>
      <c r="B91" s="2" t="s">
        <v>105</v>
      </c>
      <c r="C91" s="2">
        <v>216101</v>
      </c>
      <c r="D91" s="2" t="s">
        <v>7</v>
      </c>
      <c r="E91" s="2">
        <v>500</v>
      </c>
      <c r="F91" s="63">
        <v>0.2</v>
      </c>
      <c r="G91" s="2">
        <v>199.8</v>
      </c>
      <c r="H91" s="2">
        <v>163.30000000000001</v>
      </c>
      <c r="I91" s="2">
        <v>134.30000000000001</v>
      </c>
      <c r="J91" s="2">
        <v>103.2</v>
      </c>
      <c r="K91" s="2">
        <v>73.900000000000006</v>
      </c>
      <c r="L91" s="2">
        <v>57.3</v>
      </c>
      <c r="M91" s="2">
        <v>39.6</v>
      </c>
      <c r="N91" s="2">
        <v>29.1</v>
      </c>
      <c r="O91" s="2">
        <v>19.7</v>
      </c>
      <c r="P91" s="2">
        <v>17.600000000000001</v>
      </c>
      <c r="Q91" s="3">
        <v>162.042</v>
      </c>
    </row>
    <row r="92" spans="1:17" ht="15.75" hidden="1" x14ac:dyDescent="0.2">
      <c r="A92" s="2">
        <v>9</v>
      </c>
      <c r="B92" s="2" t="s">
        <v>105</v>
      </c>
      <c r="C92" s="2">
        <v>216101</v>
      </c>
      <c r="D92" s="2" t="s">
        <v>7</v>
      </c>
      <c r="E92" s="2">
        <v>200</v>
      </c>
      <c r="F92" s="63">
        <v>0.5</v>
      </c>
      <c r="G92" s="2">
        <v>167.3</v>
      </c>
      <c r="H92" s="2">
        <v>138.19999999999999</v>
      </c>
      <c r="I92" s="2">
        <v>114.5</v>
      </c>
      <c r="J92" s="2">
        <v>88.1</v>
      </c>
      <c r="K92" s="2">
        <v>62.6</v>
      </c>
      <c r="L92" s="2">
        <v>48.5</v>
      </c>
      <c r="M92" s="2">
        <v>33.5</v>
      </c>
      <c r="N92" s="2">
        <v>25.1</v>
      </c>
      <c r="O92" s="2">
        <v>17.2</v>
      </c>
      <c r="P92" s="2">
        <v>15.1</v>
      </c>
      <c r="Q92" s="3">
        <v>139.89399999999998</v>
      </c>
    </row>
    <row r="93" spans="1:17" ht="15.75" hidden="1" x14ac:dyDescent="0.2">
      <c r="A93" s="2">
        <v>9</v>
      </c>
      <c r="B93" s="2" t="s">
        <v>105</v>
      </c>
      <c r="C93" s="2">
        <v>216101</v>
      </c>
      <c r="D93" s="2" t="s">
        <v>7</v>
      </c>
      <c r="E93" s="2">
        <v>100</v>
      </c>
      <c r="F93" s="63">
        <v>1</v>
      </c>
      <c r="G93" s="2">
        <v>145.19999999999999</v>
      </c>
      <c r="H93" s="2">
        <v>120.8</v>
      </c>
      <c r="I93" s="2">
        <v>100.6</v>
      </c>
      <c r="J93" s="2">
        <v>77.400000000000006</v>
      </c>
      <c r="K93" s="2">
        <v>54.8</v>
      </c>
      <c r="L93" s="2">
        <v>42.4</v>
      </c>
      <c r="M93" s="2">
        <v>29.4</v>
      </c>
      <c r="N93" s="2">
        <v>22.3</v>
      </c>
      <c r="O93" s="2">
        <v>15.4</v>
      </c>
      <c r="P93" s="2">
        <v>13.4</v>
      </c>
      <c r="Q93" s="3">
        <v>124.526</v>
      </c>
    </row>
    <row r="94" spans="1:17" ht="15.75" hidden="1" x14ac:dyDescent="0.2">
      <c r="A94" s="2">
        <v>9</v>
      </c>
      <c r="B94" s="2" t="s">
        <v>105</v>
      </c>
      <c r="C94" s="2">
        <v>216101</v>
      </c>
      <c r="D94" s="2" t="s">
        <v>7</v>
      </c>
      <c r="E94" s="2">
        <v>50</v>
      </c>
      <c r="F94" s="63">
        <v>2</v>
      </c>
      <c r="G94" s="2">
        <v>125</v>
      </c>
      <c r="H94" s="2">
        <v>104.6</v>
      </c>
      <c r="I94" s="2">
        <v>87.6</v>
      </c>
      <c r="J94" s="2">
        <v>67.3</v>
      </c>
      <c r="K94" s="2">
        <v>47.6</v>
      </c>
      <c r="L94" s="2">
        <v>36.799999999999997</v>
      </c>
      <c r="M94" s="2">
        <v>25.6</v>
      </c>
      <c r="N94" s="2">
        <v>19.600000000000001</v>
      </c>
      <c r="O94" s="2">
        <v>13.7</v>
      </c>
      <c r="P94" s="2">
        <v>11.8</v>
      </c>
      <c r="Q94" s="3">
        <v>110.17499999999998</v>
      </c>
    </row>
    <row r="95" spans="1:17" ht="15.75" hidden="1" x14ac:dyDescent="0.2">
      <c r="A95" s="2">
        <v>9</v>
      </c>
      <c r="B95" s="2" t="s">
        <v>105</v>
      </c>
      <c r="C95" s="2">
        <v>216101</v>
      </c>
      <c r="D95" s="2" t="s">
        <v>7</v>
      </c>
      <c r="E95" s="2">
        <v>25</v>
      </c>
      <c r="F95" s="63">
        <v>4</v>
      </c>
      <c r="G95" s="2">
        <v>106.3</v>
      </c>
      <c r="H95" s="2">
        <v>89.5</v>
      </c>
      <c r="I95" s="2">
        <v>75.2</v>
      </c>
      <c r="J95" s="2">
        <v>57.8</v>
      </c>
      <c r="K95" s="2">
        <v>40.799999999999997</v>
      </c>
      <c r="L95" s="2">
        <v>31.7</v>
      </c>
      <c r="M95" s="2">
        <v>22.1</v>
      </c>
      <c r="N95" s="2">
        <v>17.2</v>
      </c>
      <c r="O95" s="2">
        <v>12.2</v>
      </c>
      <c r="P95" s="2">
        <v>10.4</v>
      </c>
      <c r="Q95" s="3">
        <v>96.614999999999995</v>
      </c>
    </row>
    <row r="96" spans="1:17" ht="15.75" hidden="1" x14ac:dyDescent="0.2">
      <c r="A96" s="2">
        <v>9</v>
      </c>
      <c r="B96" s="2" t="s">
        <v>105</v>
      </c>
      <c r="C96" s="2">
        <v>216101</v>
      </c>
      <c r="D96" s="2" t="s">
        <v>7</v>
      </c>
      <c r="E96" s="2">
        <v>20</v>
      </c>
      <c r="F96" s="63">
        <v>5</v>
      </c>
      <c r="G96" s="2">
        <v>100.6</v>
      </c>
      <c r="H96" s="2">
        <v>84.8</v>
      </c>
      <c r="I96" s="2">
        <v>71.400000000000006</v>
      </c>
      <c r="J96" s="2">
        <v>54.8</v>
      </c>
      <c r="K96" s="2">
        <v>38.700000000000003</v>
      </c>
      <c r="L96" s="2">
        <v>30.1</v>
      </c>
      <c r="M96" s="2">
        <v>21</v>
      </c>
      <c r="N96" s="2">
        <v>16.5</v>
      </c>
      <c r="O96" s="2">
        <v>11.7</v>
      </c>
      <c r="P96" s="2">
        <v>9.9</v>
      </c>
      <c r="Q96" s="3">
        <v>92.433999999999983</v>
      </c>
    </row>
    <row r="97" spans="1:17" ht="15.75" hidden="1" x14ac:dyDescent="0.2">
      <c r="A97" s="2">
        <v>9</v>
      </c>
      <c r="B97" s="2" t="s">
        <v>105</v>
      </c>
      <c r="C97" s="2">
        <v>216101</v>
      </c>
      <c r="D97" s="2" t="s">
        <v>7</v>
      </c>
      <c r="E97" s="2">
        <v>10</v>
      </c>
      <c r="F97" s="63">
        <v>10</v>
      </c>
      <c r="G97" s="2">
        <v>83.7</v>
      </c>
      <c r="H97" s="2">
        <v>70.8</v>
      </c>
      <c r="I97" s="2">
        <v>59.8</v>
      </c>
      <c r="J97" s="2">
        <v>45.9</v>
      </c>
      <c r="K97" s="2">
        <v>32.5</v>
      </c>
      <c r="L97" s="2">
        <v>25.3</v>
      </c>
      <c r="M97" s="2">
        <v>17.899999999999999</v>
      </c>
      <c r="N97" s="2">
        <v>14.2</v>
      </c>
      <c r="O97" s="2">
        <v>10.3</v>
      </c>
      <c r="P97" s="2">
        <v>8.6</v>
      </c>
      <c r="Q97" s="3">
        <v>79.777999999999992</v>
      </c>
    </row>
    <row r="98" spans="1:17" ht="15.75" x14ac:dyDescent="0.2">
      <c r="A98" s="2">
        <v>9</v>
      </c>
      <c r="B98" s="2" t="s">
        <v>105</v>
      </c>
      <c r="C98" s="2">
        <v>216101</v>
      </c>
      <c r="D98" s="2" t="s">
        <v>7</v>
      </c>
      <c r="E98" s="2">
        <v>5</v>
      </c>
      <c r="F98" s="63">
        <v>20</v>
      </c>
      <c r="G98" s="2">
        <v>67.8</v>
      </c>
      <c r="H98" s="2">
        <v>57.4</v>
      </c>
      <c r="I98" s="2">
        <v>48.5</v>
      </c>
      <c r="J98" s="2">
        <v>37.1</v>
      </c>
      <c r="K98" s="2">
        <v>26.5</v>
      </c>
      <c r="L98" s="2">
        <v>20.8</v>
      </c>
      <c r="M98" s="2">
        <v>14.9</v>
      </c>
      <c r="N98" s="2">
        <v>12</v>
      </c>
      <c r="O98" s="2">
        <v>8.8000000000000007</v>
      </c>
      <c r="P98" s="2">
        <v>7.4</v>
      </c>
      <c r="Q98" s="3">
        <v>67.573999999999984</v>
      </c>
    </row>
    <row r="99" spans="1:17" ht="15.75" hidden="1" x14ac:dyDescent="0.2">
      <c r="A99" s="2">
        <v>9</v>
      </c>
      <c r="B99" s="2" t="s">
        <v>105</v>
      </c>
      <c r="C99" s="2">
        <v>216101</v>
      </c>
      <c r="D99" s="2" t="s">
        <v>7</v>
      </c>
      <c r="E99" s="2">
        <v>2</v>
      </c>
      <c r="F99" s="63">
        <v>50</v>
      </c>
      <c r="G99" s="2">
        <v>46.7</v>
      </c>
      <c r="H99" s="2">
        <v>39.299999999999997</v>
      </c>
      <c r="I99" s="2">
        <v>33.1</v>
      </c>
      <c r="J99" s="2">
        <v>25.1</v>
      </c>
      <c r="K99" s="2">
        <v>18.399999999999999</v>
      </c>
      <c r="L99" s="2">
        <v>14.8</v>
      </c>
      <c r="M99" s="2">
        <v>10.9</v>
      </c>
      <c r="N99" s="2">
        <v>9.1</v>
      </c>
      <c r="O99" s="2">
        <v>6.9</v>
      </c>
      <c r="P99" s="2">
        <v>5.7</v>
      </c>
      <c r="Q99" s="3">
        <v>50.623999999999995</v>
      </c>
    </row>
    <row r="100" spans="1:17" ht="15.75" hidden="1" x14ac:dyDescent="0.2">
      <c r="A100" s="2">
        <v>9</v>
      </c>
      <c r="B100" s="2" t="s">
        <v>105</v>
      </c>
      <c r="C100" s="2">
        <v>216101</v>
      </c>
      <c r="D100" s="2" t="s">
        <v>7</v>
      </c>
      <c r="E100" s="2">
        <v>1.01</v>
      </c>
      <c r="F100" s="64">
        <v>99</v>
      </c>
      <c r="G100" s="2">
        <v>20.6</v>
      </c>
      <c r="H100" s="2">
        <v>16.100000000000001</v>
      </c>
      <c r="I100" s="2">
        <v>12.8</v>
      </c>
      <c r="J100" s="2">
        <v>9.3000000000000007</v>
      </c>
      <c r="K100" s="2">
        <v>7.9</v>
      </c>
      <c r="L100" s="2">
        <v>7.1</v>
      </c>
      <c r="M100" s="2">
        <v>6</v>
      </c>
      <c r="N100" s="2">
        <v>5.3</v>
      </c>
      <c r="O100" s="2">
        <v>4.3</v>
      </c>
      <c r="P100" s="2">
        <v>3.6</v>
      </c>
      <c r="Q100" s="3">
        <v>28.023999999999997</v>
      </c>
    </row>
    <row r="101" spans="1:17" ht="15.75" hidden="1" x14ac:dyDescent="0.2">
      <c r="A101" s="2">
        <v>10</v>
      </c>
      <c r="B101" s="2" t="s">
        <v>106</v>
      </c>
      <c r="C101" s="2">
        <v>216101</v>
      </c>
      <c r="D101" s="2" t="s">
        <v>7</v>
      </c>
      <c r="E101" s="2">
        <v>1000</v>
      </c>
      <c r="F101" s="63">
        <v>0.1</v>
      </c>
      <c r="G101" s="2">
        <v>227</v>
      </c>
      <c r="H101" s="2">
        <v>184.1</v>
      </c>
      <c r="I101" s="2">
        <v>150.4</v>
      </c>
      <c r="J101" s="2">
        <v>115.6</v>
      </c>
      <c r="K101" s="2">
        <v>83.2</v>
      </c>
      <c r="L101" s="2">
        <v>64.7</v>
      </c>
      <c r="M101" s="2">
        <v>44.8</v>
      </c>
      <c r="N101" s="2">
        <v>32.5</v>
      </c>
      <c r="O101" s="2">
        <v>21.8</v>
      </c>
      <c r="P101" s="2">
        <v>19.7</v>
      </c>
      <c r="Q101" s="3">
        <v>180.23499999999999</v>
      </c>
    </row>
    <row r="102" spans="1:17" ht="15.75" hidden="1" x14ac:dyDescent="0.2">
      <c r="A102" s="2">
        <v>10</v>
      </c>
      <c r="B102" s="2" t="s">
        <v>106</v>
      </c>
      <c r="C102" s="2">
        <v>216101</v>
      </c>
      <c r="D102" s="2" t="s">
        <v>7</v>
      </c>
      <c r="E102" s="2">
        <v>500</v>
      </c>
      <c r="F102" s="63">
        <v>0.2</v>
      </c>
      <c r="G102" s="2">
        <v>199.8</v>
      </c>
      <c r="H102" s="2">
        <v>163.30000000000001</v>
      </c>
      <c r="I102" s="2">
        <v>134.30000000000001</v>
      </c>
      <c r="J102" s="2">
        <v>103.2</v>
      </c>
      <c r="K102" s="2">
        <v>73.900000000000006</v>
      </c>
      <c r="L102" s="2">
        <v>57.3</v>
      </c>
      <c r="M102" s="2">
        <v>39.6</v>
      </c>
      <c r="N102" s="2">
        <v>29.1</v>
      </c>
      <c r="O102" s="2">
        <v>19.7</v>
      </c>
      <c r="P102" s="2">
        <v>17.600000000000001</v>
      </c>
      <c r="Q102" s="3">
        <v>162.042</v>
      </c>
    </row>
    <row r="103" spans="1:17" ht="15.75" hidden="1" x14ac:dyDescent="0.2">
      <c r="A103" s="2">
        <v>10</v>
      </c>
      <c r="B103" s="2" t="s">
        <v>106</v>
      </c>
      <c r="C103" s="2">
        <v>216101</v>
      </c>
      <c r="D103" s="2" t="s">
        <v>7</v>
      </c>
      <c r="E103" s="2">
        <v>200</v>
      </c>
      <c r="F103" s="63">
        <v>0.5</v>
      </c>
      <c r="G103" s="2">
        <v>167.3</v>
      </c>
      <c r="H103" s="2">
        <v>138.19999999999999</v>
      </c>
      <c r="I103" s="2">
        <v>114.5</v>
      </c>
      <c r="J103" s="2">
        <v>88.1</v>
      </c>
      <c r="K103" s="2">
        <v>62.6</v>
      </c>
      <c r="L103" s="2">
        <v>48.5</v>
      </c>
      <c r="M103" s="2">
        <v>33.5</v>
      </c>
      <c r="N103" s="2">
        <v>25.1</v>
      </c>
      <c r="O103" s="2">
        <v>17.2</v>
      </c>
      <c r="P103" s="2">
        <v>15.1</v>
      </c>
      <c r="Q103" s="3">
        <v>139.89399999999998</v>
      </c>
    </row>
    <row r="104" spans="1:17" ht="15.75" hidden="1" x14ac:dyDescent="0.2">
      <c r="A104" s="2">
        <v>10</v>
      </c>
      <c r="B104" s="2" t="s">
        <v>106</v>
      </c>
      <c r="C104" s="2">
        <v>216101</v>
      </c>
      <c r="D104" s="2" t="s">
        <v>7</v>
      </c>
      <c r="E104" s="2">
        <v>100</v>
      </c>
      <c r="F104" s="63">
        <v>1</v>
      </c>
      <c r="G104" s="2">
        <v>145.19999999999999</v>
      </c>
      <c r="H104" s="2">
        <v>120.8</v>
      </c>
      <c r="I104" s="2">
        <v>100.6</v>
      </c>
      <c r="J104" s="2">
        <v>77.400000000000006</v>
      </c>
      <c r="K104" s="2">
        <v>54.8</v>
      </c>
      <c r="L104" s="2">
        <v>42.4</v>
      </c>
      <c r="M104" s="2">
        <v>29.4</v>
      </c>
      <c r="N104" s="2">
        <v>22.3</v>
      </c>
      <c r="O104" s="2">
        <v>15.4</v>
      </c>
      <c r="P104" s="2">
        <v>13.4</v>
      </c>
      <c r="Q104" s="3">
        <v>124.526</v>
      </c>
    </row>
    <row r="105" spans="1:17" ht="15.75" hidden="1" x14ac:dyDescent="0.2">
      <c r="A105" s="2">
        <v>10</v>
      </c>
      <c r="B105" s="2" t="s">
        <v>106</v>
      </c>
      <c r="C105" s="2">
        <v>216101</v>
      </c>
      <c r="D105" s="2" t="s">
        <v>7</v>
      </c>
      <c r="E105" s="2">
        <v>50</v>
      </c>
      <c r="F105" s="63">
        <v>2</v>
      </c>
      <c r="G105" s="2">
        <v>125</v>
      </c>
      <c r="H105" s="2">
        <v>104.6</v>
      </c>
      <c r="I105" s="2">
        <v>87.6</v>
      </c>
      <c r="J105" s="2">
        <v>67.3</v>
      </c>
      <c r="K105" s="2">
        <v>47.6</v>
      </c>
      <c r="L105" s="2">
        <v>36.799999999999997</v>
      </c>
      <c r="M105" s="2">
        <v>25.6</v>
      </c>
      <c r="N105" s="2">
        <v>19.600000000000001</v>
      </c>
      <c r="O105" s="2">
        <v>13.7</v>
      </c>
      <c r="P105" s="2">
        <v>11.8</v>
      </c>
      <c r="Q105" s="3">
        <v>110.17499999999998</v>
      </c>
    </row>
    <row r="106" spans="1:17" ht="15.75" hidden="1" x14ac:dyDescent="0.2">
      <c r="A106" s="2">
        <v>10</v>
      </c>
      <c r="B106" s="2" t="s">
        <v>106</v>
      </c>
      <c r="C106" s="2">
        <v>216101</v>
      </c>
      <c r="D106" s="2" t="s">
        <v>7</v>
      </c>
      <c r="E106" s="2">
        <v>25</v>
      </c>
      <c r="F106" s="63">
        <v>4</v>
      </c>
      <c r="G106" s="2">
        <v>106.3</v>
      </c>
      <c r="H106" s="2">
        <v>89.5</v>
      </c>
      <c r="I106" s="2">
        <v>75.2</v>
      </c>
      <c r="J106" s="2">
        <v>57.8</v>
      </c>
      <c r="K106" s="2">
        <v>40.799999999999997</v>
      </c>
      <c r="L106" s="2">
        <v>31.7</v>
      </c>
      <c r="M106" s="2">
        <v>22.1</v>
      </c>
      <c r="N106" s="2">
        <v>17.2</v>
      </c>
      <c r="O106" s="2">
        <v>12.2</v>
      </c>
      <c r="P106" s="2">
        <v>10.4</v>
      </c>
      <c r="Q106" s="3">
        <v>96.614999999999995</v>
      </c>
    </row>
    <row r="107" spans="1:17" ht="15.75" hidden="1" x14ac:dyDescent="0.2">
      <c r="A107" s="2">
        <v>10</v>
      </c>
      <c r="B107" s="2" t="s">
        <v>106</v>
      </c>
      <c r="C107" s="2">
        <v>216101</v>
      </c>
      <c r="D107" s="2" t="s">
        <v>7</v>
      </c>
      <c r="E107" s="2">
        <v>20</v>
      </c>
      <c r="F107" s="63">
        <v>5</v>
      </c>
      <c r="G107" s="2">
        <v>100.6</v>
      </c>
      <c r="H107" s="2">
        <v>84.8</v>
      </c>
      <c r="I107" s="2">
        <v>71.400000000000006</v>
      </c>
      <c r="J107" s="2">
        <v>54.8</v>
      </c>
      <c r="K107" s="2">
        <v>38.700000000000003</v>
      </c>
      <c r="L107" s="2">
        <v>30.1</v>
      </c>
      <c r="M107" s="2">
        <v>21</v>
      </c>
      <c r="N107" s="2">
        <v>16.5</v>
      </c>
      <c r="O107" s="2">
        <v>11.7</v>
      </c>
      <c r="P107" s="2">
        <v>9.9</v>
      </c>
      <c r="Q107" s="3">
        <v>92.433999999999983</v>
      </c>
    </row>
    <row r="108" spans="1:17" ht="15.75" hidden="1" x14ac:dyDescent="0.2">
      <c r="A108" s="2">
        <v>10</v>
      </c>
      <c r="B108" s="2" t="s">
        <v>106</v>
      </c>
      <c r="C108" s="2">
        <v>216101</v>
      </c>
      <c r="D108" s="2" t="s">
        <v>7</v>
      </c>
      <c r="E108" s="2">
        <v>10</v>
      </c>
      <c r="F108" s="63">
        <v>10</v>
      </c>
      <c r="G108" s="2">
        <v>83.7</v>
      </c>
      <c r="H108" s="2">
        <v>70.8</v>
      </c>
      <c r="I108" s="2">
        <v>59.8</v>
      </c>
      <c r="J108" s="2">
        <v>45.9</v>
      </c>
      <c r="K108" s="2">
        <v>32.5</v>
      </c>
      <c r="L108" s="2">
        <v>25.3</v>
      </c>
      <c r="M108" s="2">
        <v>17.899999999999999</v>
      </c>
      <c r="N108" s="2">
        <v>14.2</v>
      </c>
      <c r="O108" s="2">
        <v>10.3</v>
      </c>
      <c r="P108" s="2">
        <v>8.6</v>
      </c>
      <c r="Q108" s="3">
        <v>79.777999999999992</v>
      </c>
    </row>
    <row r="109" spans="1:17" ht="15.75" x14ac:dyDescent="0.2">
      <c r="A109" s="2">
        <v>10</v>
      </c>
      <c r="B109" s="2" t="s">
        <v>106</v>
      </c>
      <c r="C109" s="2">
        <v>216101</v>
      </c>
      <c r="D109" s="2" t="s">
        <v>7</v>
      </c>
      <c r="E109" s="2">
        <v>5</v>
      </c>
      <c r="F109" s="63">
        <v>20</v>
      </c>
      <c r="G109" s="2">
        <v>67.8</v>
      </c>
      <c r="H109" s="2">
        <v>57.4</v>
      </c>
      <c r="I109" s="2">
        <v>48.5</v>
      </c>
      <c r="J109" s="2">
        <v>37.1</v>
      </c>
      <c r="K109" s="2">
        <v>26.5</v>
      </c>
      <c r="L109" s="2">
        <v>20.8</v>
      </c>
      <c r="M109" s="2">
        <v>14.9</v>
      </c>
      <c r="N109" s="2">
        <v>12</v>
      </c>
      <c r="O109" s="2">
        <v>8.8000000000000007</v>
      </c>
      <c r="P109" s="2">
        <v>7.4</v>
      </c>
      <c r="Q109" s="3">
        <v>67.573999999999984</v>
      </c>
    </row>
    <row r="110" spans="1:17" ht="15.75" hidden="1" x14ac:dyDescent="0.2">
      <c r="A110" s="2">
        <v>10</v>
      </c>
      <c r="B110" s="2" t="s">
        <v>106</v>
      </c>
      <c r="C110" s="2">
        <v>216101</v>
      </c>
      <c r="D110" s="2" t="s">
        <v>7</v>
      </c>
      <c r="E110" s="2">
        <v>2</v>
      </c>
      <c r="F110" s="63">
        <v>50</v>
      </c>
      <c r="G110" s="2">
        <v>46.7</v>
      </c>
      <c r="H110" s="2">
        <v>39.299999999999997</v>
      </c>
      <c r="I110" s="2">
        <v>33.1</v>
      </c>
      <c r="J110" s="2">
        <v>25.1</v>
      </c>
      <c r="K110" s="2">
        <v>18.399999999999999</v>
      </c>
      <c r="L110" s="2">
        <v>14.8</v>
      </c>
      <c r="M110" s="2">
        <v>10.9</v>
      </c>
      <c r="N110" s="2">
        <v>9.1</v>
      </c>
      <c r="O110" s="2">
        <v>6.9</v>
      </c>
      <c r="P110" s="2">
        <v>5.7</v>
      </c>
      <c r="Q110" s="3">
        <v>50.623999999999995</v>
      </c>
    </row>
    <row r="111" spans="1:17" ht="15.75" hidden="1" x14ac:dyDescent="0.2">
      <c r="A111" s="2">
        <v>10</v>
      </c>
      <c r="B111" s="2" t="s">
        <v>106</v>
      </c>
      <c r="C111" s="2">
        <v>216101</v>
      </c>
      <c r="D111" s="2" t="s">
        <v>7</v>
      </c>
      <c r="E111" s="2">
        <v>1.01</v>
      </c>
      <c r="F111" s="64">
        <v>99</v>
      </c>
      <c r="G111" s="2">
        <v>20.6</v>
      </c>
      <c r="H111" s="2">
        <v>16.100000000000001</v>
      </c>
      <c r="I111" s="2">
        <v>12.8</v>
      </c>
      <c r="J111" s="2">
        <v>9.3000000000000007</v>
      </c>
      <c r="K111" s="2">
        <v>7.9</v>
      </c>
      <c r="L111" s="2">
        <v>7.1</v>
      </c>
      <c r="M111" s="2">
        <v>6</v>
      </c>
      <c r="N111" s="2">
        <v>5.3</v>
      </c>
      <c r="O111" s="2">
        <v>4.3</v>
      </c>
      <c r="P111" s="2">
        <v>3.6</v>
      </c>
      <c r="Q111" s="3">
        <v>28.023999999999997</v>
      </c>
    </row>
    <row r="112" spans="1:17" ht="15.75" hidden="1" x14ac:dyDescent="0.2">
      <c r="A112" s="2">
        <v>11</v>
      </c>
      <c r="B112" s="2" t="s">
        <v>82</v>
      </c>
      <c r="C112" s="2">
        <v>136900</v>
      </c>
      <c r="D112" s="2" t="s">
        <v>12</v>
      </c>
      <c r="E112" s="2">
        <v>1000</v>
      </c>
      <c r="F112" s="63">
        <v>0.1</v>
      </c>
      <c r="G112" s="2">
        <v>165.4</v>
      </c>
      <c r="H112" s="2">
        <v>146.4</v>
      </c>
      <c r="I112" s="2">
        <v>131.9</v>
      </c>
      <c r="J112" s="2">
        <v>108.5</v>
      </c>
      <c r="K112" s="2">
        <v>79.900000000000006</v>
      </c>
      <c r="L112" s="2">
        <v>83.8</v>
      </c>
      <c r="M112" s="2">
        <v>46.3</v>
      </c>
      <c r="N112" s="2">
        <v>48.9</v>
      </c>
      <c r="O112" s="2">
        <v>43.3</v>
      </c>
      <c r="P112" s="2">
        <v>38.200000000000003</v>
      </c>
      <c r="Q112" s="3">
        <v>330.84</v>
      </c>
    </row>
    <row r="113" spans="1:17" ht="15.75" hidden="1" x14ac:dyDescent="0.2">
      <c r="A113" s="2">
        <v>11</v>
      </c>
      <c r="B113" s="2" t="s">
        <v>82</v>
      </c>
      <c r="C113" s="2">
        <v>136900</v>
      </c>
      <c r="D113" s="2" t="s">
        <v>12</v>
      </c>
      <c r="E113" s="2">
        <v>500</v>
      </c>
      <c r="F113" s="63">
        <v>0.2</v>
      </c>
      <c r="G113" s="2">
        <v>151.6</v>
      </c>
      <c r="H113" s="2">
        <v>132.69999999999999</v>
      </c>
      <c r="I113" s="2">
        <v>118.7</v>
      </c>
      <c r="J113" s="2">
        <v>97.3</v>
      </c>
      <c r="K113" s="2">
        <v>72.099999999999994</v>
      </c>
      <c r="L113" s="2">
        <v>74</v>
      </c>
      <c r="M113" s="2">
        <v>42.1</v>
      </c>
      <c r="N113" s="2">
        <v>43.4</v>
      </c>
      <c r="O113" s="2">
        <v>37.700000000000003</v>
      </c>
      <c r="P113" s="2">
        <v>33.1</v>
      </c>
      <c r="Q113" s="3">
        <v>289.56</v>
      </c>
    </row>
    <row r="114" spans="1:17" ht="15.75" hidden="1" x14ac:dyDescent="0.2">
      <c r="A114" s="2">
        <v>11</v>
      </c>
      <c r="B114" s="2" t="s">
        <v>82</v>
      </c>
      <c r="C114" s="2">
        <v>136900</v>
      </c>
      <c r="D114" s="2" t="s">
        <v>12</v>
      </c>
      <c r="E114" s="2">
        <v>200</v>
      </c>
      <c r="F114" s="63">
        <v>0.5</v>
      </c>
      <c r="G114" s="2">
        <v>134.1</v>
      </c>
      <c r="H114" s="2">
        <v>115.6</v>
      </c>
      <c r="I114" s="2">
        <v>102.5</v>
      </c>
      <c r="J114" s="2">
        <v>83.6</v>
      </c>
      <c r="K114" s="2">
        <v>62.4</v>
      </c>
      <c r="L114" s="2">
        <v>62.3</v>
      </c>
      <c r="M114" s="2">
        <v>36.9</v>
      </c>
      <c r="N114" s="2">
        <v>36.700000000000003</v>
      </c>
      <c r="O114" s="2">
        <v>31.2</v>
      </c>
      <c r="P114" s="2">
        <v>27.1</v>
      </c>
      <c r="Q114" s="3">
        <v>241.07999999999998</v>
      </c>
    </row>
    <row r="115" spans="1:17" ht="15.75" hidden="1" x14ac:dyDescent="0.2">
      <c r="A115" s="2">
        <v>11</v>
      </c>
      <c r="B115" s="2" t="s">
        <v>82</v>
      </c>
      <c r="C115" s="2">
        <v>136900</v>
      </c>
      <c r="D115" s="2" t="s">
        <v>12</v>
      </c>
      <c r="E115" s="2">
        <v>100</v>
      </c>
      <c r="F115" s="63">
        <v>1</v>
      </c>
      <c r="G115" s="2">
        <v>121.4</v>
      </c>
      <c r="H115" s="2">
        <v>103.4</v>
      </c>
      <c r="I115" s="2">
        <v>91</v>
      </c>
      <c r="J115" s="2">
        <v>74</v>
      </c>
      <c r="K115" s="2">
        <v>55.5</v>
      </c>
      <c r="L115" s="2">
        <v>54.2</v>
      </c>
      <c r="M115" s="2">
        <v>33.200000000000003</v>
      </c>
      <c r="N115" s="2">
        <v>32.200000000000003</v>
      </c>
      <c r="O115" s="2">
        <v>26.8</v>
      </c>
      <c r="P115" s="2">
        <v>23.2</v>
      </c>
      <c r="Q115" s="3">
        <v>208.68</v>
      </c>
    </row>
    <row r="116" spans="1:17" ht="15.75" hidden="1" x14ac:dyDescent="0.2">
      <c r="A116" s="2">
        <v>11</v>
      </c>
      <c r="B116" s="2" t="s">
        <v>82</v>
      </c>
      <c r="C116" s="2">
        <v>136900</v>
      </c>
      <c r="D116" s="2" t="s">
        <v>12</v>
      </c>
      <c r="E116" s="2">
        <v>50</v>
      </c>
      <c r="F116" s="63">
        <v>2</v>
      </c>
      <c r="G116" s="2">
        <v>109</v>
      </c>
      <c r="H116" s="2">
        <v>91.8</v>
      </c>
      <c r="I116" s="2">
        <v>80.2</v>
      </c>
      <c r="J116" s="2">
        <v>65</v>
      </c>
      <c r="K116" s="2">
        <v>49</v>
      </c>
      <c r="L116" s="2">
        <v>46.7</v>
      </c>
      <c r="M116" s="2">
        <v>29.6</v>
      </c>
      <c r="N116" s="2">
        <v>27.9</v>
      </c>
      <c r="O116" s="2">
        <v>22.9</v>
      </c>
      <c r="P116" s="2">
        <v>19.7</v>
      </c>
      <c r="Q116" s="3">
        <v>179.28</v>
      </c>
    </row>
    <row r="117" spans="1:17" ht="15.75" hidden="1" x14ac:dyDescent="0.2">
      <c r="A117" s="2">
        <v>11</v>
      </c>
      <c r="B117" s="2" t="s">
        <v>82</v>
      </c>
      <c r="C117" s="2">
        <v>136900</v>
      </c>
      <c r="D117" s="2" t="s">
        <v>12</v>
      </c>
      <c r="E117" s="2">
        <v>25</v>
      </c>
      <c r="F117" s="63">
        <v>4</v>
      </c>
      <c r="G117" s="2">
        <v>96.9</v>
      </c>
      <c r="H117" s="2">
        <v>80.599999999999994</v>
      </c>
      <c r="I117" s="2">
        <v>69.900000000000006</v>
      </c>
      <c r="J117" s="2">
        <v>56.4</v>
      </c>
      <c r="K117" s="2">
        <v>42.8</v>
      </c>
      <c r="L117" s="2">
        <v>39.700000000000003</v>
      </c>
      <c r="M117" s="2">
        <v>26.1</v>
      </c>
      <c r="N117" s="2">
        <v>24</v>
      </c>
      <c r="O117" s="2">
        <v>19.399999999999999</v>
      </c>
      <c r="P117" s="2">
        <v>16.600000000000001</v>
      </c>
      <c r="Q117" s="3">
        <v>152.76</v>
      </c>
    </row>
    <row r="118" spans="1:17" ht="15.75" hidden="1" x14ac:dyDescent="0.2">
      <c r="A118" s="2">
        <v>11</v>
      </c>
      <c r="B118" s="2" t="s">
        <v>82</v>
      </c>
      <c r="C118" s="2">
        <v>136900</v>
      </c>
      <c r="D118" s="2" t="s">
        <v>12</v>
      </c>
      <c r="E118" s="2">
        <v>20</v>
      </c>
      <c r="F118" s="63">
        <v>5</v>
      </c>
      <c r="G118" s="2">
        <v>93.1</v>
      </c>
      <c r="H118" s="2">
        <v>77.099999999999994</v>
      </c>
      <c r="I118" s="2">
        <v>66.7</v>
      </c>
      <c r="J118" s="2">
        <v>53.8</v>
      </c>
      <c r="K118" s="2">
        <v>40.9</v>
      </c>
      <c r="L118" s="2">
        <v>37.6</v>
      </c>
      <c r="M118" s="2">
        <v>25</v>
      </c>
      <c r="N118" s="2">
        <v>22.8</v>
      </c>
      <c r="O118" s="2">
        <v>18.399999999999999</v>
      </c>
      <c r="P118" s="2">
        <v>15.6</v>
      </c>
      <c r="Q118" s="3">
        <v>144.72</v>
      </c>
    </row>
    <row r="119" spans="1:17" ht="15.75" hidden="1" x14ac:dyDescent="0.2">
      <c r="A119" s="2">
        <v>11</v>
      </c>
      <c r="B119" s="2" t="s">
        <v>82</v>
      </c>
      <c r="C119" s="2">
        <v>136900</v>
      </c>
      <c r="D119" s="2" t="s">
        <v>12</v>
      </c>
      <c r="E119" s="2">
        <v>10</v>
      </c>
      <c r="F119" s="63">
        <v>10</v>
      </c>
      <c r="G119" s="2">
        <v>81.099999999999994</v>
      </c>
      <c r="H119" s="2">
        <v>66.400000000000006</v>
      </c>
      <c r="I119" s="2">
        <v>57</v>
      </c>
      <c r="J119" s="2">
        <v>45.7</v>
      </c>
      <c r="K119" s="2">
        <v>35</v>
      </c>
      <c r="L119" s="2">
        <v>31.2</v>
      </c>
      <c r="M119" s="2">
        <v>21.6</v>
      </c>
      <c r="N119" s="2">
        <v>19.2</v>
      </c>
      <c r="O119" s="2">
        <v>15.2</v>
      </c>
      <c r="P119" s="2">
        <v>12.9</v>
      </c>
      <c r="Q119" s="3">
        <v>121.08</v>
      </c>
    </row>
    <row r="120" spans="1:17" ht="15.75" x14ac:dyDescent="0.2">
      <c r="A120" s="2">
        <v>11</v>
      </c>
      <c r="B120" s="2" t="s">
        <v>82</v>
      </c>
      <c r="C120" s="2">
        <v>136900</v>
      </c>
      <c r="D120" s="2" t="s">
        <v>12</v>
      </c>
      <c r="E120" s="2">
        <v>5</v>
      </c>
      <c r="F120" s="63">
        <v>20</v>
      </c>
      <c r="G120" s="2">
        <v>68.8</v>
      </c>
      <c r="H120" s="2">
        <v>55.7</v>
      </c>
      <c r="I120" s="2">
        <v>47.4</v>
      </c>
      <c r="J120" s="2">
        <v>37.9</v>
      </c>
      <c r="K120" s="2">
        <v>29.1</v>
      </c>
      <c r="L120" s="2">
        <v>25</v>
      </c>
      <c r="M120" s="2">
        <v>18.2</v>
      </c>
      <c r="N120" s="2">
        <v>15.8</v>
      </c>
      <c r="O120" s="2">
        <v>12.4</v>
      </c>
      <c r="P120" s="2">
        <v>10.4</v>
      </c>
      <c r="Q120" s="3">
        <v>99.11999999999999</v>
      </c>
    </row>
    <row r="121" spans="1:17" ht="15.75" hidden="1" x14ac:dyDescent="0.2">
      <c r="A121" s="2">
        <v>11</v>
      </c>
      <c r="B121" s="2" t="s">
        <v>82</v>
      </c>
      <c r="C121" s="2">
        <v>136900</v>
      </c>
      <c r="D121" s="2" t="s">
        <v>12</v>
      </c>
      <c r="E121" s="2">
        <v>2</v>
      </c>
      <c r="F121" s="63">
        <v>50</v>
      </c>
      <c r="G121" s="2">
        <v>50.9</v>
      </c>
      <c r="H121" s="2">
        <v>40.6</v>
      </c>
      <c r="I121" s="2">
        <v>34.1</v>
      </c>
      <c r="J121" s="2">
        <v>27</v>
      </c>
      <c r="K121" s="2">
        <v>21</v>
      </c>
      <c r="L121" s="2">
        <v>16.8</v>
      </c>
      <c r="M121" s="2">
        <v>13.3</v>
      </c>
      <c r="N121" s="2">
        <v>11.2</v>
      </c>
      <c r="O121" s="2">
        <v>8.6999999999999993</v>
      </c>
      <c r="P121" s="2">
        <v>7.2</v>
      </c>
      <c r="Q121" s="3">
        <v>70.679999999999993</v>
      </c>
    </row>
    <row r="122" spans="1:17" ht="15.75" hidden="1" x14ac:dyDescent="0.2">
      <c r="A122" s="2">
        <v>11</v>
      </c>
      <c r="B122" s="2" t="s">
        <v>82</v>
      </c>
      <c r="C122" s="2">
        <v>136900</v>
      </c>
      <c r="D122" s="2" t="s">
        <v>12</v>
      </c>
      <c r="E122" s="2">
        <v>1.01</v>
      </c>
      <c r="F122" s="64">
        <v>99</v>
      </c>
      <c r="G122" s="2">
        <v>23.7</v>
      </c>
      <c r="H122" s="2">
        <v>19.100000000000001</v>
      </c>
      <c r="I122" s="2">
        <v>15.7</v>
      </c>
      <c r="J122" s="2">
        <v>12.4</v>
      </c>
      <c r="K122" s="2">
        <v>9.6</v>
      </c>
      <c r="L122" s="2">
        <v>6.5</v>
      </c>
      <c r="M122" s="2">
        <v>6.2</v>
      </c>
      <c r="N122" s="2">
        <v>5.3</v>
      </c>
      <c r="O122" s="2">
        <v>4.3</v>
      </c>
      <c r="P122" s="2">
        <v>3.6</v>
      </c>
      <c r="Q122" s="3">
        <v>36.6</v>
      </c>
    </row>
    <row r="123" spans="1:17" ht="15.75" hidden="1" x14ac:dyDescent="0.2">
      <c r="A123" s="2">
        <v>12</v>
      </c>
      <c r="B123" s="2" t="s">
        <v>107</v>
      </c>
      <c r="C123" s="2">
        <v>241414</v>
      </c>
      <c r="D123" s="2" t="s">
        <v>11</v>
      </c>
      <c r="E123" s="2">
        <v>1000</v>
      </c>
      <c r="F123" s="63">
        <v>0.1</v>
      </c>
      <c r="G123" s="2">
        <v>126.2</v>
      </c>
      <c r="H123" s="2">
        <v>99.4</v>
      </c>
      <c r="I123" s="2">
        <v>93.2</v>
      </c>
      <c r="J123" s="2">
        <v>78.599999999999994</v>
      </c>
      <c r="K123" s="2">
        <v>66.5</v>
      </c>
      <c r="L123" s="2">
        <v>57.8</v>
      </c>
      <c r="M123" s="2">
        <v>38.5</v>
      </c>
      <c r="N123" s="2">
        <v>26.3</v>
      </c>
      <c r="O123" s="2">
        <v>19.600000000000001</v>
      </c>
      <c r="P123" s="2">
        <v>19.399999999999999</v>
      </c>
      <c r="Q123" s="3">
        <v>207.35499999999999</v>
      </c>
    </row>
    <row r="124" spans="1:17" ht="15.75" hidden="1" x14ac:dyDescent="0.2">
      <c r="A124" s="2">
        <v>12</v>
      </c>
      <c r="B124" s="2" t="s">
        <v>107</v>
      </c>
      <c r="C124" s="2">
        <v>241414</v>
      </c>
      <c r="D124" s="2" t="s">
        <v>11</v>
      </c>
      <c r="E124" s="2">
        <v>500</v>
      </c>
      <c r="F124" s="63">
        <v>0.2</v>
      </c>
      <c r="G124" s="2">
        <v>114</v>
      </c>
      <c r="H124" s="2">
        <v>89.8</v>
      </c>
      <c r="I124" s="2">
        <v>83.5</v>
      </c>
      <c r="J124" s="2">
        <v>70.099999999999994</v>
      </c>
      <c r="K124" s="2">
        <v>58.6</v>
      </c>
      <c r="L124" s="2">
        <v>50.6</v>
      </c>
      <c r="M124" s="2">
        <v>34.4</v>
      </c>
      <c r="N124" s="2">
        <v>24.1</v>
      </c>
      <c r="O124" s="2">
        <v>18.100000000000001</v>
      </c>
      <c r="P124" s="2">
        <v>17.7</v>
      </c>
      <c r="Q124" s="3">
        <v>191.53499999999997</v>
      </c>
    </row>
    <row r="125" spans="1:17" ht="15.75" hidden="1" x14ac:dyDescent="0.2">
      <c r="A125" s="2">
        <v>12</v>
      </c>
      <c r="B125" s="2" t="s">
        <v>107</v>
      </c>
      <c r="C125" s="2">
        <v>241414</v>
      </c>
      <c r="D125" s="2" t="s">
        <v>11</v>
      </c>
      <c r="E125" s="2">
        <v>200</v>
      </c>
      <c r="F125" s="63">
        <v>0.5</v>
      </c>
      <c r="G125" s="2">
        <v>99</v>
      </c>
      <c r="H125" s="2">
        <v>78.099999999999994</v>
      </c>
      <c r="I125" s="2">
        <v>71.8</v>
      </c>
      <c r="J125" s="2">
        <v>59.9</v>
      </c>
      <c r="K125" s="2">
        <v>49.4</v>
      </c>
      <c r="L125" s="2">
        <v>42.3</v>
      </c>
      <c r="M125" s="2">
        <v>29.5</v>
      </c>
      <c r="N125" s="2">
        <v>21.3</v>
      </c>
      <c r="O125" s="2">
        <v>16.2</v>
      </c>
      <c r="P125" s="2">
        <v>15.6</v>
      </c>
      <c r="Q125" s="3">
        <v>171.08199999999999</v>
      </c>
    </row>
    <row r="126" spans="1:17" ht="15.75" hidden="1" x14ac:dyDescent="0.2">
      <c r="A126" s="2">
        <v>12</v>
      </c>
      <c r="B126" s="2" t="s">
        <v>107</v>
      </c>
      <c r="C126" s="2">
        <v>241414</v>
      </c>
      <c r="D126" s="2" t="s">
        <v>11</v>
      </c>
      <c r="E126" s="2">
        <v>100</v>
      </c>
      <c r="F126" s="63">
        <v>1</v>
      </c>
      <c r="G126" s="2">
        <v>88.6</v>
      </c>
      <c r="H126" s="2">
        <v>70</v>
      </c>
      <c r="I126" s="2">
        <v>63.8</v>
      </c>
      <c r="J126" s="2">
        <v>53</v>
      </c>
      <c r="K126" s="2">
        <v>43.1</v>
      </c>
      <c r="L126" s="2">
        <v>36.700000000000003</v>
      </c>
      <c r="M126" s="2">
        <v>26.1</v>
      </c>
      <c r="N126" s="2">
        <v>19.399999999999999</v>
      </c>
      <c r="O126" s="2">
        <v>14.8</v>
      </c>
      <c r="P126" s="2">
        <v>14.1</v>
      </c>
      <c r="Q126" s="3">
        <v>156.05299999999997</v>
      </c>
    </row>
    <row r="127" spans="1:17" ht="15.75" hidden="1" x14ac:dyDescent="0.2">
      <c r="A127" s="2">
        <v>12</v>
      </c>
      <c r="B127" s="2" t="s">
        <v>107</v>
      </c>
      <c r="C127" s="2">
        <v>241414</v>
      </c>
      <c r="D127" s="2" t="s">
        <v>11</v>
      </c>
      <c r="E127" s="2">
        <v>50</v>
      </c>
      <c r="F127" s="63">
        <v>2</v>
      </c>
      <c r="G127" s="2">
        <v>78.900000000000006</v>
      </c>
      <c r="H127" s="2">
        <v>62.5</v>
      </c>
      <c r="I127" s="2">
        <v>56.4</v>
      </c>
      <c r="J127" s="2">
        <v>46.5</v>
      </c>
      <c r="K127" s="2">
        <v>37.5</v>
      </c>
      <c r="L127" s="2">
        <v>31.8</v>
      </c>
      <c r="M127" s="2">
        <v>23</v>
      </c>
      <c r="N127" s="2">
        <v>17.5</v>
      </c>
      <c r="O127" s="2">
        <v>13.5</v>
      </c>
      <c r="P127" s="2">
        <v>12.7</v>
      </c>
      <c r="Q127" s="3">
        <v>141.36299999999997</v>
      </c>
    </row>
    <row r="128" spans="1:17" ht="15.75" hidden="1" x14ac:dyDescent="0.2">
      <c r="A128" s="2">
        <v>12</v>
      </c>
      <c r="B128" s="2" t="s">
        <v>107</v>
      </c>
      <c r="C128" s="2">
        <v>241414</v>
      </c>
      <c r="D128" s="2" t="s">
        <v>11</v>
      </c>
      <c r="E128" s="2">
        <v>25</v>
      </c>
      <c r="F128" s="63">
        <v>4</v>
      </c>
      <c r="G128" s="2">
        <v>69.7</v>
      </c>
      <c r="H128" s="2">
        <v>55.4</v>
      </c>
      <c r="I128" s="2">
        <v>49.5</v>
      </c>
      <c r="J128" s="2">
        <v>40.6</v>
      </c>
      <c r="K128" s="2">
        <v>32.299999999999997</v>
      </c>
      <c r="L128" s="2">
        <v>27.2</v>
      </c>
      <c r="M128" s="2">
        <v>20.100000000000001</v>
      </c>
      <c r="N128" s="2">
        <v>15.7</v>
      </c>
      <c r="O128" s="2">
        <v>12.3</v>
      </c>
      <c r="P128" s="2">
        <v>11.4</v>
      </c>
      <c r="Q128" s="3">
        <v>126.67299999999999</v>
      </c>
    </row>
    <row r="129" spans="1:17" ht="15.75" hidden="1" x14ac:dyDescent="0.2">
      <c r="A129" s="2">
        <v>12</v>
      </c>
      <c r="B129" s="2" t="s">
        <v>107</v>
      </c>
      <c r="C129" s="2">
        <v>241414</v>
      </c>
      <c r="D129" s="2" t="s">
        <v>11</v>
      </c>
      <c r="E129" s="2">
        <v>20</v>
      </c>
      <c r="F129" s="63">
        <v>5</v>
      </c>
      <c r="G129" s="2">
        <v>66.900000000000006</v>
      </c>
      <c r="H129" s="2">
        <v>53.1</v>
      </c>
      <c r="I129" s="2">
        <v>47.4</v>
      </c>
      <c r="J129" s="2">
        <v>38.799999999999997</v>
      </c>
      <c r="K129" s="2">
        <v>30.8</v>
      </c>
      <c r="L129" s="2">
        <v>25.9</v>
      </c>
      <c r="M129" s="2">
        <v>19.3</v>
      </c>
      <c r="N129" s="2">
        <v>15.1</v>
      </c>
      <c r="O129" s="2">
        <v>11.9</v>
      </c>
      <c r="P129" s="2">
        <v>10.9</v>
      </c>
      <c r="Q129" s="3">
        <v>122.03999999999999</v>
      </c>
    </row>
    <row r="130" spans="1:17" ht="15.75" hidden="1" x14ac:dyDescent="0.2">
      <c r="A130" s="2">
        <v>12</v>
      </c>
      <c r="B130" s="2" t="s">
        <v>107</v>
      </c>
      <c r="C130" s="2">
        <v>241414</v>
      </c>
      <c r="D130" s="2" t="s">
        <v>11</v>
      </c>
      <c r="E130" s="2">
        <v>10</v>
      </c>
      <c r="F130" s="63">
        <v>10</v>
      </c>
      <c r="G130" s="2">
        <v>58.3</v>
      </c>
      <c r="H130" s="2">
        <v>46.5</v>
      </c>
      <c r="I130" s="2">
        <v>41</v>
      </c>
      <c r="J130" s="2">
        <v>33.299999999999997</v>
      </c>
      <c r="K130" s="2">
        <v>26.2</v>
      </c>
      <c r="L130" s="2">
        <v>21.9</v>
      </c>
      <c r="M130" s="2">
        <v>16.600000000000001</v>
      </c>
      <c r="N130" s="2">
        <v>13.4</v>
      </c>
      <c r="O130" s="2">
        <v>10.6</v>
      </c>
      <c r="P130" s="2">
        <v>9.6</v>
      </c>
      <c r="Q130" s="3">
        <v>107.35</v>
      </c>
    </row>
    <row r="131" spans="1:17" ht="15.75" x14ac:dyDescent="0.2">
      <c r="A131" s="2">
        <v>12</v>
      </c>
      <c r="B131" s="2" t="s">
        <v>107</v>
      </c>
      <c r="C131" s="2">
        <v>241414</v>
      </c>
      <c r="D131" s="2" t="s">
        <v>11</v>
      </c>
      <c r="E131" s="2">
        <v>5</v>
      </c>
      <c r="F131" s="63">
        <v>20</v>
      </c>
      <c r="G131" s="2">
        <v>50</v>
      </c>
      <c r="H131" s="2">
        <v>40.1</v>
      </c>
      <c r="I131" s="2">
        <v>34.9</v>
      </c>
      <c r="J131" s="2">
        <v>28.1</v>
      </c>
      <c r="K131" s="2">
        <v>21.9</v>
      </c>
      <c r="L131" s="2">
        <v>18.2</v>
      </c>
      <c r="M131" s="2">
        <v>14.1</v>
      </c>
      <c r="N131" s="2">
        <v>11.7</v>
      </c>
      <c r="O131" s="2">
        <v>9.4</v>
      </c>
      <c r="P131" s="2">
        <v>8.4</v>
      </c>
      <c r="Q131" s="3">
        <v>92.094999999999985</v>
      </c>
    </row>
    <row r="132" spans="1:17" ht="15.75" hidden="1" x14ac:dyDescent="0.2">
      <c r="A132" s="2">
        <v>12</v>
      </c>
      <c r="B132" s="2" t="s">
        <v>107</v>
      </c>
      <c r="C132" s="2">
        <v>241414</v>
      </c>
      <c r="D132" s="2" t="s">
        <v>11</v>
      </c>
      <c r="E132" s="2">
        <v>2</v>
      </c>
      <c r="F132" s="63">
        <v>50</v>
      </c>
      <c r="G132" s="2">
        <v>38.5</v>
      </c>
      <c r="H132" s="2">
        <v>31.2</v>
      </c>
      <c r="I132" s="2">
        <v>26.7</v>
      </c>
      <c r="J132" s="2">
        <v>21.1</v>
      </c>
      <c r="K132" s="2">
        <v>16.3</v>
      </c>
      <c r="L132" s="2">
        <v>13.5</v>
      </c>
      <c r="M132" s="2">
        <v>10.8</v>
      </c>
      <c r="N132" s="2">
        <v>9.1999999999999993</v>
      </c>
      <c r="O132" s="2">
        <v>7.5</v>
      </c>
      <c r="P132" s="2">
        <v>6.6</v>
      </c>
      <c r="Q132" s="3">
        <v>69.381999999999991</v>
      </c>
    </row>
    <row r="133" spans="1:17" ht="15.75" hidden="1" x14ac:dyDescent="0.2">
      <c r="A133" s="2">
        <v>12</v>
      </c>
      <c r="B133" s="2" t="s">
        <v>107</v>
      </c>
      <c r="C133" s="2">
        <v>241414</v>
      </c>
      <c r="D133" s="2" t="s">
        <v>11</v>
      </c>
      <c r="E133" s="2">
        <v>1.01</v>
      </c>
      <c r="F133" s="64">
        <v>99</v>
      </c>
      <c r="G133" s="2">
        <v>23.1</v>
      </c>
      <c r="H133" s="2">
        <v>19.600000000000001</v>
      </c>
      <c r="I133" s="2">
        <v>16.2</v>
      </c>
      <c r="J133" s="2">
        <v>12.1</v>
      </c>
      <c r="K133" s="2">
        <v>9.6999999999999993</v>
      </c>
      <c r="L133" s="2">
        <v>8</v>
      </c>
      <c r="M133" s="2">
        <v>6.5</v>
      </c>
      <c r="N133" s="2">
        <v>5.8</v>
      </c>
      <c r="O133" s="2">
        <v>4.8</v>
      </c>
      <c r="P133" s="2">
        <v>4</v>
      </c>
      <c r="Q133" s="3">
        <v>33.448</v>
      </c>
    </row>
    <row r="134" spans="1:17" ht="15.75" hidden="1" x14ac:dyDescent="0.2">
      <c r="A134" s="2">
        <v>13</v>
      </c>
      <c r="B134" s="2" t="s">
        <v>108</v>
      </c>
      <c r="C134" s="2">
        <v>244731</v>
      </c>
      <c r="D134" s="2" t="s">
        <v>109</v>
      </c>
      <c r="E134" s="2">
        <v>1000</v>
      </c>
      <c r="F134" s="63">
        <v>0.1</v>
      </c>
      <c r="G134" s="2">
        <v>139.19999999999999</v>
      </c>
      <c r="H134" s="2">
        <v>104.9</v>
      </c>
      <c r="I134" s="2">
        <v>82.4</v>
      </c>
      <c r="J134" s="2">
        <v>64.7</v>
      </c>
      <c r="K134" s="2">
        <v>49.7</v>
      </c>
      <c r="L134" s="2">
        <v>38.299999999999997</v>
      </c>
      <c r="M134" s="2">
        <v>27.6</v>
      </c>
      <c r="N134" s="2">
        <v>22.5</v>
      </c>
      <c r="O134" s="2">
        <v>18.100000000000001</v>
      </c>
      <c r="P134" s="2">
        <v>17.100000000000001</v>
      </c>
      <c r="Q134" s="3">
        <v>169.839</v>
      </c>
    </row>
    <row r="135" spans="1:17" ht="15.75" hidden="1" x14ac:dyDescent="0.2">
      <c r="A135" s="2">
        <v>13</v>
      </c>
      <c r="B135" s="2" t="s">
        <v>108</v>
      </c>
      <c r="C135" s="2">
        <v>244731</v>
      </c>
      <c r="D135" s="2" t="s">
        <v>109</v>
      </c>
      <c r="E135" s="2">
        <v>500</v>
      </c>
      <c r="F135" s="63">
        <v>0.2</v>
      </c>
      <c r="G135" s="2">
        <v>125.5</v>
      </c>
      <c r="H135" s="2">
        <v>95.4</v>
      </c>
      <c r="I135" s="2">
        <v>75.400000000000006</v>
      </c>
      <c r="J135" s="2">
        <v>59.1</v>
      </c>
      <c r="K135" s="2">
        <v>45.7</v>
      </c>
      <c r="L135" s="2">
        <v>35.700000000000003</v>
      </c>
      <c r="M135" s="2">
        <v>26.1</v>
      </c>
      <c r="N135" s="2">
        <v>21.4</v>
      </c>
      <c r="O135" s="2">
        <v>17.100000000000001</v>
      </c>
      <c r="P135" s="2">
        <v>15.9</v>
      </c>
      <c r="Q135" s="3">
        <v>159.32999999999998</v>
      </c>
    </row>
    <row r="136" spans="1:17" ht="15.75" hidden="1" x14ac:dyDescent="0.2">
      <c r="A136" s="2">
        <v>13</v>
      </c>
      <c r="B136" s="2" t="s">
        <v>108</v>
      </c>
      <c r="C136" s="2">
        <v>244731</v>
      </c>
      <c r="D136" s="2" t="s">
        <v>109</v>
      </c>
      <c r="E136" s="2">
        <v>200</v>
      </c>
      <c r="F136" s="63">
        <v>0.5</v>
      </c>
      <c r="G136" s="2">
        <v>108.4</v>
      </c>
      <c r="H136" s="2">
        <v>83.5</v>
      </c>
      <c r="I136" s="2">
        <v>66.599999999999994</v>
      </c>
      <c r="J136" s="2">
        <v>52</v>
      </c>
      <c r="K136" s="2">
        <v>40.6</v>
      </c>
      <c r="L136" s="2">
        <v>32.299999999999997</v>
      </c>
      <c r="M136" s="2">
        <v>24</v>
      </c>
      <c r="N136" s="2">
        <v>19.8</v>
      </c>
      <c r="O136" s="2">
        <v>15.7</v>
      </c>
      <c r="P136" s="2">
        <v>14.4</v>
      </c>
      <c r="Q136" s="3">
        <v>145.54400000000001</v>
      </c>
    </row>
    <row r="137" spans="1:17" ht="15.75" hidden="1" x14ac:dyDescent="0.2">
      <c r="A137" s="2">
        <v>13</v>
      </c>
      <c r="B137" s="2" t="s">
        <v>108</v>
      </c>
      <c r="C137" s="2">
        <v>244731</v>
      </c>
      <c r="D137" s="2" t="s">
        <v>109</v>
      </c>
      <c r="E137" s="2">
        <v>100</v>
      </c>
      <c r="F137" s="63">
        <v>1</v>
      </c>
      <c r="G137" s="2">
        <v>96.4</v>
      </c>
      <c r="H137" s="2">
        <v>74.900000000000006</v>
      </c>
      <c r="I137" s="2">
        <v>60.1</v>
      </c>
      <c r="J137" s="2">
        <v>46.9</v>
      </c>
      <c r="K137" s="2">
        <v>36.799999999999997</v>
      </c>
      <c r="L137" s="2">
        <v>29.7</v>
      </c>
      <c r="M137" s="2">
        <v>22.4</v>
      </c>
      <c r="N137" s="2">
        <v>18.5</v>
      </c>
      <c r="O137" s="2">
        <v>14.6</v>
      </c>
      <c r="P137" s="2">
        <v>13.3</v>
      </c>
      <c r="Q137" s="3">
        <v>135.14799999999997</v>
      </c>
    </row>
    <row r="138" spans="1:17" ht="15.75" hidden="1" x14ac:dyDescent="0.2">
      <c r="A138" s="2">
        <v>13</v>
      </c>
      <c r="B138" s="2" t="s">
        <v>108</v>
      </c>
      <c r="C138" s="2">
        <v>244731</v>
      </c>
      <c r="D138" s="2" t="s">
        <v>109</v>
      </c>
      <c r="E138" s="2">
        <v>50</v>
      </c>
      <c r="F138" s="63">
        <v>2</v>
      </c>
      <c r="G138" s="2">
        <v>84.9</v>
      </c>
      <c r="H138" s="2">
        <v>66.5</v>
      </c>
      <c r="I138" s="2">
        <v>53.8</v>
      </c>
      <c r="J138" s="2">
        <v>41.9</v>
      </c>
      <c r="K138" s="2">
        <v>33.1</v>
      </c>
      <c r="L138" s="2">
        <v>27.1</v>
      </c>
      <c r="M138" s="2">
        <v>20.7</v>
      </c>
      <c r="N138" s="2">
        <v>17.2</v>
      </c>
      <c r="O138" s="2">
        <v>13.5</v>
      </c>
      <c r="P138" s="2">
        <v>12.1</v>
      </c>
      <c r="Q138" s="3">
        <v>124.63899999999998</v>
      </c>
    </row>
    <row r="139" spans="1:17" ht="15.75" hidden="1" x14ac:dyDescent="0.2">
      <c r="A139" s="2">
        <v>13</v>
      </c>
      <c r="B139" s="2" t="s">
        <v>108</v>
      </c>
      <c r="C139" s="2">
        <v>244731</v>
      </c>
      <c r="D139" s="2" t="s">
        <v>109</v>
      </c>
      <c r="E139" s="2">
        <v>25</v>
      </c>
      <c r="F139" s="63">
        <v>4</v>
      </c>
      <c r="G139" s="2">
        <v>74</v>
      </c>
      <c r="H139" s="2">
        <v>58.4</v>
      </c>
      <c r="I139" s="2">
        <v>47.7</v>
      </c>
      <c r="J139" s="2">
        <v>37.1</v>
      </c>
      <c r="K139" s="2">
        <v>29.4</v>
      </c>
      <c r="L139" s="2">
        <v>24.4</v>
      </c>
      <c r="M139" s="2">
        <v>18.899999999999999</v>
      </c>
      <c r="N139" s="2">
        <v>15.8</v>
      </c>
      <c r="O139" s="2">
        <v>12.3</v>
      </c>
      <c r="P139" s="2">
        <v>10.9</v>
      </c>
      <c r="Q139" s="3">
        <v>113.90399999999998</v>
      </c>
    </row>
    <row r="140" spans="1:17" ht="15.75" hidden="1" x14ac:dyDescent="0.2">
      <c r="A140" s="2">
        <v>13</v>
      </c>
      <c r="B140" s="2" t="s">
        <v>108</v>
      </c>
      <c r="C140" s="2">
        <v>244731</v>
      </c>
      <c r="D140" s="2" t="s">
        <v>109</v>
      </c>
      <c r="E140" s="2">
        <v>20</v>
      </c>
      <c r="F140" s="63">
        <v>5</v>
      </c>
      <c r="G140" s="2">
        <v>70.5</v>
      </c>
      <c r="H140" s="2">
        <v>55.9</v>
      </c>
      <c r="I140" s="2">
        <v>45.7</v>
      </c>
      <c r="J140" s="2">
        <v>35.5</v>
      </c>
      <c r="K140" s="2">
        <v>28.2</v>
      </c>
      <c r="L140" s="2">
        <v>23.5</v>
      </c>
      <c r="M140" s="2">
        <v>18.3</v>
      </c>
      <c r="N140" s="2">
        <v>15.3</v>
      </c>
      <c r="O140" s="2">
        <v>11.9</v>
      </c>
      <c r="P140" s="2">
        <v>10.5</v>
      </c>
      <c r="Q140" s="3">
        <v>110.401</v>
      </c>
    </row>
    <row r="141" spans="1:17" ht="15.75" hidden="1" x14ac:dyDescent="0.2">
      <c r="A141" s="2">
        <v>13</v>
      </c>
      <c r="B141" s="2" t="s">
        <v>108</v>
      </c>
      <c r="C141" s="2">
        <v>244731</v>
      </c>
      <c r="D141" s="2" t="s">
        <v>109</v>
      </c>
      <c r="E141" s="2">
        <v>10</v>
      </c>
      <c r="F141" s="63">
        <v>10</v>
      </c>
      <c r="G141" s="2">
        <v>60.1</v>
      </c>
      <c r="H141" s="2">
        <v>47.9</v>
      </c>
      <c r="I141" s="2">
        <v>39.6</v>
      </c>
      <c r="J141" s="2">
        <v>30.7</v>
      </c>
      <c r="K141" s="2">
        <v>24.5</v>
      </c>
      <c r="L141" s="2">
        <v>20.7</v>
      </c>
      <c r="M141" s="2">
        <v>16.3</v>
      </c>
      <c r="N141" s="2">
        <v>13.7</v>
      </c>
      <c r="O141" s="2">
        <v>10.6</v>
      </c>
      <c r="P141" s="2">
        <v>9.3000000000000007</v>
      </c>
      <c r="Q141" s="3">
        <v>99.213999999999984</v>
      </c>
    </row>
    <row r="142" spans="1:17" ht="15.75" x14ac:dyDescent="0.2">
      <c r="A142" s="2">
        <v>13</v>
      </c>
      <c r="B142" s="2" t="s">
        <v>108</v>
      </c>
      <c r="C142" s="2">
        <v>244731</v>
      </c>
      <c r="D142" s="2" t="s">
        <v>109</v>
      </c>
      <c r="E142" s="2">
        <v>5</v>
      </c>
      <c r="F142" s="63">
        <v>20</v>
      </c>
      <c r="G142" s="2">
        <v>49.8</v>
      </c>
      <c r="H142" s="2">
        <v>39.9</v>
      </c>
      <c r="I142" s="2">
        <v>33.4</v>
      </c>
      <c r="J142" s="2">
        <v>25.9</v>
      </c>
      <c r="K142" s="2">
        <v>20.7</v>
      </c>
      <c r="L142" s="2">
        <v>17.600000000000001</v>
      </c>
      <c r="M142" s="2">
        <v>14</v>
      </c>
      <c r="N142" s="2">
        <v>11.9</v>
      </c>
      <c r="O142" s="2">
        <v>9.3000000000000007</v>
      </c>
      <c r="P142" s="2">
        <v>8</v>
      </c>
      <c r="Q142" s="3">
        <v>87.23599999999999</v>
      </c>
    </row>
    <row r="143" spans="1:17" ht="15.75" hidden="1" x14ac:dyDescent="0.2">
      <c r="A143" s="2">
        <v>13</v>
      </c>
      <c r="B143" s="2" t="s">
        <v>108</v>
      </c>
      <c r="C143" s="2">
        <v>244731</v>
      </c>
      <c r="D143" s="2" t="s">
        <v>109</v>
      </c>
      <c r="E143" s="2">
        <v>2</v>
      </c>
      <c r="F143" s="63">
        <v>50</v>
      </c>
      <c r="G143" s="2">
        <v>35.299999999999997</v>
      </c>
      <c r="H143" s="2">
        <v>28.4</v>
      </c>
      <c r="I143" s="2">
        <v>24.2</v>
      </c>
      <c r="J143" s="2">
        <v>18.8</v>
      </c>
      <c r="K143" s="2">
        <v>15.1</v>
      </c>
      <c r="L143" s="2">
        <v>12.9</v>
      </c>
      <c r="M143" s="2">
        <v>10.3</v>
      </c>
      <c r="N143" s="2">
        <v>8.8000000000000007</v>
      </c>
      <c r="O143" s="2">
        <v>7</v>
      </c>
      <c r="P143" s="2">
        <v>6</v>
      </c>
      <c r="Q143" s="3">
        <v>68.364999999999995</v>
      </c>
    </row>
    <row r="144" spans="1:17" ht="15.75" hidden="1" x14ac:dyDescent="0.2">
      <c r="A144" s="2">
        <v>13</v>
      </c>
      <c r="B144" s="2" t="s">
        <v>108</v>
      </c>
      <c r="C144" s="2">
        <v>244731</v>
      </c>
      <c r="D144" s="2" t="s">
        <v>109</v>
      </c>
      <c r="E144" s="2">
        <v>1.01</v>
      </c>
      <c r="F144" s="64">
        <v>99</v>
      </c>
      <c r="G144" s="2">
        <v>15.3</v>
      </c>
      <c r="H144" s="2">
        <v>11.7</v>
      </c>
      <c r="I144" s="2">
        <v>10.6</v>
      </c>
      <c r="J144" s="2">
        <v>8.3000000000000007</v>
      </c>
      <c r="K144" s="2">
        <v>6.4</v>
      </c>
      <c r="L144" s="2">
        <v>5.0999999999999996</v>
      </c>
      <c r="M144" s="2">
        <v>3.8</v>
      </c>
      <c r="N144" s="2">
        <v>3.3</v>
      </c>
      <c r="O144" s="2">
        <v>3</v>
      </c>
      <c r="P144" s="2">
        <v>2.6</v>
      </c>
      <c r="Q144" s="3">
        <v>35.369</v>
      </c>
    </row>
    <row r="145" spans="1:17" ht="15.75" hidden="1" x14ac:dyDescent="0.2">
      <c r="A145" s="2">
        <v>14</v>
      </c>
      <c r="B145" s="2" t="s">
        <v>15</v>
      </c>
      <c r="C145" s="2">
        <v>141747</v>
      </c>
      <c r="D145" s="2" t="s">
        <v>14</v>
      </c>
      <c r="E145" s="2">
        <v>1000</v>
      </c>
      <c r="F145" s="63">
        <v>0.1</v>
      </c>
      <c r="G145" s="2">
        <v>152.5</v>
      </c>
      <c r="H145" s="2">
        <v>123.3</v>
      </c>
      <c r="I145" s="2">
        <v>103.4</v>
      </c>
      <c r="J145" s="2">
        <v>79.2</v>
      </c>
      <c r="K145" s="2">
        <v>66</v>
      </c>
      <c r="L145" s="2">
        <v>53.5</v>
      </c>
      <c r="M145" s="2">
        <v>43.5</v>
      </c>
      <c r="N145" s="2">
        <v>39.799999999999997</v>
      </c>
      <c r="O145" s="2">
        <v>31.5</v>
      </c>
      <c r="P145" s="2">
        <v>25.3</v>
      </c>
      <c r="Q145" s="3">
        <v>217.32</v>
      </c>
    </row>
    <row r="146" spans="1:17" ht="15.75" hidden="1" x14ac:dyDescent="0.2">
      <c r="A146" s="2">
        <v>14</v>
      </c>
      <c r="B146" s="2" t="s">
        <v>15</v>
      </c>
      <c r="C146" s="2">
        <v>141747</v>
      </c>
      <c r="D146" s="2" t="s">
        <v>14</v>
      </c>
      <c r="E146" s="2">
        <v>500</v>
      </c>
      <c r="F146" s="63">
        <v>0.2</v>
      </c>
      <c r="G146" s="2">
        <v>141.30000000000001</v>
      </c>
      <c r="H146" s="2">
        <v>114</v>
      </c>
      <c r="I146" s="2">
        <v>95.9</v>
      </c>
      <c r="J146" s="2">
        <v>73.8</v>
      </c>
      <c r="K146" s="2">
        <v>61.3</v>
      </c>
      <c r="L146" s="2">
        <v>49.7</v>
      </c>
      <c r="M146" s="2">
        <v>40</v>
      </c>
      <c r="N146" s="2">
        <v>36</v>
      </c>
      <c r="O146" s="2">
        <v>28.3</v>
      </c>
      <c r="P146" s="2">
        <v>23.1</v>
      </c>
      <c r="Q146" s="3">
        <v>200.04</v>
      </c>
    </row>
    <row r="147" spans="1:17" ht="15.75" hidden="1" x14ac:dyDescent="0.2">
      <c r="A147" s="2">
        <v>14</v>
      </c>
      <c r="B147" s="2" t="s">
        <v>15</v>
      </c>
      <c r="C147" s="2">
        <v>141747</v>
      </c>
      <c r="D147" s="2" t="s">
        <v>14</v>
      </c>
      <c r="E147" s="2">
        <v>200</v>
      </c>
      <c r="F147" s="63">
        <v>0.5</v>
      </c>
      <c r="G147" s="2">
        <v>126.9</v>
      </c>
      <c r="H147" s="2">
        <v>102</v>
      </c>
      <c r="I147" s="2">
        <v>86.3</v>
      </c>
      <c r="J147" s="2">
        <v>66.900000000000006</v>
      </c>
      <c r="K147" s="2">
        <v>55.1</v>
      </c>
      <c r="L147" s="2">
        <v>44.7</v>
      </c>
      <c r="M147" s="2">
        <v>35.5</v>
      </c>
      <c r="N147" s="2">
        <v>31.4</v>
      </c>
      <c r="O147" s="2">
        <v>24.5</v>
      </c>
      <c r="P147" s="2">
        <v>20.2</v>
      </c>
      <c r="Q147" s="3">
        <v>177.96</v>
      </c>
    </row>
    <row r="148" spans="1:17" ht="15.75" hidden="1" x14ac:dyDescent="0.2">
      <c r="A148" s="2">
        <v>14</v>
      </c>
      <c r="B148" s="2" t="s">
        <v>15</v>
      </c>
      <c r="C148" s="2">
        <v>141747</v>
      </c>
      <c r="D148" s="2" t="s">
        <v>14</v>
      </c>
      <c r="E148" s="2">
        <v>100</v>
      </c>
      <c r="F148" s="63">
        <v>1</v>
      </c>
      <c r="G148" s="2">
        <v>116.2</v>
      </c>
      <c r="H148" s="2">
        <v>93.3</v>
      </c>
      <c r="I148" s="2">
        <v>79.3</v>
      </c>
      <c r="J148" s="2">
        <v>61.6</v>
      </c>
      <c r="K148" s="2">
        <v>50.5</v>
      </c>
      <c r="L148" s="2">
        <v>41</v>
      </c>
      <c r="M148" s="2">
        <v>32.299999999999997</v>
      </c>
      <c r="N148" s="2">
        <v>28.1</v>
      </c>
      <c r="O148" s="2">
        <v>21.9</v>
      </c>
      <c r="P148" s="2">
        <v>18.2</v>
      </c>
      <c r="Q148" s="3">
        <v>161.76000000000002</v>
      </c>
    </row>
    <row r="149" spans="1:17" ht="15.75" hidden="1" x14ac:dyDescent="0.2">
      <c r="A149" s="2">
        <v>14</v>
      </c>
      <c r="B149" s="2" t="s">
        <v>15</v>
      </c>
      <c r="C149" s="2">
        <v>141747</v>
      </c>
      <c r="D149" s="2" t="s">
        <v>14</v>
      </c>
      <c r="E149" s="2">
        <v>50</v>
      </c>
      <c r="F149" s="63">
        <v>2</v>
      </c>
      <c r="G149" s="2">
        <v>105.8</v>
      </c>
      <c r="H149" s="2">
        <v>84.7</v>
      </c>
      <c r="I149" s="2">
        <v>72.2</v>
      </c>
      <c r="J149" s="2">
        <v>56.4</v>
      </c>
      <c r="K149" s="2">
        <v>45.9</v>
      </c>
      <c r="L149" s="2">
        <v>37.299999999999997</v>
      </c>
      <c r="M149" s="2">
        <v>29.1</v>
      </c>
      <c r="N149" s="2">
        <v>25</v>
      </c>
      <c r="O149" s="2">
        <v>19.399999999999999</v>
      </c>
      <c r="P149" s="2">
        <v>16.3</v>
      </c>
      <c r="Q149" s="3">
        <v>145.79999999999998</v>
      </c>
    </row>
    <row r="150" spans="1:17" ht="15.75" hidden="1" x14ac:dyDescent="0.2">
      <c r="A150" s="2">
        <v>14</v>
      </c>
      <c r="B150" s="2" t="s">
        <v>15</v>
      </c>
      <c r="C150" s="2">
        <v>141747</v>
      </c>
      <c r="D150" s="2" t="s">
        <v>14</v>
      </c>
      <c r="E150" s="2">
        <v>25</v>
      </c>
      <c r="F150" s="63">
        <v>4</v>
      </c>
      <c r="G150" s="2">
        <v>95.4</v>
      </c>
      <c r="H150" s="2">
        <v>76.2</v>
      </c>
      <c r="I150" s="2">
        <v>65.3</v>
      </c>
      <c r="J150" s="2">
        <v>51</v>
      </c>
      <c r="K150" s="2">
        <v>41.3</v>
      </c>
      <c r="L150" s="2">
        <v>33.6</v>
      </c>
      <c r="M150" s="2">
        <v>26</v>
      </c>
      <c r="N150" s="2">
        <v>22</v>
      </c>
      <c r="O150" s="2">
        <v>17</v>
      </c>
      <c r="P150" s="2">
        <v>14.4</v>
      </c>
      <c r="Q150" s="3">
        <v>130.08000000000001</v>
      </c>
    </row>
    <row r="151" spans="1:17" ht="15.75" hidden="1" x14ac:dyDescent="0.2">
      <c r="A151" s="2">
        <v>14</v>
      </c>
      <c r="B151" s="2" t="s">
        <v>15</v>
      </c>
      <c r="C151" s="2">
        <v>141747</v>
      </c>
      <c r="D151" s="2" t="s">
        <v>14</v>
      </c>
      <c r="E151" s="2">
        <v>20</v>
      </c>
      <c r="F151" s="63">
        <v>5</v>
      </c>
      <c r="G151" s="2">
        <v>92</v>
      </c>
      <c r="H151" s="2">
        <v>73.5</v>
      </c>
      <c r="I151" s="2">
        <v>63</v>
      </c>
      <c r="J151" s="2">
        <v>49.3</v>
      </c>
      <c r="K151" s="2">
        <v>39.799999999999997</v>
      </c>
      <c r="L151" s="2">
        <v>32.4</v>
      </c>
      <c r="M151" s="2">
        <v>25</v>
      </c>
      <c r="N151" s="2">
        <v>21.1</v>
      </c>
      <c r="O151" s="2">
        <v>16.3</v>
      </c>
      <c r="P151" s="2">
        <v>13.8</v>
      </c>
      <c r="Q151" s="3">
        <v>125.03999999999999</v>
      </c>
    </row>
    <row r="152" spans="1:17" ht="15.75" hidden="1" x14ac:dyDescent="0.2">
      <c r="A152" s="2">
        <v>14</v>
      </c>
      <c r="B152" s="2" t="s">
        <v>15</v>
      </c>
      <c r="C152" s="2">
        <v>141747</v>
      </c>
      <c r="D152" s="2" t="s">
        <v>14</v>
      </c>
      <c r="E152" s="2">
        <v>10</v>
      </c>
      <c r="F152" s="63">
        <v>10</v>
      </c>
      <c r="G152" s="2">
        <v>81.5</v>
      </c>
      <c r="H152" s="2">
        <v>65</v>
      </c>
      <c r="I152" s="2">
        <v>55.9</v>
      </c>
      <c r="J152" s="2">
        <v>43.8</v>
      </c>
      <c r="K152" s="2">
        <v>35.1</v>
      </c>
      <c r="L152" s="2">
        <v>28.6</v>
      </c>
      <c r="M152" s="2">
        <v>21.9</v>
      </c>
      <c r="N152" s="2">
        <v>18.2</v>
      </c>
      <c r="O152" s="2">
        <v>14.1</v>
      </c>
      <c r="P152" s="2">
        <v>12</v>
      </c>
      <c r="Q152" s="3">
        <v>109.32</v>
      </c>
    </row>
    <row r="153" spans="1:17" ht="15.75" x14ac:dyDescent="0.2">
      <c r="A153" s="2">
        <v>14</v>
      </c>
      <c r="B153" s="2" t="s">
        <v>15</v>
      </c>
      <c r="C153" s="2">
        <v>141747</v>
      </c>
      <c r="D153" s="2" t="s">
        <v>14</v>
      </c>
      <c r="E153" s="2">
        <v>5</v>
      </c>
      <c r="F153" s="63">
        <v>20</v>
      </c>
      <c r="G153" s="2">
        <v>70.599999999999994</v>
      </c>
      <c r="H153" s="2">
        <v>56.2</v>
      </c>
      <c r="I153" s="2">
        <v>48.6</v>
      </c>
      <c r="J153" s="2">
        <v>38</v>
      </c>
      <c r="K153" s="2">
        <v>30.1</v>
      </c>
      <c r="L153" s="2">
        <v>24.7</v>
      </c>
      <c r="M153" s="2">
        <v>18.7</v>
      </c>
      <c r="N153" s="2">
        <v>15.4</v>
      </c>
      <c r="O153" s="2">
        <v>11.9</v>
      </c>
      <c r="P153" s="2">
        <v>10.199999999999999</v>
      </c>
      <c r="Q153" s="3">
        <v>93.24</v>
      </c>
    </row>
    <row r="154" spans="1:17" ht="15.75" hidden="1" x14ac:dyDescent="0.2">
      <c r="A154" s="2">
        <v>14</v>
      </c>
      <c r="B154" s="2" t="s">
        <v>15</v>
      </c>
      <c r="C154" s="2">
        <v>141747</v>
      </c>
      <c r="D154" s="2" t="s">
        <v>14</v>
      </c>
      <c r="E154" s="2">
        <v>2</v>
      </c>
      <c r="F154" s="63">
        <v>50</v>
      </c>
      <c r="G154" s="2">
        <v>54.2</v>
      </c>
      <c r="H154" s="2">
        <v>43.1</v>
      </c>
      <c r="I154" s="2">
        <v>37.4</v>
      </c>
      <c r="J154" s="2">
        <v>28.9</v>
      </c>
      <c r="K154" s="2">
        <v>22.6</v>
      </c>
      <c r="L154" s="2">
        <v>18.600000000000001</v>
      </c>
      <c r="M154" s="2">
        <v>13.9</v>
      </c>
      <c r="N154" s="2">
        <v>11.5</v>
      </c>
      <c r="O154" s="2">
        <v>9</v>
      </c>
      <c r="P154" s="2">
        <v>7.6</v>
      </c>
      <c r="Q154" s="3">
        <v>69.12</v>
      </c>
    </row>
    <row r="155" spans="1:17" ht="15.75" hidden="1" x14ac:dyDescent="0.2">
      <c r="A155" s="2">
        <v>14</v>
      </c>
      <c r="B155" s="2" t="s">
        <v>15</v>
      </c>
      <c r="C155" s="2">
        <v>141747</v>
      </c>
      <c r="D155" s="2" t="s">
        <v>14</v>
      </c>
      <c r="E155" s="2">
        <v>1.01</v>
      </c>
      <c r="F155" s="64">
        <v>99</v>
      </c>
      <c r="G155" s="2">
        <v>27.6</v>
      </c>
      <c r="H155" s="2">
        <v>22.3</v>
      </c>
      <c r="I155" s="2">
        <v>19.100000000000001</v>
      </c>
      <c r="J155" s="2">
        <v>13.7</v>
      </c>
      <c r="K155" s="2">
        <v>10.199999999999999</v>
      </c>
      <c r="L155" s="2">
        <v>8.6</v>
      </c>
      <c r="M155" s="2">
        <v>6.6</v>
      </c>
      <c r="N155" s="2">
        <v>6</v>
      </c>
      <c r="O155" s="2">
        <v>4.9000000000000004</v>
      </c>
      <c r="P155" s="2">
        <v>3.8</v>
      </c>
      <c r="Q155" s="3">
        <v>31.799999999999997</v>
      </c>
    </row>
    <row r="156" spans="1:17" ht="15.75" hidden="1" x14ac:dyDescent="0.2">
      <c r="A156" s="2">
        <v>15</v>
      </c>
      <c r="B156" s="2" t="s">
        <v>83</v>
      </c>
      <c r="C156" s="2">
        <v>246551</v>
      </c>
      <c r="D156" s="2" t="s">
        <v>13</v>
      </c>
      <c r="E156" s="2">
        <v>1000</v>
      </c>
      <c r="F156" s="63">
        <v>0.1</v>
      </c>
      <c r="G156" s="2">
        <v>127</v>
      </c>
      <c r="H156" s="2">
        <v>108.1</v>
      </c>
      <c r="I156" s="2">
        <v>95.7</v>
      </c>
      <c r="J156" s="2">
        <v>96.8</v>
      </c>
      <c r="K156" s="2">
        <v>76</v>
      </c>
      <c r="L156" s="2">
        <v>61.1</v>
      </c>
      <c r="M156" s="2">
        <v>45.5</v>
      </c>
      <c r="N156" s="2">
        <v>34.700000000000003</v>
      </c>
      <c r="O156" s="2">
        <v>23.8</v>
      </c>
      <c r="P156" s="2">
        <v>19.7</v>
      </c>
      <c r="Q156" s="3">
        <v>229.79999999999998</v>
      </c>
    </row>
    <row r="157" spans="1:17" ht="15.75" hidden="1" x14ac:dyDescent="0.2">
      <c r="A157" s="2">
        <v>15</v>
      </c>
      <c r="B157" s="2" t="s">
        <v>83</v>
      </c>
      <c r="C157" s="2">
        <v>246551</v>
      </c>
      <c r="D157" s="2" t="s">
        <v>13</v>
      </c>
      <c r="E157" s="2">
        <v>500</v>
      </c>
      <c r="F157" s="63">
        <v>0.2</v>
      </c>
      <c r="G157" s="2">
        <v>117.9</v>
      </c>
      <c r="H157" s="2">
        <v>100.1</v>
      </c>
      <c r="I157" s="2">
        <v>88.3</v>
      </c>
      <c r="J157" s="2">
        <v>87</v>
      </c>
      <c r="K157" s="2">
        <v>67.900000000000006</v>
      </c>
      <c r="L157" s="2">
        <v>54.8</v>
      </c>
      <c r="M157" s="2">
        <v>40.9</v>
      </c>
      <c r="N157" s="2">
        <v>31.7</v>
      </c>
      <c r="O157" s="2">
        <v>22.1</v>
      </c>
      <c r="P157" s="2">
        <v>18.3</v>
      </c>
      <c r="Q157" s="3">
        <v>209.88</v>
      </c>
    </row>
    <row r="158" spans="1:17" ht="15.75" hidden="1" x14ac:dyDescent="0.2">
      <c r="A158" s="2">
        <v>15</v>
      </c>
      <c r="B158" s="2" t="s">
        <v>83</v>
      </c>
      <c r="C158" s="2">
        <v>246551</v>
      </c>
      <c r="D158" s="2" t="s">
        <v>13</v>
      </c>
      <c r="E158" s="2">
        <v>200</v>
      </c>
      <c r="F158" s="63">
        <v>0.5</v>
      </c>
      <c r="G158" s="2">
        <v>106.2</v>
      </c>
      <c r="H158" s="2">
        <v>89.8</v>
      </c>
      <c r="I158" s="2">
        <v>78.8</v>
      </c>
      <c r="J158" s="2">
        <v>75</v>
      </c>
      <c r="K158" s="2">
        <v>58</v>
      </c>
      <c r="L158" s="2">
        <v>47</v>
      </c>
      <c r="M158" s="2">
        <v>35.200000000000003</v>
      </c>
      <c r="N158" s="2">
        <v>27.8</v>
      </c>
      <c r="O158" s="2">
        <v>19.899999999999999</v>
      </c>
      <c r="P158" s="2">
        <v>16.600000000000001</v>
      </c>
      <c r="Q158" s="3">
        <v>184.79999999999998</v>
      </c>
    </row>
    <row r="159" spans="1:17" ht="15.75" hidden="1" x14ac:dyDescent="0.2">
      <c r="A159" s="2">
        <v>15</v>
      </c>
      <c r="B159" s="2" t="s">
        <v>83</v>
      </c>
      <c r="C159" s="2">
        <v>246551</v>
      </c>
      <c r="D159" s="2" t="s">
        <v>13</v>
      </c>
      <c r="E159" s="2">
        <v>100</v>
      </c>
      <c r="F159" s="63">
        <v>1</v>
      </c>
      <c r="G159" s="2">
        <v>97.5</v>
      </c>
      <c r="H159" s="2">
        <v>82.1</v>
      </c>
      <c r="I159" s="2">
        <v>71.8</v>
      </c>
      <c r="J159" s="2">
        <v>66.5</v>
      </c>
      <c r="K159" s="2">
        <v>51.1</v>
      </c>
      <c r="L159" s="2">
        <v>41.6</v>
      </c>
      <c r="M159" s="2">
        <v>31.3</v>
      </c>
      <c r="N159" s="2">
        <v>25.1</v>
      </c>
      <c r="O159" s="2">
        <v>18.3</v>
      </c>
      <c r="P159" s="2">
        <v>15.3</v>
      </c>
      <c r="Q159" s="3">
        <v>166.56</v>
      </c>
    </row>
    <row r="160" spans="1:17" ht="15.75" hidden="1" x14ac:dyDescent="0.2">
      <c r="A160" s="2">
        <v>15</v>
      </c>
      <c r="B160" s="2" t="s">
        <v>83</v>
      </c>
      <c r="C160" s="2">
        <v>246551</v>
      </c>
      <c r="D160" s="2" t="s">
        <v>13</v>
      </c>
      <c r="E160" s="2">
        <v>50</v>
      </c>
      <c r="F160" s="63">
        <v>2</v>
      </c>
      <c r="G160" s="2">
        <v>88.8</v>
      </c>
      <c r="H160" s="2">
        <v>74.599999999999994</v>
      </c>
      <c r="I160" s="2">
        <v>65</v>
      </c>
      <c r="J160" s="2">
        <v>58.4</v>
      </c>
      <c r="K160" s="2">
        <v>44.6</v>
      </c>
      <c r="L160" s="2">
        <v>36.5</v>
      </c>
      <c r="M160" s="2">
        <v>27.6</v>
      </c>
      <c r="N160" s="2">
        <v>22.4</v>
      </c>
      <c r="O160" s="2">
        <v>16.7</v>
      </c>
      <c r="P160" s="2">
        <v>14</v>
      </c>
      <c r="Q160" s="3">
        <v>148.79999999999998</v>
      </c>
    </row>
    <row r="161" spans="1:17" ht="15.75" hidden="1" x14ac:dyDescent="0.2">
      <c r="A161" s="2">
        <v>15</v>
      </c>
      <c r="B161" s="2" t="s">
        <v>83</v>
      </c>
      <c r="C161" s="2">
        <v>246551</v>
      </c>
      <c r="D161" s="2" t="s">
        <v>13</v>
      </c>
      <c r="E161" s="2">
        <v>25</v>
      </c>
      <c r="F161" s="63">
        <v>4</v>
      </c>
      <c r="G161" s="2">
        <v>80.2</v>
      </c>
      <c r="H161" s="2">
        <v>67.099999999999994</v>
      </c>
      <c r="I161" s="2">
        <v>58.1</v>
      </c>
      <c r="J161" s="2">
        <v>50.7</v>
      </c>
      <c r="K161" s="2">
        <v>38.6</v>
      </c>
      <c r="L161" s="2">
        <v>31.7</v>
      </c>
      <c r="M161" s="2">
        <v>24.1</v>
      </c>
      <c r="N161" s="2">
        <v>19.899999999999999</v>
      </c>
      <c r="O161" s="2">
        <v>15.1</v>
      </c>
      <c r="P161" s="2">
        <v>12.7</v>
      </c>
      <c r="Q161" s="3">
        <v>131.51999999999998</v>
      </c>
    </row>
    <row r="162" spans="1:17" ht="15.75" hidden="1" x14ac:dyDescent="0.2">
      <c r="A162" s="2">
        <v>15</v>
      </c>
      <c r="B162" s="2" t="s">
        <v>83</v>
      </c>
      <c r="C162" s="2">
        <v>246551</v>
      </c>
      <c r="D162" s="2" t="s">
        <v>13</v>
      </c>
      <c r="E162" s="2">
        <v>20</v>
      </c>
      <c r="F162" s="63">
        <v>5</v>
      </c>
      <c r="G162" s="2">
        <v>77.400000000000006</v>
      </c>
      <c r="H162" s="2">
        <v>64.7</v>
      </c>
      <c r="I162" s="2">
        <v>55.9</v>
      </c>
      <c r="J162" s="2">
        <v>48.3</v>
      </c>
      <c r="K162" s="2">
        <v>36.700000000000003</v>
      </c>
      <c r="L162" s="2">
        <v>30.2</v>
      </c>
      <c r="M162" s="2">
        <v>23</v>
      </c>
      <c r="N162" s="2">
        <v>19.100000000000001</v>
      </c>
      <c r="O162" s="2">
        <v>14.5</v>
      </c>
      <c r="P162" s="2">
        <v>12.2</v>
      </c>
      <c r="Q162" s="3">
        <v>126</v>
      </c>
    </row>
    <row r="163" spans="1:17" ht="15.75" hidden="1" x14ac:dyDescent="0.2">
      <c r="A163" s="2">
        <v>15</v>
      </c>
      <c r="B163" s="2" t="s">
        <v>83</v>
      </c>
      <c r="C163" s="2">
        <v>246551</v>
      </c>
      <c r="D163" s="2" t="s">
        <v>13</v>
      </c>
      <c r="E163" s="2">
        <v>10</v>
      </c>
      <c r="F163" s="63">
        <v>10</v>
      </c>
      <c r="G163" s="2">
        <v>68.599999999999994</v>
      </c>
      <c r="H163" s="2">
        <v>57.1</v>
      </c>
      <c r="I163" s="2">
        <v>49.1</v>
      </c>
      <c r="J163" s="2">
        <v>41</v>
      </c>
      <c r="K163" s="2">
        <v>31</v>
      </c>
      <c r="L163" s="2">
        <v>25.6</v>
      </c>
      <c r="M163" s="2">
        <v>19.7</v>
      </c>
      <c r="N163" s="2">
        <v>16.600000000000001</v>
      </c>
      <c r="O163" s="2">
        <v>12.8</v>
      </c>
      <c r="P163" s="2">
        <v>10.8</v>
      </c>
      <c r="Q163" s="3">
        <v>108.96</v>
      </c>
    </row>
    <row r="164" spans="1:17" ht="15.75" x14ac:dyDescent="0.2">
      <c r="A164" s="2">
        <v>15</v>
      </c>
      <c r="B164" s="2" t="s">
        <v>83</v>
      </c>
      <c r="C164" s="2">
        <v>246551</v>
      </c>
      <c r="D164" s="2" t="s">
        <v>13</v>
      </c>
      <c r="E164" s="2">
        <v>5</v>
      </c>
      <c r="F164" s="63">
        <v>20</v>
      </c>
      <c r="G164" s="2">
        <v>59.4</v>
      </c>
      <c r="H164" s="2">
        <v>49.1</v>
      </c>
      <c r="I164" s="2">
        <v>41.9</v>
      </c>
      <c r="J164" s="2">
        <v>33.9</v>
      </c>
      <c r="K164" s="2">
        <v>25.6</v>
      </c>
      <c r="L164" s="2">
        <v>21.2</v>
      </c>
      <c r="M164" s="2">
        <v>16.5</v>
      </c>
      <c r="N164" s="2">
        <v>14</v>
      </c>
      <c r="O164" s="2">
        <v>11.1</v>
      </c>
      <c r="P164" s="2">
        <v>9.4</v>
      </c>
      <c r="Q164" s="3">
        <v>91.68</v>
      </c>
    </row>
    <row r="165" spans="1:17" ht="15.75" hidden="1" x14ac:dyDescent="0.2">
      <c r="A165" s="2">
        <v>15</v>
      </c>
      <c r="B165" s="2" t="s">
        <v>83</v>
      </c>
      <c r="C165" s="2">
        <v>246551</v>
      </c>
      <c r="D165" s="2" t="s">
        <v>13</v>
      </c>
      <c r="E165" s="2">
        <v>2</v>
      </c>
      <c r="F165" s="63">
        <v>50</v>
      </c>
      <c r="G165" s="2">
        <v>45.4</v>
      </c>
      <c r="H165" s="2">
        <v>37.1</v>
      </c>
      <c r="I165" s="2">
        <v>31.2</v>
      </c>
      <c r="J165" s="2">
        <v>23.9</v>
      </c>
      <c r="K165" s="2">
        <v>18.100000000000001</v>
      </c>
      <c r="L165" s="2">
        <v>15.1</v>
      </c>
      <c r="M165" s="2">
        <v>12</v>
      </c>
      <c r="N165" s="2">
        <v>10.4</v>
      </c>
      <c r="O165" s="2">
        <v>8.3000000000000007</v>
      </c>
      <c r="P165" s="2">
        <v>7.1</v>
      </c>
      <c r="Q165" s="3">
        <v>66.47999999999999</v>
      </c>
    </row>
    <row r="166" spans="1:17" ht="15.75" hidden="1" x14ac:dyDescent="0.2">
      <c r="A166" s="2">
        <v>15</v>
      </c>
      <c r="B166" s="2" t="s">
        <v>83</v>
      </c>
      <c r="C166" s="2">
        <v>246551</v>
      </c>
      <c r="D166" s="2" t="s">
        <v>13</v>
      </c>
      <c r="E166" s="2">
        <v>1.01</v>
      </c>
      <c r="F166" s="64">
        <v>99</v>
      </c>
      <c r="G166" s="2">
        <v>22.4</v>
      </c>
      <c r="H166" s="2">
        <v>17.8</v>
      </c>
      <c r="I166" s="2">
        <v>14.4</v>
      </c>
      <c r="J166" s="2">
        <v>10.199999999999999</v>
      </c>
      <c r="K166" s="2">
        <v>8.1999999999999993</v>
      </c>
      <c r="L166" s="2">
        <v>6.8</v>
      </c>
      <c r="M166" s="2">
        <v>5.9</v>
      </c>
      <c r="N166" s="2">
        <v>5</v>
      </c>
      <c r="O166" s="2">
        <v>3.8</v>
      </c>
      <c r="P166" s="2">
        <v>3.3</v>
      </c>
      <c r="Q166" s="3">
        <v>29.04</v>
      </c>
    </row>
    <row r="167" spans="1:17" ht="15.75" hidden="1" x14ac:dyDescent="0.2">
      <c r="A167" s="2">
        <v>16</v>
      </c>
      <c r="B167" s="2" t="s">
        <v>16</v>
      </c>
      <c r="C167" s="2">
        <v>144873</v>
      </c>
      <c r="D167" s="2" t="s">
        <v>17</v>
      </c>
      <c r="E167" s="2">
        <v>1000</v>
      </c>
      <c r="F167" s="63">
        <v>0.1</v>
      </c>
      <c r="G167" s="2">
        <v>209.4</v>
      </c>
      <c r="H167" s="2">
        <v>185.8</v>
      </c>
      <c r="I167" s="2">
        <v>161</v>
      </c>
      <c r="J167" s="2">
        <v>139.1</v>
      </c>
      <c r="K167" s="2">
        <v>111.4</v>
      </c>
      <c r="L167" s="2">
        <v>83.9</v>
      </c>
      <c r="M167" s="2">
        <v>57.3</v>
      </c>
      <c r="N167" s="2">
        <v>41.2</v>
      </c>
      <c r="O167" s="2">
        <v>28.8</v>
      </c>
      <c r="P167" s="2">
        <v>20.9</v>
      </c>
      <c r="Q167" s="3">
        <v>137.4</v>
      </c>
    </row>
    <row r="168" spans="1:17" ht="15.75" hidden="1" x14ac:dyDescent="0.2">
      <c r="A168" s="2">
        <v>16</v>
      </c>
      <c r="B168" s="2" t="s">
        <v>16</v>
      </c>
      <c r="C168" s="2">
        <v>144873</v>
      </c>
      <c r="D168" s="2" t="s">
        <v>17</v>
      </c>
      <c r="E168" s="2">
        <v>500</v>
      </c>
      <c r="F168" s="63">
        <v>0.2</v>
      </c>
      <c r="G168" s="2">
        <v>179.9</v>
      </c>
      <c r="H168" s="2">
        <v>157.1</v>
      </c>
      <c r="I168" s="2">
        <v>135.19999999999999</v>
      </c>
      <c r="J168" s="2">
        <v>115</v>
      </c>
      <c r="K168" s="2">
        <v>91.1</v>
      </c>
      <c r="L168" s="2">
        <v>69</v>
      </c>
      <c r="M168" s="2">
        <v>47.5</v>
      </c>
      <c r="N168" s="2">
        <v>34.700000000000003</v>
      </c>
      <c r="O168" s="2">
        <v>24.4</v>
      </c>
      <c r="P168" s="2">
        <v>18.100000000000001</v>
      </c>
      <c r="Q168" s="3">
        <v>124.19999999999999</v>
      </c>
    </row>
    <row r="169" spans="1:17" ht="15.75" hidden="1" x14ac:dyDescent="0.2">
      <c r="A169" s="2">
        <v>16</v>
      </c>
      <c r="B169" s="2" t="s">
        <v>16</v>
      </c>
      <c r="C169" s="2">
        <v>144873</v>
      </c>
      <c r="D169" s="2" t="s">
        <v>17</v>
      </c>
      <c r="E169" s="2">
        <v>200</v>
      </c>
      <c r="F169" s="63">
        <v>0.5</v>
      </c>
      <c r="G169" s="2">
        <v>145.9</v>
      </c>
      <c r="H169" s="2">
        <v>124.6</v>
      </c>
      <c r="I169" s="2">
        <v>106.3</v>
      </c>
      <c r="J169" s="2">
        <v>88.6</v>
      </c>
      <c r="K169" s="2">
        <v>69.2</v>
      </c>
      <c r="L169" s="2">
        <v>52.9</v>
      </c>
      <c r="M169" s="2">
        <v>36.799999999999997</v>
      </c>
      <c r="N169" s="2">
        <v>27.4</v>
      </c>
      <c r="O169" s="2">
        <v>19.5</v>
      </c>
      <c r="P169" s="2">
        <v>14.8</v>
      </c>
      <c r="Q169" s="3">
        <v>107.75999999999999</v>
      </c>
    </row>
    <row r="170" spans="1:17" ht="15.75" hidden="1" x14ac:dyDescent="0.2">
      <c r="A170" s="2">
        <v>16</v>
      </c>
      <c r="B170" s="2" t="s">
        <v>16</v>
      </c>
      <c r="C170" s="2">
        <v>144873</v>
      </c>
      <c r="D170" s="2" t="s">
        <v>17</v>
      </c>
      <c r="E170" s="2">
        <v>100</v>
      </c>
      <c r="F170" s="63">
        <v>1</v>
      </c>
      <c r="G170" s="2">
        <v>123.5</v>
      </c>
      <c r="H170" s="2">
        <v>103.6</v>
      </c>
      <c r="I170" s="2">
        <v>87.8</v>
      </c>
      <c r="J170" s="2">
        <v>72.099999999999994</v>
      </c>
      <c r="K170" s="2">
        <v>55.8</v>
      </c>
      <c r="L170" s="2">
        <v>42.9</v>
      </c>
      <c r="M170" s="2">
        <v>30.1</v>
      </c>
      <c r="N170" s="2">
        <v>22.8</v>
      </c>
      <c r="O170" s="2">
        <v>16.3</v>
      </c>
      <c r="P170" s="2">
        <v>12.6</v>
      </c>
      <c r="Q170" s="3">
        <v>96</v>
      </c>
    </row>
    <row r="171" spans="1:17" ht="15.75" hidden="1" x14ac:dyDescent="0.2">
      <c r="A171" s="2">
        <v>16</v>
      </c>
      <c r="B171" s="2" t="s">
        <v>16</v>
      </c>
      <c r="C171" s="2">
        <v>144873</v>
      </c>
      <c r="D171" s="2" t="s">
        <v>17</v>
      </c>
      <c r="E171" s="2">
        <v>50</v>
      </c>
      <c r="F171" s="63">
        <v>2</v>
      </c>
      <c r="G171" s="2">
        <v>103.4</v>
      </c>
      <c r="H171" s="2">
        <v>85.4</v>
      </c>
      <c r="I171" s="2">
        <v>71.900000000000006</v>
      </c>
      <c r="J171" s="2">
        <v>58.1</v>
      </c>
      <c r="K171" s="2">
        <v>44.5</v>
      </c>
      <c r="L171" s="2">
        <v>34.5</v>
      </c>
      <c r="M171" s="2">
        <v>24.5</v>
      </c>
      <c r="N171" s="2">
        <v>18.8</v>
      </c>
      <c r="O171" s="2">
        <v>13.5</v>
      </c>
      <c r="P171" s="2">
        <v>10.6</v>
      </c>
      <c r="Q171" s="3">
        <v>84.719999999999985</v>
      </c>
    </row>
    <row r="172" spans="1:17" ht="15.75" hidden="1" x14ac:dyDescent="0.2">
      <c r="A172" s="2">
        <v>16</v>
      </c>
      <c r="B172" s="2" t="s">
        <v>16</v>
      </c>
      <c r="C172" s="2">
        <v>144873</v>
      </c>
      <c r="D172" s="2" t="s">
        <v>17</v>
      </c>
      <c r="E172" s="2">
        <v>25</v>
      </c>
      <c r="F172" s="63">
        <v>4</v>
      </c>
      <c r="G172" s="2">
        <v>85.6</v>
      </c>
      <c r="H172" s="2">
        <v>69.400000000000006</v>
      </c>
      <c r="I172" s="2">
        <v>58</v>
      </c>
      <c r="J172" s="2">
        <v>46.3</v>
      </c>
      <c r="K172" s="2">
        <v>35.1</v>
      </c>
      <c r="L172" s="2">
        <v>27.4</v>
      </c>
      <c r="M172" s="2">
        <v>19.7</v>
      </c>
      <c r="N172" s="2">
        <v>15.3</v>
      </c>
      <c r="O172" s="2">
        <v>11.1</v>
      </c>
      <c r="P172" s="2">
        <v>8.9</v>
      </c>
      <c r="Q172" s="3">
        <v>73.8</v>
      </c>
    </row>
    <row r="173" spans="1:17" ht="15.75" hidden="1" x14ac:dyDescent="0.2">
      <c r="A173" s="2">
        <v>16</v>
      </c>
      <c r="B173" s="2" t="s">
        <v>16</v>
      </c>
      <c r="C173" s="2">
        <v>144873</v>
      </c>
      <c r="D173" s="2" t="s">
        <v>17</v>
      </c>
      <c r="E173" s="2">
        <v>20</v>
      </c>
      <c r="F173" s="63">
        <v>5</v>
      </c>
      <c r="G173" s="2">
        <v>80.2</v>
      </c>
      <c r="H173" s="2">
        <v>64.7</v>
      </c>
      <c r="I173" s="2">
        <v>54</v>
      </c>
      <c r="J173" s="2">
        <v>42.8</v>
      </c>
      <c r="K173" s="2">
        <v>32.4</v>
      </c>
      <c r="L173" s="2">
        <v>25.4</v>
      </c>
      <c r="M173" s="2">
        <v>18.3</v>
      </c>
      <c r="N173" s="2">
        <v>14.3</v>
      </c>
      <c r="O173" s="2">
        <v>10.4</v>
      </c>
      <c r="P173" s="2">
        <v>8.4</v>
      </c>
      <c r="Q173" s="3">
        <v>70.319999999999993</v>
      </c>
    </row>
    <row r="174" spans="1:17" ht="15.75" hidden="1" x14ac:dyDescent="0.2">
      <c r="A174" s="2">
        <v>16</v>
      </c>
      <c r="B174" s="2" t="s">
        <v>16</v>
      </c>
      <c r="C174" s="2">
        <v>144873</v>
      </c>
      <c r="D174" s="2" t="s">
        <v>17</v>
      </c>
      <c r="E174" s="2">
        <v>10</v>
      </c>
      <c r="F174" s="63">
        <v>10</v>
      </c>
      <c r="G174" s="2">
        <v>64.7</v>
      </c>
      <c r="H174" s="2">
        <v>51.2</v>
      </c>
      <c r="I174" s="2">
        <v>42.5</v>
      </c>
      <c r="J174" s="2">
        <v>33.200000000000003</v>
      </c>
      <c r="K174" s="2">
        <v>25</v>
      </c>
      <c r="L174" s="2">
        <v>19.7</v>
      </c>
      <c r="M174" s="2">
        <v>14.4</v>
      </c>
      <c r="N174" s="2">
        <v>11.4</v>
      </c>
      <c r="O174" s="2">
        <v>8.4</v>
      </c>
      <c r="P174" s="2">
        <v>6.9</v>
      </c>
      <c r="Q174" s="3">
        <v>59.759999999999991</v>
      </c>
    </row>
    <row r="175" spans="1:17" ht="15.75" x14ac:dyDescent="0.2">
      <c r="A175" s="2">
        <v>16</v>
      </c>
      <c r="B175" s="2" t="s">
        <v>16</v>
      </c>
      <c r="C175" s="2">
        <v>144873</v>
      </c>
      <c r="D175" s="2" t="s">
        <v>17</v>
      </c>
      <c r="E175" s="2">
        <v>5</v>
      </c>
      <c r="F175" s="63">
        <v>20</v>
      </c>
      <c r="G175" s="2">
        <v>50.6</v>
      </c>
      <c r="H175" s="2">
        <v>39.299999999999997</v>
      </c>
      <c r="I175" s="2">
        <v>32.4</v>
      </c>
      <c r="J175" s="2">
        <v>25</v>
      </c>
      <c r="K175" s="2">
        <v>18.7</v>
      </c>
      <c r="L175" s="2">
        <v>14.9</v>
      </c>
      <c r="M175" s="2">
        <v>11.1</v>
      </c>
      <c r="N175" s="2">
        <v>8.9</v>
      </c>
      <c r="O175" s="2">
        <v>6.6</v>
      </c>
      <c r="P175" s="2">
        <v>5.5</v>
      </c>
      <c r="Q175" s="3">
        <v>49.32</v>
      </c>
    </row>
    <row r="176" spans="1:17" ht="15.75" hidden="1" x14ac:dyDescent="0.2">
      <c r="A176" s="2">
        <v>16</v>
      </c>
      <c r="B176" s="2" t="s">
        <v>16</v>
      </c>
      <c r="C176" s="2">
        <v>144873</v>
      </c>
      <c r="D176" s="2" t="s">
        <v>17</v>
      </c>
      <c r="E176" s="2">
        <v>2</v>
      </c>
      <c r="F176" s="63">
        <v>50</v>
      </c>
      <c r="G176" s="2">
        <v>32.9</v>
      </c>
      <c r="H176" s="2">
        <v>24.9</v>
      </c>
      <c r="I176" s="2">
        <v>20.3</v>
      </c>
      <c r="J176" s="2">
        <v>15.4</v>
      </c>
      <c r="K176" s="2">
        <v>11.5</v>
      </c>
      <c r="L176" s="2">
        <v>9.4</v>
      </c>
      <c r="M176" s="2">
        <v>7.2</v>
      </c>
      <c r="N176" s="2">
        <v>5.8</v>
      </c>
      <c r="O176" s="2">
        <v>4.4000000000000004</v>
      </c>
      <c r="P176" s="2">
        <v>3.7</v>
      </c>
      <c r="Q176" s="3">
        <v>34.32</v>
      </c>
    </row>
    <row r="177" spans="1:17" ht="15.75" hidden="1" x14ac:dyDescent="0.2">
      <c r="A177" s="2">
        <v>16</v>
      </c>
      <c r="B177" s="2" t="s">
        <v>16</v>
      </c>
      <c r="C177" s="2">
        <v>144873</v>
      </c>
      <c r="D177" s="2" t="s">
        <v>17</v>
      </c>
      <c r="E177" s="2">
        <v>1.01</v>
      </c>
      <c r="F177" s="64">
        <v>99</v>
      </c>
      <c r="G177" s="2">
        <v>13</v>
      </c>
      <c r="H177" s="2">
        <v>9.6</v>
      </c>
      <c r="I177" s="2">
        <v>7.9</v>
      </c>
      <c r="J177" s="2">
        <v>6.1</v>
      </c>
      <c r="K177" s="2">
        <v>4.7</v>
      </c>
      <c r="L177" s="2">
        <v>4</v>
      </c>
      <c r="M177" s="2">
        <v>3.4</v>
      </c>
      <c r="N177" s="2">
        <v>2.7</v>
      </c>
      <c r="O177" s="2">
        <v>2.1</v>
      </c>
      <c r="P177" s="2">
        <v>1.7</v>
      </c>
      <c r="Q177" s="3">
        <v>13.56</v>
      </c>
    </row>
    <row r="178" spans="1:17" ht="15.75" hidden="1" x14ac:dyDescent="0.2">
      <c r="A178" s="2">
        <v>17</v>
      </c>
      <c r="B178" s="2" t="s">
        <v>18</v>
      </c>
      <c r="C178" s="2">
        <v>251691</v>
      </c>
      <c r="D178" s="2" t="s">
        <v>18</v>
      </c>
      <c r="E178" s="2">
        <v>1000</v>
      </c>
      <c r="F178" s="63">
        <v>0.1</v>
      </c>
      <c r="G178" s="2">
        <v>264.7</v>
      </c>
      <c r="H178" s="2">
        <v>218.8</v>
      </c>
      <c r="I178" s="2">
        <v>210.8</v>
      </c>
      <c r="J178" s="2">
        <v>151.6</v>
      </c>
      <c r="K178" s="2">
        <v>95.1</v>
      </c>
      <c r="L178" s="2">
        <v>68.599999999999994</v>
      </c>
      <c r="M178" s="2">
        <v>42.9</v>
      </c>
      <c r="N178" s="2">
        <v>29.1</v>
      </c>
      <c r="O178" s="2">
        <v>18.100000000000001</v>
      </c>
      <c r="P178" s="2">
        <v>13.1</v>
      </c>
      <c r="Q178" s="3">
        <v>107.04</v>
      </c>
    </row>
    <row r="179" spans="1:17" ht="15.75" hidden="1" x14ac:dyDescent="0.2">
      <c r="A179" s="2">
        <v>17</v>
      </c>
      <c r="B179" s="2" t="s">
        <v>18</v>
      </c>
      <c r="C179" s="2">
        <v>251691</v>
      </c>
      <c r="D179" s="2" t="s">
        <v>18</v>
      </c>
      <c r="E179" s="2">
        <v>500</v>
      </c>
      <c r="F179" s="63">
        <v>0.2</v>
      </c>
      <c r="G179" s="2">
        <v>219</v>
      </c>
      <c r="H179" s="2">
        <v>180</v>
      </c>
      <c r="I179" s="2">
        <v>169.7</v>
      </c>
      <c r="J179" s="2">
        <v>123</v>
      </c>
      <c r="K179" s="2">
        <v>78.7</v>
      </c>
      <c r="L179" s="2">
        <v>57.6</v>
      </c>
      <c r="M179" s="2">
        <v>36.700000000000003</v>
      </c>
      <c r="N179" s="2">
        <v>25.5</v>
      </c>
      <c r="O179" s="2">
        <v>16.399999999999999</v>
      </c>
      <c r="P179" s="2">
        <v>12</v>
      </c>
      <c r="Q179" s="3">
        <v>99.24</v>
      </c>
    </row>
    <row r="180" spans="1:17" ht="15.75" hidden="1" x14ac:dyDescent="0.2">
      <c r="A180" s="2">
        <v>17</v>
      </c>
      <c r="B180" s="2" t="s">
        <v>18</v>
      </c>
      <c r="C180" s="2">
        <v>251691</v>
      </c>
      <c r="D180" s="2" t="s">
        <v>18</v>
      </c>
      <c r="E180" s="2">
        <v>200</v>
      </c>
      <c r="F180" s="63">
        <v>0.5</v>
      </c>
      <c r="G180" s="2">
        <v>168.9</v>
      </c>
      <c r="H180" s="2">
        <v>137.6</v>
      </c>
      <c r="I180" s="2">
        <v>126.1</v>
      </c>
      <c r="J180" s="2">
        <v>92.4</v>
      </c>
      <c r="K180" s="2">
        <v>60.7</v>
      </c>
      <c r="L180" s="2">
        <v>45.3</v>
      </c>
      <c r="M180" s="2">
        <v>29.7</v>
      </c>
      <c r="N180" s="2">
        <v>21.3</v>
      </c>
      <c r="O180" s="2">
        <v>14.1</v>
      </c>
      <c r="P180" s="2">
        <v>10.6</v>
      </c>
      <c r="Q180" s="3">
        <v>89.04</v>
      </c>
    </row>
    <row r="181" spans="1:17" ht="15.75" hidden="1" x14ac:dyDescent="0.2">
      <c r="A181" s="2">
        <v>17</v>
      </c>
      <c r="B181" s="2" t="s">
        <v>18</v>
      </c>
      <c r="C181" s="2">
        <v>251691</v>
      </c>
      <c r="D181" s="2" t="s">
        <v>18</v>
      </c>
      <c r="E181" s="2">
        <v>100</v>
      </c>
      <c r="F181" s="63">
        <v>1</v>
      </c>
      <c r="G181" s="2">
        <v>137.4</v>
      </c>
      <c r="H181" s="2">
        <v>111.3</v>
      </c>
      <c r="I181" s="2">
        <v>99.9</v>
      </c>
      <c r="J181" s="2">
        <v>73.8</v>
      </c>
      <c r="K181" s="2">
        <v>49.4</v>
      </c>
      <c r="L181" s="2">
        <v>37.4</v>
      </c>
      <c r="M181" s="2">
        <v>25</v>
      </c>
      <c r="N181" s="2">
        <v>18.399999999999999</v>
      </c>
      <c r="O181" s="2">
        <v>12.6</v>
      </c>
      <c r="P181" s="2">
        <v>9.5</v>
      </c>
      <c r="Q181" s="3">
        <v>81.48</v>
      </c>
    </row>
    <row r="182" spans="1:17" ht="15.75" hidden="1" x14ac:dyDescent="0.2">
      <c r="A182" s="2">
        <v>17</v>
      </c>
      <c r="B182" s="2" t="s">
        <v>18</v>
      </c>
      <c r="C182" s="2">
        <v>251691</v>
      </c>
      <c r="D182" s="2" t="s">
        <v>18</v>
      </c>
      <c r="E182" s="2">
        <v>50</v>
      </c>
      <c r="F182" s="63">
        <v>2</v>
      </c>
      <c r="G182" s="2">
        <v>110.7</v>
      </c>
      <c r="H182" s="2">
        <v>89.1</v>
      </c>
      <c r="I182" s="2">
        <v>78.3</v>
      </c>
      <c r="J182" s="2">
        <v>58.3</v>
      </c>
      <c r="K182" s="2">
        <v>39.9</v>
      </c>
      <c r="L182" s="2">
        <v>30.6</v>
      </c>
      <c r="M182" s="2">
        <v>20.9</v>
      </c>
      <c r="N182" s="2">
        <v>15.8</v>
      </c>
      <c r="O182" s="2">
        <v>11.1</v>
      </c>
      <c r="P182" s="2">
        <v>8.5</v>
      </c>
      <c r="Q182" s="3">
        <v>73.8</v>
      </c>
    </row>
    <row r="183" spans="1:17" ht="15.75" hidden="1" x14ac:dyDescent="0.2">
      <c r="A183" s="2">
        <v>17</v>
      </c>
      <c r="B183" s="2" t="s">
        <v>18</v>
      </c>
      <c r="C183" s="2">
        <v>251691</v>
      </c>
      <c r="D183" s="2" t="s">
        <v>18</v>
      </c>
      <c r="E183" s="2">
        <v>25</v>
      </c>
      <c r="F183" s="63">
        <v>4</v>
      </c>
      <c r="G183" s="2">
        <v>87.9</v>
      </c>
      <c r="H183" s="2">
        <v>70.3</v>
      </c>
      <c r="I183" s="2">
        <v>60.6</v>
      </c>
      <c r="J183" s="2">
        <v>45.5</v>
      </c>
      <c r="K183" s="2">
        <v>31.8</v>
      </c>
      <c r="L183" s="2">
        <v>24.8</v>
      </c>
      <c r="M183" s="2">
        <v>17.3</v>
      </c>
      <c r="N183" s="2">
        <v>13.4</v>
      </c>
      <c r="O183" s="2">
        <v>9.6</v>
      </c>
      <c r="P183" s="2">
        <v>7.5</v>
      </c>
      <c r="Q183" s="3">
        <v>66.12</v>
      </c>
    </row>
    <row r="184" spans="1:17" ht="15.75" hidden="1" x14ac:dyDescent="0.2">
      <c r="A184" s="2">
        <v>17</v>
      </c>
      <c r="B184" s="2" t="s">
        <v>18</v>
      </c>
      <c r="C184" s="2">
        <v>251691</v>
      </c>
      <c r="D184" s="2" t="s">
        <v>18</v>
      </c>
      <c r="E184" s="2">
        <v>20</v>
      </c>
      <c r="F184" s="63">
        <v>5</v>
      </c>
      <c r="G184" s="2">
        <v>81.400000000000006</v>
      </c>
      <c r="H184" s="2">
        <v>64.900000000000006</v>
      </c>
      <c r="I184" s="2">
        <v>55.6</v>
      </c>
      <c r="J184" s="2">
        <v>41.9</v>
      </c>
      <c r="K184" s="2">
        <v>29.4</v>
      </c>
      <c r="L184" s="2">
        <v>23</v>
      </c>
      <c r="M184" s="2">
        <v>16.2</v>
      </c>
      <c r="N184" s="2">
        <v>12.7</v>
      </c>
      <c r="O184" s="2">
        <v>9.1999999999999993</v>
      </c>
      <c r="P184" s="2">
        <v>7.2</v>
      </c>
      <c r="Q184" s="3">
        <v>63.599999999999994</v>
      </c>
    </row>
    <row r="185" spans="1:17" ht="15.75" hidden="1" x14ac:dyDescent="0.2">
      <c r="A185" s="2">
        <v>17</v>
      </c>
      <c r="B185" s="2" t="s">
        <v>18</v>
      </c>
      <c r="C185" s="2">
        <v>251691</v>
      </c>
      <c r="D185" s="2" t="s">
        <v>18</v>
      </c>
      <c r="E185" s="2">
        <v>10</v>
      </c>
      <c r="F185" s="63">
        <v>10</v>
      </c>
      <c r="G185" s="2">
        <v>63</v>
      </c>
      <c r="H185" s="2">
        <v>49.8</v>
      </c>
      <c r="I185" s="2">
        <v>42</v>
      </c>
      <c r="J185" s="2">
        <v>31.9</v>
      </c>
      <c r="K185" s="2">
        <v>22.8</v>
      </c>
      <c r="L185" s="2">
        <v>18.2</v>
      </c>
      <c r="M185" s="2">
        <v>13.1</v>
      </c>
      <c r="N185" s="2">
        <v>10.5</v>
      </c>
      <c r="O185" s="2">
        <v>7.8</v>
      </c>
      <c r="P185" s="2">
        <v>6.2</v>
      </c>
      <c r="Q185" s="3">
        <v>55.68</v>
      </c>
    </row>
    <row r="186" spans="1:17" ht="15.75" x14ac:dyDescent="0.2">
      <c r="A186" s="2">
        <v>17</v>
      </c>
      <c r="B186" s="2" t="s">
        <v>18</v>
      </c>
      <c r="C186" s="2">
        <v>251691</v>
      </c>
      <c r="D186" s="2" t="s">
        <v>18</v>
      </c>
      <c r="E186" s="2">
        <v>5</v>
      </c>
      <c r="F186" s="63">
        <v>20</v>
      </c>
      <c r="G186" s="2">
        <v>47.1</v>
      </c>
      <c r="H186" s="2">
        <v>37</v>
      </c>
      <c r="I186" s="2">
        <v>30.7</v>
      </c>
      <c r="J186" s="2">
        <v>23.5</v>
      </c>
      <c r="K186" s="2">
        <v>17.2</v>
      </c>
      <c r="L186" s="2">
        <v>13.9</v>
      </c>
      <c r="M186" s="2">
        <v>10.3</v>
      </c>
      <c r="N186" s="2">
        <v>8.4</v>
      </c>
      <c r="O186" s="2">
        <v>6.4</v>
      </c>
      <c r="P186" s="2">
        <v>5.2</v>
      </c>
      <c r="Q186" s="3">
        <v>47.4</v>
      </c>
    </row>
    <row r="187" spans="1:17" ht="15.75" hidden="1" x14ac:dyDescent="0.2">
      <c r="A187" s="2">
        <v>17</v>
      </c>
      <c r="B187" s="2" t="s">
        <v>18</v>
      </c>
      <c r="C187" s="2">
        <v>251691</v>
      </c>
      <c r="D187" s="2" t="s">
        <v>18</v>
      </c>
      <c r="E187" s="2">
        <v>2</v>
      </c>
      <c r="F187" s="63">
        <v>50</v>
      </c>
      <c r="G187" s="2">
        <v>28.7</v>
      </c>
      <c r="H187" s="2">
        <v>22.3</v>
      </c>
      <c r="I187" s="2">
        <v>18.2</v>
      </c>
      <c r="J187" s="2">
        <v>14.1</v>
      </c>
      <c r="K187" s="2">
        <v>10.6</v>
      </c>
      <c r="L187" s="2">
        <v>8.8000000000000007</v>
      </c>
      <c r="M187" s="2">
        <v>6.8</v>
      </c>
      <c r="N187" s="2">
        <v>5.8</v>
      </c>
      <c r="O187" s="2">
        <v>4.5</v>
      </c>
      <c r="P187" s="2">
        <v>3.7</v>
      </c>
      <c r="Q187" s="3">
        <v>34.68</v>
      </c>
    </row>
    <row r="188" spans="1:17" ht="15.75" hidden="1" x14ac:dyDescent="0.2">
      <c r="A188" s="2">
        <v>17</v>
      </c>
      <c r="B188" s="2" t="s">
        <v>18</v>
      </c>
      <c r="C188" s="2">
        <v>251691</v>
      </c>
      <c r="D188" s="2" t="s">
        <v>18</v>
      </c>
      <c r="E188" s="2">
        <v>1.01</v>
      </c>
      <c r="F188" s="64">
        <v>99</v>
      </c>
      <c r="G188" s="2">
        <v>10.7</v>
      </c>
      <c r="H188" s="2">
        <v>8.1</v>
      </c>
      <c r="I188" s="2">
        <v>7</v>
      </c>
      <c r="J188" s="2">
        <v>5.5</v>
      </c>
      <c r="K188" s="2">
        <v>4.2</v>
      </c>
      <c r="L188" s="2">
        <v>3.5</v>
      </c>
      <c r="M188" s="2">
        <v>2.9</v>
      </c>
      <c r="N188" s="2">
        <v>2.5</v>
      </c>
      <c r="O188" s="2">
        <v>1.8</v>
      </c>
      <c r="P188" s="2">
        <v>1.5</v>
      </c>
      <c r="Q188" s="3">
        <v>14.28</v>
      </c>
    </row>
    <row r="189" spans="1:17" ht="15.75" hidden="1" x14ac:dyDescent="0.2">
      <c r="A189" s="2">
        <v>18</v>
      </c>
      <c r="B189" s="2" t="s">
        <v>110</v>
      </c>
      <c r="C189" s="2">
        <v>330170</v>
      </c>
      <c r="D189" s="2" t="s">
        <v>9</v>
      </c>
      <c r="E189" s="2">
        <v>1000</v>
      </c>
      <c r="F189" s="63">
        <v>0.1</v>
      </c>
      <c r="G189" s="2">
        <v>495.8</v>
      </c>
      <c r="H189" s="2">
        <v>406.9</v>
      </c>
      <c r="I189" s="2">
        <v>339.3</v>
      </c>
      <c r="J189" s="2">
        <v>230</v>
      </c>
      <c r="K189" s="2">
        <v>161.5</v>
      </c>
      <c r="L189" s="2">
        <v>105.6</v>
      </c>
      <c r="M189" s="2">
        <v>66.8</v>
      </c>
      <c r="N189" s="2">
        <v>49.1</v>
      </c>
      <c r="O189" s="2">
        <v>31</v>
      </c>
      <c r="P189" s="2">
        <v>21.6</v>
      </c>
      <c r="Q189" s="3">
        <v>113.90399999999998</v>
      </c>
    </row>
    <row r="190" spans="1:17" ht="15.75" hidden="1" x14ac:dyDescent="0.2">
      <c r="A190" s="2">
        <v>18</v>
      </c>
      <c r="B190" s="2" t="s">
        <v>110</v>
      </c>
      <c r="C190" s="2">
        <v>330170</v>
      </c>
      <c r="D190" s="2" t="s">
        <v>9</v>
      </c>
      <c r="E190" s="2">
        <v>500</v>
      </c>
      <c r="F190" s="63">
        <v>0.2</v>
      </c>
      <c r="G190" s="2">
        <v>376.8</v>
      </c>
      <c r="H190" s="2">
        <v>308.39999999999998</v>
      </c>
      <c r="I190" s="2">
        <v>254.7</v>
      </c>
      <c r="J190" s="2">
        <v>173.7</v>
      </c>
      <c r="K190" s="2">
        <v>121</v>
      </c>
      <c r="L190" s="2">
        <v>82.2</v>
      </c>
      <c r="M190" s="2">
        <v>52.9</v>
      </c>
      <c r="N190" s="2">
        <v>39.4</v>
      </c>
      <c r="O190" s="2">
        <v>25.6</v>
      </c>
      <c r="P190" s="2">
        <v>18.3</v>
      </c>
      <c r="Q190" s="3">
        <v>101.69999999999999</v>
      </c>
    </row>
    <row r="191" spans="1:17" ht="15.75" hidden="1" x14ac:dyDescent="0.2">
      <c r="A191" s="2">
        <v>18</v>
      </c>
      <c r="B191" s="2" t="s">
        <v>110</v>
      </c>
      <c r="C191" s="2">
        <v>330170</v>
      </c>
      <c r="D191" s="2" t="s">
        <v>9</v>
      </c>
      <c r="E191" s="2">
        <v>200</v>
      </c>
      <c r="F191" s="63">
        <v>0.5</v>
      </c>
      <c r="G191" s="2">
        <v>259.10000000000002</v>
      </c>
      <c r="H191" s="2">
        <v>211.5</v>
      </c>
      <c r="I191" s="2">
        <v>172.5</v>
      </c>
      <c r="J191" s="2">
        <v>118.8</v>
      </c>
      <c r="K191" s="2">
        <v>82</v>
      </c>
      <c r="L191" s="2">
        <v>58.5</v>
      </c>
      <c r="M191" s="2">
        <v>38.6</v>
      </c>
      <c r="N191" s="2">
        <v>29.2</v>
      </c>
      <c r="O191" s="2">
        <v>19.7</v>
      </c>
      <c r="P191" s="2">
        <v>14.5</v>
      </c>
      <c r="Q191" s="3">
        <v>86.783999999999992</v>
      </c>
    </row>
    <row r="192" spans="1:17" ht="15.75" hidden="1" x14ac:dyDescent="0.2">
      <c r="A192" s="2">
        <v>18</v>
      </c>
      <c r="B192" s="2" t="s">
        <v>110</v>
      </c>
      <c r="C192" s="2">
        <v>330170</v>
      </c>
      <c r="D192" s="2" t="s">
        <v>9</v>
      </c>
      <c r="E192" s="2">
        <v>100</v>
      </c>
      <c r="F192" s="63">
        <v>1</v>
      </c>
      <c r="G192" s="2">
        <v>193</v>
      </c>
      <c r="H192" s="2">
        <v>157.4</v>
      </c>
      <c r="I192" s="2">
        <v>127.3</v>
      </c>
      <c r="J192" s="2">
        <v>88.3</v>
      </c>
      <c r="K192" s="2">
        <v>60.6</v>
      </c>
      <c r="L192" s="2">
        <v>44.9</v>
      </c>
      <c r="M192" s="2">
        <v>30.2</v>
      </c>
      <c r="N192" s="2">
        <v>23.1</v>
      </c>
      <c r="O192" s="2">
        <v>16</v>
      </c>
      <c r="P192" s="2">
        <v>12</v>
      </c>
      <c r="Q192" s="3">
        <v>76.274999999999991</v>
      </c>
    </row>
    <row r="193" spans="1:17" ht="15.75" hidden="1" x14ac:dyDescent="0.2">
      <c r="A193" s="2">
        <v>18</v>
      </c>
      <c r="B193" s="2" t="s">
        <v>110</v>
      </c>
      <c r="C193" s="2">
        <v>330170</v>
      </c>
      <c r="D193" s="2" t="s">
        <v>9</v>
      </c>
      <c r="E193" s="2">
        <v>50</v>
      </c>
      <c r="F193" s="63">
        <v>2</v>
      </c>
      <c r="G193" s="2">
        <v>141.9</v>
      </c>
      <c r="H193" s="2">
        <v>115.7</v>
      </c>
      <c r="I193" s="2">
        <v>92.9</v>
      </c>
      <c r="J193" s="2">
        <v>65</v>
      </c>
      <c r="K193" s="2">
        <v>44.5</v>
      </c>
      <c r="L193" s="2">
        <v>34.200000000000003</v>
      </c>
      <c r="M193" s="2">
        <v>23.5</v>
      </c>
      <c r="N193" s="2">
        <v>18.2</v>
      </c>
      <c r="O193" s="2">
        <v>12.9</v>
      </c>
      <c r="P193" s="2">
        <v>9.9</v>
      </c>
      <c r="Q193" s="3">
        <v>66.556999999999988</v>
      </c>
    </row>
    <row r="194" spans="1:17" ht="15.75" hidden="1" x14ac:dyDescent="0.2">
      <c r="A194" s="2">
        <v>18</v>
      </c>
      <c r="B194" s="2" t="s">
        <v>110</v>
      </c>
      <c r="C194" s="2">
        <v>330170</v>
      </c>
      <c r="D194" s="2" t="s">
        <v>9</v>
      </c>
      <c r="E194" s="2">
        <v>25</v>
      </c>
      <c r="F194" s="63">
        <v>4</v>
      </c>
      <c r="G194" s="2">
        <v>102.7</v>
      </c>
      <c r="H194" s="2">
        <v>83.8</v>
      </c>
      <c r="I194" s="2">
        <v>66.8</v>
      </c>
      <c r="J194" s="2">
        <v>47.3</v>
      </c>
      <c r="K194" s="2">
        <v>32.299999999999997</v>
      </c>
      <c r="L194" s="2">
        <v>25.7</v>
      </c>
      <c r="M194" s="2">
        <v>18.100000000000001</v>
      </c>
      <c r="N194" s="2">
        <v>14.2</v>
      </c>
      <c r="O194" s="2">
        <v>10.3</v>
      </c>
      <c r="P194" s="2">
        <v>8.1</v>
      </c>
      <c r="Q194" s="3">
        <v>57.290999999999997</v>
      </c>
    </row>
    <row r="195" spans="1:17" ht="15.75" hidden="1" x14ac:dyDescent="0.2">
      <c r="A195" s="2">
        <v>18</v>
      </c>
      <c r="B195" s="2" t="s">
        <v>110</v>
      </c>
      <c r="C195" s="2">
        <v>330170</v>
      </c>
      <c r="D195" s="2" t="s">
        <v>9</v>
      </c>
      <c r="E195" s="2">
        <v>20</v>
      </c>
      <c r="F195" s="63">
        <v>5</v>
      </c>
      <c r="G195" s="2">
        <v>92.1</v>
      </c>
      <c r="H195" s="2">
        <v>75.3</v>
      </c>
      <c r="I195" s="2">
        <v>59.9</v>
      </c>
      <c r="J195" s="2">
        <v>42.5</v>
      </c>
      <c r="K195" s="2">
        <v>29</v>
      </c>
      <c r="L195" s="2">
        <v>23.4</v>
      </c>
      <c r="M195" s="2">
        <v>16.600000000000001</v>
      </c>
      <c r="N195" s="2">
        <v>13</v>
      </c>
      <c r="O195" s="2">
        <v>9.5</v>
      </c>
      <c r="P195" s="2">
        <v>7.5</v>
      </c>
      <c r="Q195" s="3">
        <v>54.466000000000001</v>
      </c>
    </row>
    <row r="196" spans="1:17" ht="15.75" hidden="1" x14ac:dyDescent="0.2">
      <c r="A196" s="2">
        <v>18</v>
      </c>
      <c r="B196" s="2" t="s">
        <v>110</v>
      </c>
      <c r="C196" s="2">
        <v>330170</v>
      </c>
      <c r="D196" s="2" t="s">
        <v>9</v>
      </c>
      <c r="E196" s="2">
        <v>10</v>
      </c>
      <c r="F196" s="63">
        <v>10</v>
      </c>
      <c r="G196" s="2">
        <v>64.5</v>
      </c>
      <c r="H196" s="2">
        <v>52.9</v>
      </c>
      <c r="I196" s="2">
        <v>41.9</v>
      </c>
      <c r="J196" s="2">
        <v>30.1</v>
      </c>
      <c r="K196" s="2">
        <v>20.6</v>
      </c>
      <c r="L196" s="2">
        <v>17.2</v>
      </c>
      <c r="M196" s="2">
        <v>12.5</v>
      </c>
      <c r="N196" s="2">
        <v>9.9</v>
      </c>
      <c r="O196" s="2">
        <v>7.4</v>
      </c>
      <c r="P196" s="2">
        <v>6</v>
      </c>
      <c r="Q196" s="3">
        <v>45.878</v>
      </c>
    </row>
    <row r="197" spans="1:17" ht="15.75" x14ac:dyDescent="0.2">
      <c r="A197" s="2">
        <v>18</v>
      </c>
      <c r="B197" s="2" t="s">
        <v>110</v>
      </c>
      <c r="C197" s="2">
        <v>330170</v>
      </c>
      <c r="D197" s="2" t="s">
        <v>9</v>
      </c>
      <c r="E197" s="2">
        <v>5</v>
      </c>
      <c r="F197" s="63">
        <v>20</v>
      </c>
      <c r="G197" s="2">
        <v>43.4</v>
      </c>
      <c r="H197" s="2">
        <v>35.799999999999997</v>
      </c>
      <c r="I197" s="2">
        <v>28.3</v>
      </c>
      <c r="J197" s="2">
        <v>20.7</v>
      </c>
      <c r="K197" s="2">
        <v>14.2</v>
      </c>
      <c r="L197" s="2">
        <v>12.3</v>
      </c>
      <c r="M197" s="2">
        <v>9.1999999999999993</v>
      </c>
      <c r="N197" s="2">
        <v>7.4</v>
      </c>
      <c r="O197" s="2">
        <v>5.6</v>
      </c>
      <c r="P197" s="2">
        <v>4.5999999999999996</v>
      </c>
      <c r="Q197" s="3">
        <v>37.628999999999991</v>
      </c>
    </row>
    <row r="198" spans="1:17" ht="15.75" hidden="1" x14ac:dyDescent="0.2">
      <c r="A198" s="2">
        <v>18</v>
      </c>
      <c r="B198" s="2" t="s">
        <v>110</v>
      </c>
      <c r="C198" s="2">
        <v>330170</v>
      </c>
      <c r="D198" s="2" t="s">
        <v>9</v>
      </c>
      <c r="E198" s="2">
        <v>2</v>
      </c>
      <c r="F198" s="63">
        <v>50</v>
      </c>
      <c r="G198" s="2">
        <v>22.5</v>
      </c>
      <c r="H198" s="2">
        <v>18.899999999999999</v>
      </c>
      <c r="I198" s="2">
        <v>15.1</v>
      </c>
      <c r="J198" s="2">
        <v>11.3</v>
      </c>
      <c r="K198" s="2">
        <v>8</v>
      </c>
      <c r="L198" s="2">
        <v>7.2</v>
      </c>
      <c r="M198" s="2">
        <v>5.6</v>
      </c>
      <c r="N198" s="2">
        <v>4.5999999999999996</v>
      </c>
      <c r="O198" s="2">
        <v>3.5</v>
      </c>
      <c r="P198" s="2">
        <v>2.9</v>
      </c>
      <c r="Q198" s="3">
        <v>26.215999999999998</v>
      </c>
    </row>
    <row r="199" spans="1:17" ht="15.75" hidden="1" x14ac:dyDescent="0.2">
      <c r="A199" s="2">
        <v>18</v>
      </c>
      <c r="B199" s="2" t="s">
        <v>110</v>
      </c>
      <c r="C199" s="2">
        <v>330170</v>
      </c>
      <c r="D199" s="2" t="s">
        <v>9</v>
      </c>
      <c r="E199" s="2">
        <v>1.01</v>
      </c>
      <c r="F199" s="64">
        <v>99</v>
      </c>
      <c r="G199" s="2">
        <v>6.8</v>
      </c>
      <c r="H199" s="2">
        <v>6.2</v>
      </c>
      <c r="I199" s="2">
        <v>5.3</v>
      </c>
      <c r="J199" s="2">
        <v>4.3</v>
      </c>
      <c r="K199" s="2">
        <v>3.4</v>
      </c>
      <c r="L199" s="2">
        <v>3.1</v>
      </c>
      <c r="M199" s="2">
        <v>2.6</v>
      </c>
      <c r="N199" s="2">
        <v>2.2000000000000002</v>
      </c>
      <c r="O199" s="2">
        <v>1.5</v>
      </c>
      <c r="P199" s="2">
        <v>1.2</v>
      </c>
      <c r="Q199" s="3">
        <v>11.186999999999999</v>
      </c>
    </row>
    <row r="200" spans="1:17" ht="15.75" hidden="1" x14ac:dyDescent="0.2">
      <c r="A200" s="2">
        <v>19</v>
      </c>
      <c r="B200" s="2" t="s">
        <v>111</v>
      </c>
      <c r="C200" s="2">
        <v>347704</v>
      </c>
      <c r="D200" s="2" t="s">
        <v>111</v>
      </c>
      <c r="E200" s="2">
        <v>1000</v>
      </c>
      <c r="F200" s="63">
        <v>0.1</v>
      </c>
      <c r="G200" s="2">
        <v>333.9</v>
      </c>
      <c r="H200" s="2">
        <v>228.3</v>
      </c>
      <c r="I200" s="2">
        <v>172.2</v>
      </c>
      <c r="J200" s="2">
        <v>112.8</v>
      </c>
      <c r="K200" s="2">
        <v>80.8</v>
      </c>
      <c r="L200" s="2">
        <v>55.5</v>
      </c>
      <c r="M200" s="2">
        <v>37.799999999999997</v>
      </c>
      <c r="N200" s="2">
        <v>30.5</v>
      </c>
      <c r="O200" s="2">
        <v>22.1</v>
      </c>
      <c r="P200" s="2">
        <v>19.8</v>
      </c>
      <c r="Q200" s="3">
        <v>158.76499999999999</v>
      </c>
    </row>
    <row r="201" spans="1:17" ht="15.75" hidden="1" x14ac:dyDescent="0.2">
      <c r="A201" s="2">
        <v>19</v>
      </c>
      <c r="B201" s="2" t="s">
        <v>111</v>
      </c>
      <c r="C201" s="2">
        <v>347704</v>
      </c>
      <c r="D201" s="2" t="s">
        <v>111</v>
      </c>
      <c r="E201" s="2">
        <v>500</v>
      </c>
      <c r="F201" s="63">
        <v>0.2</v>
      </c>
      <c r="G201" s="2">
        <v>274.60000000000002</v>
      </c>
      <c r="H201" s="2">
        <v>190</v>
      </c>
      <c r="I201" s="2">
        <v>145</v>
      </c>
      <c r="J201" s="2">
        <v>96.4</v>
      </c>
      <c r="K201" s="2">
        <v>69.400000000000006</v>
      </c>
      <c r="L201" s="2">
        <v>48.5</v>
      </c>
      <c r="M201" s="2">
        <v>33.299999999999997</v>
      </c>
      <c r="N201" s="2">
        <v>26.8</v>
      </c>
      <c r="O201" s="2">
        <v>19.5</v>
      </c>
      <c r="P201" s="2">
        <v>17.2</v>
      </c>
      <c r="Q201" s="3">
        <v>133.227</v>
      </c>
    </row>
    <row r="202" spans="1:17" ht="15.75" hidden="1" x14ac:dyDescent="0.2">
      <c r="A202" s="2">
        <v>19</v>
      </c>
      <c r="B202" s="2" t="s">
        <v>111</v>
      </c>
      <c r="C202" s="2">
        <v>347704</v>
      </c>
      <c r="D202" s="2" t="s">
        <v>111</v>
      </c>
      <c r="E202" s="2">
        <v>200</v>
      </c>
      <c r="F202" s="63">
        <v>0.5</v>
      </c>
      <c r="G202" s="2">
        <v>207.8</v>
      </c>
      <c r="H202" s="2">
        <v>146.19999999999999</v>
      </c>
      <c r="I202" s="2">
        <v>113.2</v>
      </c>
      <c r="J202" s="2">
        <v>76.8</v>
      </c>
      <c r="K202" s="2">
        <v>55.6</v>
      </c>
      <c r="L202" s="2">
        <v>39.799999999999997</v>
      </c>
      <c r="M202" s="2">
        <v>27.7</v>
      </c>
      <c r="N202" s="2">
        <v>22.2</v>
      </c>
      <c r="O202" s="2">
        <v>16.2</v>
      </c>
      <c r="P202" s="2">
        <v>14</v>
      </c>
      <c r="Q202" s="3">
        <v>103.282</v>
      </c>
    </row>
    <row r="203" spans="1:17" ht="15.75" hidden="1" x14ac:dyDescent="0.2">
      <c r="A203" s="2">
        <v>19</v>
      </c>
      <c r="B203" s="2" t="s">
        <v>111</v>
      </c>
      <c r="C203" s="2">
        <v>347704</v>
      </c>
      <c r="D203" s="2" t="s">
        <v>111</v>
      </c>
      <c r="E203" s="2">
        <v>100</v>
      </c>
      <c r="F203" s="63">
        <v>1</v>
      </c>
      <c r="G203" s="2">
        <v>165.1</v>
      </c>
      <c r="H203" s="2">
        <v>117.6</v>
      </c>
      <c r="I203" s="2">
        <v>92.1</v>
      </c>
      <c r="J203" s="2">
        <v>63.5</v>
      </c>
      <c r="K203" s="2">
        <v>46.2</v>
      </c>
      <c r="L203" s="2">
        <v>33.700000000000003</v>
      </c>
      <c r="M203" s="2">
        <v>23.6</v>
      </c>
      <c r="N203" s="2">
        <v>18.899999999999999</v>
      </c>
      <c r="O203" s="2">
        <v>13.8</v>
      </c>
      <c r="P203" s="2">
        <v>11.8</v>
      </c>
      <c r="Q203" s="3">
        <v>83.393999999999991</v>
      </c>
    </row>
    <row r="204" spans="1:17" ht="15.75" hidden="1" x14ac:dyDescent="0.2">
      <c r="A204" s="2">
        <v>19</v>
      </c>
      <c r="B204" s="2" t="s">
        <v>111</v>
      </c>
      <c r="C204" s="2">
        <v>347704</v>
      </c>
      <c r="D204" s="2" t="s">
        <v>111</v>
      </c>
      <c r="E204" s="2">
        <v>50</v>
      </c>
      <c r="F204" s="63">
        <v>2</v>
      </c>
      <c r="G204" s="2">
        <v>128.4</v>
      </c>
      <c r="H204" s="2">
        <v>92.6</v>
      </c>
      <c r="I204" s="2">
        <v>73.3</v>
      </c>
      <c r="J204" s="2">
        <v>51.3</v>
      </c>
      <c r="K204" s="2">
        <v>37.5</v>
      </c>
      <c r="L204" s="2">
        <v>27.9</v>
      </c>
      <c r="M204" s="2">
        <v>19.8</v>
      </c>
      <c r="N204" s="2">
        <v>15.7</v>
      </c>
      <c r="O204" s="2">
        <v>11.5</v>
      </c>
      <c r="P204" s="2">
        <v>9.6999999999999993</v>
      </c>
      <c r="Q204" s="3">
        <v>65.652999999999992</v>
      </c>
    </row>
    <row r="205" spans="1:17" ht="15.75" hidden="1" x14ac:dyDescent="0.2">
      <c r="A205" s="2">
        <v>19</v>
      </c>
      <c r="B205" s="2" t="s">
        <v>111</v>
      </c>
      <c r="C205" s="2">
        <v>347704</v>
      </c>
      <c r="D205" s="2" t="s">
        <v>111</v>
      </c>
      <c r="E205" s="2">
        <v>25</v>
      </c>
      <c r="F205" s="63">
        <v>4</v>
      </c>
      <c r="G205" s="2">
        <v>97.1</v>
      </c>
      <c r="H205" s="2">
        <v>70.8</v>
      </c>
      <c r="I205" s="2">
        <v>56.7</v>
      </c>
      <c r="J205" s="2">
        <v>40.4</v>
      </c>
      <c r="K205" s="2">
        <v>29.6</v>
      </c>
      <c r="L205" s="2">
        <v>22.5</v>
      </c>
      <c r="M205" s="2">
        <v>16.100000000000001</v>
      </c>
      <c r="N205" s="2">
        <v>12.8</v>
      </c>
      <c r="O205" s="2">
        <v>9.4</v>
      </c>
      <c r="P205" s="2">
        <v>7.8</v>
      </c>
      <c r="Q205" s="3">
        <v>50.05899999999999</v>
      </c>
    </row>
    <row r="206" spans="1:17" ht="15.75" hidden="1" x14ac:dyDescent="0.2">
      <c r="A206" s="2">
        <v>19</v>
      </c>
      <c r="B206" s="2" t="s">
        <v>111</v>
      </c>
      <c r="C206" s="2">
        <v>347704</v>
      </c>
      <c r="D206" s="2" t="s">
        <v>111</v>
      </c>
      <c r="E206" s="2">
        <v>20</v>
      </c>
      <c r="F206" s="63">
        <v>5</v>
      </c>
      <c r="G206" s="2">
        <v>88</v>
      </c>
      <c r="H206" s="2">
        <v>64.5</v>
      </c>
      <c r="I206" s="2">
        <v>51.8</v>
      </c>
      <c r="J206" s="2">
        <v>37.1</v>
      </c>
      <c r="K206" s="2">
        <v>27.2</v>
      </c>
      <c r="L206" s="2">
        <v>20.8</v>
      </c>
      <c r="M206" s="2">
        <v>14.9</v>
      </c>
      <c r="N206" s="2">
        <v>11.8</v>
      </c>
      <c r="O206" s="2">
        <v>8.6999999999999993</v>
      </c>
      <c r="P206" s="2">
        <v>7.2</v>
      </c>
      <c r="Q206" s="3">
        <v>45.538999999999994</v>
      </c>
    </row>
    <row r="207" spans="1:17" ht="15.75" hidden="1" x14ac:dyDescent="0.2">
      <c r="A207" s="2">
        <v>19</v>
      </c>
      <c r="B207" s="2" t="s">
        <v>111</v>
      </c>
      <c r="C207" s="2">
        <v>347704</v>
      </c>
      <c r="D207" s="2" t="s">
        <v>111</v>
      </c>
      <c r="E207" s="2">
        <v>10</v>
      </c>
      <c r="F207" s="63">
        <v>10</v>
      </c>
      <c r="G207" s="2">
        <v>62.9</v>
      </c>
      <c r="H207" s="2">
        <v>46.7</v>
      </c>
      <c r="I207" s="2">
        <v>37.9</v>
      </c>
      <c r="J207" s="2">
        <v>27.6</v>
      </c>
      <c r="K207" s="2">
        <v>20.3</v>
      </c>
      <c r="L207" s="2">
        <v>15.8</v>
      </c>
      <c r="M207" s="2">
        <v>11.5</v>
      </c>
      <c r="N207" s="2">
        <v>9.1</v>
      </c>
      <c r="O207" s="2">
        <v>6.7</v>
      </c>
      <c r="P207" s="2">
        <v>5.4</v>
      </c>
      <c r="Q207" s="3">
        <v>32.543999999999997</v>
      </c>
    </row>
    <row r="208" spans="1:17" ht="15.75" x14ac:dyDescent="0.2">
      <c r="A208" s="2">
        <v>19</v>
      </c>
      <c r="B208" s="2" t="s">
        <v>111</v>
      </c>
      <c r="C208" s="2">
        <v>347704</v>
      </c>
      <c r="D208" s="2" t="s">
        <v>111</v>
      </c>
      <c r="E208" s="2">
        <v>5</v>
      </c>
      <c r="F208" s="63">
        <v>20</v>
      </c>
      <c r="G208" s="2">
        <v>41.9</v>
      </c>
      <c r="H208" s="2">
        <v>31.5</v>
      </c>
      <c r="I208" s="2">
        <v>25.7</v>
      </c>
      <c r="J208" s="2">
        <v>19.100000000000001</v>
      </c>
      <c r="K208" s="2">
        <v>14.1</v>
      </c>
      <c r="L208" s="2">
        <v>11.3</v>
      </c>
      <c r="M208" s="2">
        <v>8.1999999999999993</v>
      </c>
      <c r="N208" s="2">
        <v>6.5</v>
      </c>
      <c r="O208" s="2">
        <v>4.8</v>
      </c>
      <c r="P208" s="2">
        <v>3.8</v>
      </c>
      <c r="Q208" s="3">
        <v>21.47</v>
      </c>
    </row>
    <row r="209" spans="1:17" ht="15.75" hidden="1" x14ac:dyDescent="0.2">
      <c r="A209" s="2">
        <v>19</v>
      </c>
      <c r="B209" s="2" t="s">
        <v>111</v>
      </c>
      <c r="C209" s="2">
        <v>347704</v>
      </c>
      <c r="D209" s="2" t="s">
        <v>111</v>
      </c>
      <c r="E209" s="2">
        <v>2</v>
      </c>
      <c r="F209" s="63">
        <v>50</v>
      </c>
      <c r="G209" s="2">
        <v>19.2</v>
      </c>
      <c r="H209" s="2">
        <v>14.6</v>
      </c>
      <c r="I209" s="2">
        <v>12.1</v>
      </c>
      <c r="J209" s="2">
        <v>9.1999999999999993</v>
      </c>
      <c r="K209" s="2">
        <v>6.8</v>
      </c>
      <c r="L209" s="2">
        <v>5.6</v>
      </c>
      <c r="M209" s="2">
        <v>4.2</v>
      </c>
      <c r="N209" s="2">
        <v>3.3</v>
      </c>
      <c r="O209" s="2">
        <v>2.4</v>
      </c>
      <c r="P209" s="2">
        <v>1.9</v>
      </c>
      <c r="Q209" s="3">
        <v>9.3789999999999996</v>
      </c>
    </row>
    <row r="210" spans="1:17" ht="15.75" hidden="1" x14ac:dyDescent="0.2">
      <c r="A210" s="2">
        <v>19</v>
      </c>
      <c r="B210" s="2" t="s">
        <v>111</v>
      </c>
      <c r="C210" s="2">
        <v>347704</v>
      </c>
      <c r="D210" s="2" t="s">
        <v>111</v>
      </c>
      <c r="E210" s="2">
        <v>1.01</v>
      </c>
      <c r="F210" s="64">
        <v>99</v>
      </c>
      <c r="G210" s="2">
        <v>2.2000000000000002</v>
      </c>
      <c r="H210" s="2">
        <v>1.7</v>
      </c>
      <c r="I210" s="2">
        <v>1.3</v>
      </c>
      <c r="J210" s="2">
        <v>1</v>
      </c>
      <c r="K210" s="2">
        <v>0.7</v>
      </c>
      <c r="L210" s="2">
        <v>0.6</v>
      </c>
      <c r="M210" s="2">
        <v>0.4</v>
      </c>
      <c r="N210" s="2">
        <v>0.4</v>
      </c>
      <c r="O210" s="2">
        <v>0.2</v>
      </c>
      <c r="P210" s="2">
        <v>0.2</v>
      </c>
      <c r="Q210" s="3">
        <v>0.79099999999999993</v>
      </c>
    </row>
    <row r="211" spans="1:17" ht="15.75" hidden="1" x14ac:dyDescent="0.2">
      <c r="A211" s="2"/>
      <c r="B211" s="2"/>
      <c r="C211" s="2">
        <v>310552</v>
      </c>
      <c r="D211" s="2" t="s">
        <v>112</v>
      </c>
      <c r="E211" s="2">
        <v>1000</v>
      </c>
      <c r="F211" s="63">
        <v>0.1</v>
      </c>
      <c r="G211" s="2">
        <v>140.4</v>
      </c>
      <c r="H211" s="2">
        <v>107.5</v>
      </c>
      <c r="I211" s="2">
        <v>87.5</v>
      </c>
      <c r="J211" s="2">
        <v>71.3</v>
      </c>
      <c r="K211" s="2">
        <v>68.599999999999994</v>
      </c>
      <c r="L211" s="2">
        <v>67.099999999999994</v>
      </c>
      <c r="M211" s="2">
        <v>50.6</v>
      </c>
      <c r="N211" s="2">
        <v>37.799999999999997</v>
      </c>
      <c r="O211" s="2">
        <v>23.7</v>
      </c>
      <c r="P211" s="2">
        <v>17.2</v>
      </c>
      <c r="Q211" s="3">
        <v>126.67299999999999</v>
      </c>
    </row>
    <row r="212" spans="1:17" ht="15.75" hidden="1" x14ac:dyDescent="0.2">
      <c r="A212" s="2"/>
      <c r="B212" s="2"/>
      <c r="C212" s="2">
        <v>310552</v>
      </c>
      <c r="D212" s="2" t="s">
        <v>112</v>
      </c>
      <c r="E212" s="2">
        <v>500</v>
      </c>
      <c r="F212" s="63">
        <v>0.2</v>
      </c>
      <c r="G212" s="2">
        <v>128.6</v>
      </c>
      <c r="H212" s="2">
        <v>98.4</v>
      </c>
      <c r="I212" s="2">
        <v>80</v>
      </c>
      <c r="J212" s="2">
        <v>64.5</v>
      </c>
      <c r="K212" s="2">
        <v>60.2</v>
      </c>
      <c r="L212" s="2">
        <v>57.2</v>
      </c>
      <c r="M212" s="2">
        <v>43</v>
      </c>
      <c r="N212" s="2">
        <v>32.5</v>
      </c>
      <c r="O212" s="2">
        <v>20.8</v>
      </c>
      <c r="P212" s="2">
        <v>15.4</v>
      </c>
      <c r="Q212" s="3">
        <v>117.29399999999998</v>
      </c>
    </row>
    <row r="213" spans="1:17" ht="15.75" hidden="1" x14ac:dyDescent="0.2">
      <c r="A213" s="2"/>
      <c r="B213" s="2"/>
      <c r="C213" s="2">
        <v>310552</v>
      </c>
      <c r="D213" s="2" t="s">
        <v>112</v>
      </c>
      <c r="E213" s="2">
        <v>200</v>
      </c>
      <c r="F213" s="63">
        <v>0.5</v>
      </c>
      <c r="G213" s="2">
        <v>113.6</v>
      </c>
      <c r="H213" s="2">
        <v>86.8</v>
      </c>
      <c r="I213" s="2">
        <v>70.5</v>
      </c>
      <c r="J213" s="2">
        <v>56</v>
      </c>
      <c r="K213" s="2">
        <v>50.3</v>
      </c>
      <c r="L213" s="2">
        <v>46</v>
      </c>
      <c r="M213" s="2">
        <v>34.5</v>
      </c>
      <c r="N213" s="2">
        <v>26.5</v>
      </c>
      <c r="O213" s="2">
        <v>17.5</v>
      </c>
      <c r="P213" s="2">
        <v>13.2</v>
      </c>
      <c r="Q213" s="3">
        <v>105.42899999999999</v>
      </c>
    </row>
    <row r="214" spans="1:17" ht="15.75" hidden="1" x14ac:dyDescent="0.2">
      <c r="A214" s="2"/>
      <c r="B214" s="2"/>
      <c r="C214" s="2">
        <v>310552</v>
      </c>
      <c r="D214" s="2" t="s">
        <v>112</v>
      </c>
      <c r="E214" s="2">
        <v>100</v>
      </c>
      <c r="F214" s="63">
        <v>1</v>
      </c>
      <c r="G214" s="2">
        <v>102.6</v>
      </c>
      <c r="H214" s="2">
        <v>78.400000000000006</v>
      </c>
      <c r="I214" s="2">
        <v>63.6</v>
      </c>
      <c r="J214" s="2">
        <v>50.1</v>
      </c>
      <c r="K214" s="2">
        <v>43.6</v>
      </c>
      <c r="L214" s="2">
        <v>38.799999999999997</v>
      </c>
      <c r="M214" s="2">
        <v>29</v>
      </c>
      <c r="N214" s="2">
        <v>22.6</v>
      </c>
      <c r="O214" s="2">
        <v>15.3</v>
      </c>
      <c r="P214" s="2">
        <v>11.7</v>
      </c>
      <c r="Q214" s="3">
        <v>97.179999999999993</v>
      </c>
    </row>
    <row r="215" spans="1:17" ht="15.75" hidden="1" x14ac:dyDescent="0.2">
      <c r="A215" s="2"/>
      <c r="B215" s="2"/>
      <c r="C215" s="2">
        <v>310552</v>
      </c>
      <c r="D215" s="2" t="s">
        <v>112</v>
      </c>
      <c r="E215" s="2">
        <v>50</v>
      </c>
      <c r="F215" s="63">
        <v>2</v>
      </c>
      <c r="G215" s="2">
        <v>91.9</v>
      </c>
      <c r="H215" s="2">
        <v>70.2</v>
      </c>
      <c r="I215" s="2">
        <v>56.9</v>
      </c>
      <c r="J215" s="2">
        <v>44.4</v>
      </c>
      <c r="K215" s="2">
        <v>37.5</v>
      </c>
      <c r="L215" s="2">
        <v>32.5</v>
      </c>
      <c r="M215" s="2">
        <v>24.3</v>
      </c>
      <c r="N215" s="2">
        <v>19.2</v>
      </c>
      <c r="O215" s="2">
        <v>13.3</v>
      </c>
      <c r="P215" s="2">
        <v>10.4</v>
      </c>
      <c r="Q215" s="3">
        <v>88.366</v>
      </c>
    </row>
    <row r="216" spans="1:17" ht="15.75" hidden="1" x14ac:dyDescent="0.2">
      <c r="A216" s="2"/>
      <c r="B216" s="2"/>
      <c r="C216" s="2">
        <v>310552</v>
      </c>
      <c r="D216" s="2" t="s">
        <v>112</v>
      </c>
      <c r="E216" s="2">
        <v>25</v>
      </c>
      <c r="F216" s="63">
        <v>4</v>
      </c>
      <c r="G216" s="2">
        <v>81.3</v>
      </c>
      <c r="H216" s="2">
        <v>62.1</v>
      </c>
      <c r="I216" s="2">
        <v>50.3</v>
      </c>
      <c r="J216" s="2">
        <v>39</v>
      </c>
      <c r="K216" s="2">
        <v>32</v>
      </c>
      <c r="L216" s="2">
        <v>27.1</v>
      </c>
      <c r="M216" s="2">
        <v>20.3</v>
      </c>
      <c r="N216" s="2">
        <v>16.2</v>
      </c>
      <c r="O216" s="2">
        <v>11.5</v>
      </c>
      <c r="P216" s="2">
        <v>9.1999999999999993</v>
      </c>
      <c r="Q216" s="3">
        <v>80.003999999999991</v>
      </c>
    </row>
    <row r="217" spans="1:17" ht="15.75" hidden="1" x14ac:dyDescent="0.2">
      <c r="A217" s="2"/>
      <c r="B217" s="2"/>
      <c r="C217" s="2">
        <v>310552</v>
      </c>
      <c r="D217" s="2" t="s">
        <v>112</v>
      </c>
      <c r="E217" s="2">
        <v>20</v>
      </c>
      <c r="F217" s="63">
        <v>5</v>
      </c>
      <c r="G217" s="2">
        <v>78</v>
      </c>
      <c r="H217" s="2">
        <v>59.6</v>
      </c>
      <c r="I217" s="2">
        <v>48.3</v>
      </c>
      <c r="J217" s="2">
        <v>37.299999999999997</v>
      </c>
      <c r="K217" s="2">
        <v>30.3</v>
      </c>
      <c r="L217" s="2">
        <v>25.5</v>
      </c>
      <c r="M217" s="2">
        <v>19.100000000000001</v>
      </c>
      <c r="N217" s="2">
        <v>15.3</v>
      </c>
      <c r="O217" s="2">
        <v>10.9</v>
      </c>
      <c r="P217" s="2">
        <v>8.8000000000000007</v>
      </c>
      <c r="Q217" s="3">
        <v>77.404999999999987</v>
      </c>
    </row>
    <row r="218" spans="1:17" ht="15.75" hidden="1" x14ac:dyDescent="0.2">
      <c r="A218" s="2"/>
      <c r="B218" s="2"/>
      <c r="C218" s="2">
        <v>310552</v>
      </c>
      <c r="D218" s="2" t="s">
        <v>112</v>
      </c>
      <c r="E218" s="2">
        <v>10</v>
      </c>
      <c r="F218" s="63">
        <v>10</v>
      </c>
      <c r="G218" s="2">
        <v>67.5</v>
      </c>
      <c r="H218" s="2">
        <v>51.6</v>
      </c>
      <c r="I218" s="2">
        <v>41.8</v>
      </c>
      <c r="J218" s="2">
        <v>32.1</v>
      </c>
      <c r="K218" s="2">
        <v>25.3</v>
      </c>
      <c r="L218" s="2">
        <v>20.9</v>
      </c>
      <c r="M218" s="2">
        <v>15.7</v>
      </c>
      <c r="N218" s="2">
        <v>12.7</v>
      </c>
      <c r="O218" s="2">
        <v>9.3000000000000007</v>
      </c>
      <c r="P218" s="2">
        <v>7.7</v>
      </c>
      <c r="Q218" s="3">
        <v>69.268999999999991</v>
      </c>
    </row>
    <row r="219" spans="1:17" ht="15.75" x14ac:dyDescent="0.2">
      <c r="A219" s="2"/>
      <c r="B219" s="2"/>
      <c r="C219" s="2">
        <v>310552</v>
      </c>
      <c r="D219" s="2" t="s">
        <v>112</v>
      </c>
      <c r="E219" s="2">
        <v>5</v>
      </c>
      <c r="F219" s="63">
        <v>20</v>
      </c>
      <c r="G219" s="2">
        <v>56.8</v>
      </c>
      <c r="H219" s="2">
        <v>43.4</v>
      </c>
      <c r="I219" s="2">
        <v>35.299999999999997</v>
      </c>
      <c r="J219" s="2">
        <v>26.9</v>
      </c>
      <c r="K219" s="2">
        <v>20.7</v>
      </c>
      <c r="L219" s="2">
        <v>16.8</v>
      </c>
      <c r="M219" s="2">
        <v>12.7</v>
      </c>
      <c r="N219" s="2">
        <v>10.4</v>
      </c>
      <c r="O219" s="2">
        <v>7.9</v>
      </c>
      <c r="P219" s="2">
        <v>6.6</v>
      </c>
      <c r="Q219" s="3">
        <v>60.79399999999999</v>
      </c>
    </row>
    <row r="220" spans="1:17" ht="15.75" hidden="1" x14ac:dyDescent="0.2">
      <c r="A220" s="2"/>
      <c r="B220" s="2"/>
      <c r="C220" s="2">
        <v>310552</v>
      </c>
      <c r="D220" s="2" t="s">
        <v>112</v>
      </c>
      <c r="E220" s="2">
        <v>2</v>
      </c>
      <c r="F220" s="63">
        <v>50</v>
      </c>
      <c r="G220" s="2">
        <v>41</v>
      </c>
      <c r="H220" s="2">
        <v>31.4</v>
      </c>
      <c r="I220" s="2">
        <v>25.7</v>
      </c>
      <c r="J220" s="2">
        <v>19.7</v>
      </c>
      <c r="K220" s="2">
        <v>14.6</v>
      </c>
      <c r="L220" s="2">
        <v>11.8</v>
      </c>
      <c r="M220" s="2">
        <v>9.1</v>
      </c>
      <c r="N220" s="2">
        <v>7.6</v>
      </c>
      <c r="O220" s="2">
        <v>6</v>
      </c>
      <c r="P220" s="2">
        <v>5.2</v>
      </c>
      <c r="Q220" s="3">
        <v>48.36399999999999</v>
      </c>
    </row>
    <row r="221" spans="1:17" ht="15.75" hidden="1" x14ac:dyDescent="0.2">
      <c r="A221" s="2"/>
      <c r="B221" s="2"/>
      <c r="C221" s="2">
        <v>310552</v>
      </c>
      <c r="D221" s="2" t="s">
        <v>112</v>
      </c>
      <c r="E221" s="2">
        <v>1.01</v>
      </c>
      <c r="F221" s="64">
        <v>99</v>
      </c>
      <c r="G221" s="2">
        <v>17.399999999999999</v>
      </c>
      <c r="H221" s="2">
        <v>13.5</v>
      </c>
      <c r="I221" s="2">
        <v>11.4</v>
      </c>
      <c r="J221" s="2">
        <v>9.5</v>
      </c>
      <c r="K221" s="2">
        <v>7.3</v>
      </c>
      <c r="L221" s="2">
        <v>6.6</v>
      </c>
      <c r="M221" s="2">
        <v>5.4</v>
      </c>
      <c r="N221" s="2">
        <v>4.7</v>
      </c>
      <c r="O221" s="2">
        <v>4</v>
      </c>
      <c r="P221" s="2">
        <v>3.5</v>
      </c>
      <c r="Q221" s="3">
        <v>28.927999999999997</v>
      </c>
    </row>
    <row r="222" spans="1:17" ht="15.75" hidden="1" x14ac:dyDescent="0.2">
      <c r="A222" s="2"/>
      <c r="B222" s="2"/>
      <c r="C222" s="2">
        <v>110695</v>
      </c>
      <c r="D222" s="2" t="s">
        <v>113</v>
      </c>
      <c r="E222" s="2">
        <v>1000</v>
      </c>
      <c r="F222" s="63">
        <v>0.1</v>
      </c>
      <c r="G222" s="2">
        <v>293</v>
      </c>
      <c r="H222" s="2">
        <v>220.6</v>
      </c>
      <c r="I222" s="2">
        <v>172.4</v>
      </c>
      <c r="J222" s="2">
        <v>120.2</v>
      </c>
      <c r="K222" s="2">
        <v>109.8</v>
      </c>
      <c r="L222" s="2">
        <v>89</v>
      </c>
      <c r="M222" s="2">
        <v>68.400000000000006</v>
      </c>
      <c r="N222" s="2">
        <v>52.2</v>
      </c>
      <c r="O222" s="2">
        <v>30.5</v>
      </c>
      <c r="P222" s="2">
        <v>24.6</v>
      </c>
      <c r="Q222" s="3">
        <v>201.72</v>
      </c>
    </row>
    <row r="223" spans="1:17" ht="15.75" hidden="1" x14ac:dyDescent="0.2">
      <c r="A223" s="2"/>
      <c r="B223" s="2"/>
      <c r="C223" s="2">
        <v>110695</v>
      </c>
      <c r="D223" s="2" t="s">
        <v>113</v>
      </c>
      <c r="E223" s="2">
        <v>500</v>
      </c>
      <c r="F223" s="63">
        <v>0.2</v>
      </c>
      <c r="G223" s="2">
        <v>259.39999999999998</v>
      </c>
      <c r="H223" s="2">
        <v>197.1</v>
      </c>
      <c r="I223" s="2">
        <v>155.6</v>
      </c>
      <c r="J223" s="2">
        <v>109.7</v>
      </c>
      <c r="K223" s="2">
        <v>97.9</v>
      </c>
      <c r="L223" s="2">
        <v>79.400000000000006</v>
      </c>
      <c r="M223" s="2">
        <v>60.8</v>
      </c>
      <c r="N223" s="2">
        <v>46.9</v>
      </c>
      <c r="O223" s="2">
        <v>28.5</v>
      </c>
      <c r="P223" s="2">
        <v>22.9</v>
      </c>
      <c r="Q223" s="3">
        <v>183.72</v>
      </c>
    </row>
    <row r="224" spans="1:17" ht="15.75" hidden="1" x14ac:dyDescent="0.2">
      <c r="A224" s="2"/>
      <c r="B224" s="2"/>
      <c r="C224" s="2">
        <v>110695</v>
      </c>
      <c r="D224" s="2" t="s">
        <v>113</v>
      </c>
      <c r="E224" s="2">
        <v>200</v>
      </c>
      <c r="F224" s="63">
        <v>0.5</v>
      </c>
      <c r="G224" s="2">
        <v>218.9</v>
      </c>
      <c r="H224" s="2">
        <v>168.4</v>
      </c>
      <c r="I224" s="2">
        <v>134.6</v>
      </c>
      <c r="J224" s="2">
        <v>96.4</v>
      </c>
      <c r="K224" s="2">
        <v>83.3</v>
      </c>
      <c r="L224" s="2">
        <v>67.599999999999994</v>
      </c>
      <c r="M224" s="2">
        <v>51.5</v>
      </c>
      <c r="N224" s="2">
        <v>40.299999999999997</v>
      </c>
      <c r="O224" s="2">
        <v>25.7</v>
      </c>
      <c r="P224" s="2">
        <v>20.6</v>
      </c>
      <c r="Q224" s="3">
        <v>161.63999999999999</v>
      </c>
    </row>
    <row r="225" spans="1:17" ht="15.75" hidden="1" x14ac:dyDescent="0.2">
      <c r="A225" s="2"/>
      <c r="B225" s="2"/>
      <c r="C225" s="2">
        <v>110695</v>
      </c>
      <c r="D225" s="2" t="s">
        <v>113</v>
      </c>
      <c r="E225" s="2">
        <v>100</v>
      </c>
      <c r="F225" s="63">
        <v>1</v>
      </c>
      <c r="G225" s="2">
        <v>191</v>
      </c>
      <c r="H225" s="2">
        <v>148.19999999999999</v>
      </c>
      <c r="I225" s="2">
        <v>119.7</v>
      </c>
      <c r="J225" s="2">
        <v>86.7</v>
      </c>
      <c r="K225" s="2">
        <v>73.2</v>
      </c>
      <c r="L225" s="2">
        <v>59.4</v>
      </c>
      <c r="M225" s="2">
        <v>45.1</v>
      </c>
      <c r="N225" s="2">
        <v>35.6</v>
      </c>
      <c r="O225" s="2">
        <v>23.5</v>
      </c>
      <c r="P225" s="2">
        <v>18.8</v>
      </c>
      <c r="Q225" s="3">
        <v>146.16</v>
      </c>
    </row>
    <row r="226" spans="1:17" ht="15.75" hidden="1" x14ac:dyDescent="0.2">
      <c r="A226" s="2"/>
      <c r="B226" s="2"/>
      <c r="C226" s="2">
        <v>110695</v>
      </c>
      <c r="D226" s="2" t="s">
        <v>113</v>
      </c>
      <c r="E226" s="2">
        <v>50</v>
      </c>
      <c r="F226" s="63">
        <v>2</v>
      </c>
      <c r="G226" s="2">
        <v>165.2</v>
      </c>
      <c r="H226" s="2">
        <v>129.30000000000001</v>
      </c>
      <c r="I226" s="2">
        <v>105.4</v>
      </c>
      <c r="J226" s="2">
        <v>77.2</v>
      </c>
      <c r="K226" s="2">
        <v>63.7</v>
      </c>
      <c r="L226" s="2">
        <v>51.7</v>
      </c>
      <c r="M226" s="2">
        <v>39.1</v>
      </c>
      <c r="N226" s="2">
        <v>31.2</v>
      </c>
      <c r="O226" s="2">
        <v>21.3</v>
      </c>
      <c r="P226" s="2">
        <v>17</v>
      </c>
      <c r="Q226" s="3">
        <v>131.63999999999999</v>
      </c>
    </row>
    <row r="227" spans="1:17" ht="15.75" hidden="1" x14ac:dyDescent="0.2">
      <c r="A227" s="2"/>
      <c r="B227" s="2"/>
      <c r="C227" s="2">
        <v>110695</v>
      </c>
      <c r="D227" s="2" t="s">
        <v>113</v>
      </c>
      <c r="E227" s="2">
        <v>25</v>
      </c>
      <c r="F227" s="63">
        <v>4</v>
      </c>
      <c r="G227" s="2">
        <v>141.19999999999999</v>
      </c>
      <c r="H227" s="2">
        <v>111.4</v>
      </c>
      <c r="I227" s="2">
        <v>91.7</v>
      </c>
      <c r="J227" s="2">
        <v>67.900000000000006</v>
      </c>
      <c r="K227" s="2">
        <v>54.7</v>
      </c>
      <c r="L227" s="2">
        <v>44.5</v>
      </c>
      <c r="M227" s="2">
        <v>33.5</v>
      </c>
      <c r="N227" s="2">
        <v>27</v>
      </c>
      <c r="O227" s="2">
        <v>19.100000000000001</v>
      </c>
      <c r="P227" s="2">
        <v>15.2</v>
      </c>
      <c r="Q227" s="3">
        <v>117.84</v>
      </c>
    </row>
    <row r="228" spans="1:17" ht="15.75" hidden="1" x14ac:dyDescent="0.2">
      <c r="A228" s="2"/>
      <c r="B228" s="2"/>
      <c r="C228" s="2">
        <v>110695</v>
      </c>
      <c r="D228" s="2" t="s">
        <v>113</v>
      </c>
      <c r="E228" s="2">
        <v>20</v>
      </c>
      <c r="F228" s="63">
        <v>5</v>
      </c>
      <c r="G228" s="2">
        <v>133.80000000000001</v>
      </c>
      <c r="H228" s="2">
        <v>105.9</v>
      </c>
      <c r="I228" s="2">
        <v>87.4</v>
      </c>
      <c r="J228" s="2">
        <v>65</v>
      </c>
      <c r="K228" s="2">
        <v>51.9</v>
      </c>
      <c r="L228" s="2">
        <v>42.3</v>
      </c>
      <c r="M228" s="2">
        <v>31.8</v>
      </c>
      <c r="N228" s="2">
        <v>25.6</v>
      </c>
      <c r="O228" s="2">
        <v>18.3</v>
      </c>
      <c r="P228" s="2">
        <v>14.6</v>
      </c>
      <c r="Q228" s="3">
        <v>113.52</v>
      </c>
    </row>
    <row r="229" spans="1:17" ht="15.75" hidden="1" x14ac:dyDescent="0.2">
      <c r="A229" s="2"/>
      <c r="B229" s="2"/>
      <c r="C229" s="2">
        <v>110695</v>
      </c>
      <c r="D229" s="2" t="s">
        <v>113</v>
      </c>
      <c r="E229" s="2">
        <v>10</v>
      </c>
      <c r="F229" s="63">
        <v>10</v>
      </c>
      <c r="G229" s="2">
        <v>111.7</v>
      </c>
      <c r="H229" s="2">
        <v>89.1</v>
      </c>
      <c r="I229" s="2">
        <v>74.2</v>
      </c>
      <c r="J229" s="2">
        <v>55.8</v>
      </c>
      <c r="K229" s="2">
        <v>43.6</v>
      </c>
      <c r="L229" s="2">
        <v>35.5</v>
      </c>
      <c r="M229" s="2">
        <v>26.6</v>
      </c>
      <c r="N229" s="2">
        <v>21.6</v>
      </c>
      <c r="O229" s="2">
        <v>15.9</v>
      </c>
      <c r="P229" s="2">
        <v>12.7</v>
      </c>
      <c r="Q229" s="3">
        <v>100.44</v>
      </c>
    </row>
    <row r="230" spans="1:17" ht="15.75" x14ac:dyDescent="0.2">
      <c r="A230" s="2"/>
      <c r="B230" s="2"/>
      <c r="C230" s="2">
        <v>110695</v>
      </c>
      <c r="D230" s="2" t="s">
        <v>113</v>
      </c>
      <c r="E230" s="2">
        <v>5</v>
      </c>
      <c r="F230" s="63">
        <v>20</v>
      </c>
      <c r="G230" s="2">
        <v>90.6</v>
      </c>
      <c r="H230" s="2">
        <v>72.8</v>
      </c>
      <c r="I230" s="2">
        <v>61.2</v>
      </c>
      <c r="J230" s="2">
        <v>46.4</v>
      </c>
      <c r="K230" s="2">
        <v>35.5</v>
      </c>
      <c r="L230" s="2">
        <v>29</v>
      </c>
      <c r="M230" s="2">
        <v>21.6</v>
      </c>
      <c r="N230" s="2">
        <v>17.7</v>
      </c>
      <c r="O230" s="2">
        <v>13.3</v>
      </c>
      <c r="P230" s="2">
        <v>10.6</v>
      </c>
      <c r="Q230" s="3">
        <v>87.6</v>
      </c>
    </row>
    <row r="231" spans="1:17" ht="15.75" hidden="1" x14ac:dyDescent="0.2">
      <c r="A231" s="2"/>
      <c r="B231" s="2"/>
      <c r="C231" s="2">
        <v>110695</v>
      </c>
      <c r="D231" s="2" t="s">
        <v>113</v>
      </c>
      <c r="E231" s="2">
        <v>2</v>
      </c>
      <c r="F231" s="63">
        <v>50</v>
      </c>
      <c r="G231" s="2">
        <v>62.4</v>
      </c>
      <c r="H231" s="2">
        <v>50.4</v>
      </c>
      <c r="I231" s="2">
        <v>42.7</v>
      </c>
      <c r="J231" s="2">
        <v>32.700000000000003</v>
      </c>
      <c r="K231" s="2">
        <v>24.5</v>
      </c>
      <c r="L231" s="2">
        <v>20</v>
      </c>
      <c r="M231" s="2">
        <v>14.8</v>
      </c>
      <c r="N231" s="2">
        <v>12.2</v>
      </c>
      <c r="O231" s="2">
        <v>9.3000000000000007</v>
      </c>
      <c r="P231" s="2">
        <v>7.5</v>
      </c>
      <c r="Q231" s="3">
        <v>69.72</v>
      </c>
    </row>
    <row r="232" spans="1:17" ht="15.75" hidden="1" x14ac:dyDescent="0.2">
      <c r="A232" s="2"/>
      <c r="B232" s="2"/>
      <c r="C232" s="2">
        <v>110695</v>
      </c>
      <c r="D232" s="2" t="s">
        <v>113</v>
      </c>
      <c r="E232" s="2">
        <v>1.01</v>
      </c>
      <c r="F232" s="64">
        <v>99</v>
      </c>
      <c r="G232" s="2">
        <v>26.4</v>
      </c>
      <c r="H232" s="2">
        <v>20.7</v>
      </c>
      <c r="I232" s="2">
        <v>17.2</v>
      </c>
      <c r="J232" s="2">
        <v>12.7</v>
      </c>
      <c r="K232" s="2">
        <v>10</v>
      </c>
      <c r="L232" s="2">
        <v>8.3000000000000007</v>
      </c>
      <c r="M232" s="2">
        <v>6</v>
      </c>
      <c r="N232" s="2">
        <v>4.8</v>
      </c>
      <c r="O232" s="2">
        <v>3</v>
      </c>
      <c r="P232" s="2">
        <v>2.6</v>
      </c>
      <c r="Q232" s="3">
        <v>45.72</v>
      </c>
    </row>
    <row r="233" spans="1:17" ht="15.75" hidden="1" x14ac:dyDescent="0.2">
      <c r="A233" s="2"/>
      <c r="B233" s="2"/>
      <c r="C233" s="2">
        <v>321850</v>
      </c>
      <c r="D233" s="2" t="s">
        <v>114</v>
      </c>
      <c r="E233" s="2">
        <v>1000</v>
      </c>
      <c r="F233" s="63">
        <v>0.1</v>
      </c>
      <c r="G233" s="2">
        <v>133.9</v>
      </c>
      <c r="H233" s="2">
        <v>116.6</v>
      </c>
      <c r="I233" s="2">
        <v>92.1</v>
      </c>
      <c r="J233" s="2">
        <v>69.5</v>
      </c>
      <c r="K233" s="2">
        <v>56.4</v>
      </c>
      <c r="L233" s="2">
        <v>47.3</v>
      </c>
      <c r="M233" s="2">
        <v>33.4</v>
      </c>
      <c r="N233" s="2">
        <v>24.8</v>
      </c>
      <c r="O233" s="2">
        <v>17.600000000000001</v>
      </c>
      <c r="P233" s="2">
        <v>12.5</v>
      </c>
      <c r="Q233" s="3">
        <v>99.213999999999984</v>
      </c>
    </row>
    <row r="234" spans="1:17" ht="15.75" hidden="1" x14ac:dyDescent="0.2">
      <c r="A234" s="2"/>
      <c r="B234" s="2"/>
      <c r="C234" s="2">
        <v>321850</v>
      </c>
      <c r="D234" s="2" t="s">
        <v>114</v>
      </c>
      <c r="E234" s="2">
        <v>500</v>
      </c>
      <c r="F234" s="63">
        <v>0.2</v>
      </c>
      <c r="G234" s="2">
        <v>123.1</v>
      </c>
      <c r="H234" s="2">
        <v>105.9</v>
      </c>
      <c r="I234" s="2">
        <v>84.3</v>
      </c>
      <c r="J234" s="2">
        <v>63.5</v>
      </c>
      <c r="K234" s="2">
        <v>50.9</v>
      </c>
      <c r="L234" s="2">
        <v>42.4</v>
      </c>
      <c r="M234" s="2">
        <v>29.9</v>
      </c>
      <c r="N234" s="2">
        <v>22.4</v>
      </c>
      <c r="O234" s="2">
        <v>16</v>
      </c>
      <c r="P234" s="2">
        <v>11.6</v>
      </c>
      <c r="Q234" s="3">
        <v>91.529999999999987</v>
      </c>
    </row>
    <row r="235" spans="1:17" ht="15.75" hidden="1" x14ac:dyDescent="0.2">
      <c r="A235" s="2"/>
      <c r="B235" s="2"/>
      <c r="C235" s="2">
        <v>321850</v>
      </c>
      <c r="D235" s="2" t="s">
        <v>114</v>
      </c>
      <c r="E235" s="2">
        <v>200</v>
      </c>
      <c r="F235" s="63">
        <v>0.5</v>
      </c>
      <c r="G235" s="2">
        <v>109.2</v>
      </c>
      <c r="H235" s="2">
        <v>92.5</v>
      </c>
      <c r="I235" s="2">
        <v>74.2</v>
      </c>
      <c r="J235" s="2">
        <v>55.9</v>
      </c>
      <c r="K235" s="2">
        <v>44.1</v>
      </c>
      <c r="L235" s="2">
        <v>36.299999999999997</v>
      </c>
      <c r="M235" s="2">
        <v>25.7</v>
      </c>
      <c r="N235" s="2">
        <v>19.5</v>
      </c>
      <c r="O235" s="2">
        <v>14.1</v>
      </c>
      <c r="P235" s="2">
        <v>10.4</v>
      </c>
      <c r="Q235" s="3">
        <v>81.698999999999984</v>
      </c>
    </row>
    <row r="236" spans="1:17" ht="15.75" hidden="1" x14ac:dyDescent="0.2">
      <c r="A236" s="2"/>
      <c r="B236" s="2"/>
      <c r="C236" s="2">
        <v>321850</v>
      </c>
      <c r="D236" s="2" t="s">
        <v>114</v>
      </c>
      <c r="E236" s="2">
        <v>100</v>
      </c>
      <c r="F236" s="63">
        <v>1</v>
      </c>
      <c r="G236" s="2">
        <v>98.8</v>
      </c>
      <c r="H236" s="2">
        <v>82.7</v>
      </c>
      <c r="I236" s="2">
        <v>66.8</v>
      </c>
      <c r="J236" s="2">
        <v>50.3</v>
      </c>
      <c r="K236" s="2">
        <v>39.299999999999997</v>
      </c>
      <c r="L236" s="2">
        <v>32.1</v>
      </c>
      <c r="M236" s="2">
        <v>22.7</v>
      </c>
      <c r="N236" s="2">
        <v>17.399999999999999</v>
      </c>
      <c r="O236" s="2">
        <v>12.7</v>
      </c>
      <c r="P236" s="2">
        <v>9.6</v>
      </c>
      <c r="Q236" s="3">
        <v>74.466999999999999</v>
      </c>
    </row>
    <row r="237" spans="1:17" ht="15.75" hidden="1" x14ac:dyDescent="0.2">
      <c r="A237" s="2"/>
      <c r="B237" s="2"/>
      <c r="C237" s="2">
        <v>321850</v>
      </c>
      <c r="D237" s="2" t="s">
        <v>114</v>
      </c>
      <c r="E237" s="2">
        <v>50</v>
      </c>
      <c r="F237" s="63">
        <v>2</v>
      </c>
      <c r="G237" s="2">
        <v>88.6</v>
      </c>
      <c r="H237" s="2">
        <v>73.3</v>
      </c>
      <c r="I237" s="2">
        <v>59.5</v>
      </c>
      <c r="J237" s="2">
        <v>44.8</v>
      </c>
      <c r="K237" s="2">
        <v>34.6</v>
      </c>
      <c r="L237" s="2">
        <v>28.1</v>
      </c>
      <c r="M237" s="2">
        <v>20</v>
      </c>
      <c r="N237" s="2">
        <v>15.5</v>
      </c>
      <c r="O237" s="2">
        <v>11.3</v>
      </c>
      <c r="P237" s="2">
        <v>8.6999999999999993</v>
      </c>
      <c r="Q237" s="3">
        <v>67.347999999999999</v>
      </c>
    </row>
    <row r="238" spans="1:17" ht="15.75" hidden="1" x14ac:dyDescent="0.2">
      <c r="A238" s="2"/>
      <c r="B238" s="2"/>
      <c r="C238" s="2">
        <v>321850</v>
      </c>
      <c r="D238" s="2" t="s">
        <v>114</v>
      </c>
      <c r="E238" s="2">
        <v>25</v>
      </c>
      <c r="F238" s="63">
        <v>4</v>
      </c>
      <c r="G238" s="2">
        <v>78.3</v>
      </c>
      <c r="H238" s="2">
        <v>64.099999999999994</v>
      </c>
      <c r="I238" s="2">
        <v>52.4</v>
      </c>
      <c r="J238" s="2">
        <v>39.5</v>
      </c>
      <c r="K238" s="2">
        <v>30.2</v>
      </c>
      <c r="L238" s="2">
        <v>24.3</v>
      </c>
      <c r="M238" s="2">
        <v>17.399999999999999</v>
      </c>
      <c r="N238" s="2">
        <v>13.6</v>
      </c>
      <c r="O238" s="2">
        <v>10</v>
      </c>
      <c r="P238" s="2">
        <v>7.9</v>
      </c>
      <c r="Q238" s="3">
        <v>60.228999999999992</v>
      </c>
    </row>
    <row r="239" spans="1:17" ht="15.75" hidden="1" x14ac:dyDescent="0.2">
      <c r="A239" s="2"/>
      <c r="B239" s="2"/>
      <c r="C239" s="2">
        <v>321850</v>
      </c>
      <c r="D239" s="2" t="s">
        <v>114</v>
      </c>
      <c r="E239" s="2">
        <v>20</v>
      </c>
      <c r="F239" s="63">
        <v>5</v>
      </c>
      <c r="G239" s="2">
        <v>75</v>
      </c>
      <c r="H239" s="2">
        <v>61.2</v>
      </c>
      <c r="I239" s="2">
        <v>50.1</v>
      </c>
      <c r="J239" s="2">
        <v>37.700000000000003</v>
      </c>
      <c r="K239" s="2">
        <v>28.8</v>
      </c>
      <c r="L239" s="2">
        <v>23.1</v>
      </c>
      <c r="M239" s="2">
        <v>16.5</v>
      </c>
      <c r="N239" s="2">
        <v>13</v>
      </c>
      <c r="O239" s="2">
        <v>9.6</v>
      </c>
      <c r="P239" s="2">
        <v>7.6</v>
      </c>
      <c r="Q239" s="3">
        <v>57.968999999999994</v>
      </c>
    </row>
    <row r="240" spans="1:17" ht="15.75" hidden="1" x14ac:dyDescent="0.2">
      <c r="A240" s="2"/>
      <c r="B240" s="2"/>
      <c r="C240" s="2">
        <v>321850</v>
      </c>
      <c r="D240" s="2" t="s">
        <v>114</v>
      </c>
      <c r="E240" s="2">
        <v>10</v>
      </c>
      <c r="F240" s="63">
        <v>10</v>
      </c>
      <c r="G240" s="2">
        <v>64.7</v>
      </c>
      <c r="H240" s="2">
        <v>52.2</v>
      </c>
      <c r="I240" s="2">
        <v>43</v>
      </c>
      <c r="J240" s="2">
        <v>32.4</v>
      </c>
      <c r="K240" s="2">
        <v>24.5</v>
      </c>
      <c r="L240" s="2">
        <v>19.600000000000001</v>
      </c>
      <c r="M240" s="2">
        <v>14.1</v>
      </c>
      <c r="N240" s="2">
        <v>11.2</v>
      </c>
      <c r="O240" s="2">
        <v>8.4</v>
      </c>
      <c r="P240" s="2">
        <v>6.7</v>
      </c>
      <c r="Q240" s="3">
        <v>50.962999999999994</v>
      </c>
    </row>
    <row r="241" spans="1:17" ht="15.75" x14ac:dyDescent="0.2">
      <c r="A241" s="2"/>
      <c r="B241" s="2"/>
      <c r="C241" s="2">
        <v>321850</v>
      </c>
      <c r="D241" s="2" t="s">
        <v>114</v>
      </c>
      <c r="E241" s="2">
        <v>5</v>
      </c>
      <c r="F241" s="63">
        <v>20</v>
      </c>
      <c r="G241" s="2">
        <v>54</v>
      </c>
      <c r="H241" s="2">
        <v>43.1</v>
      </c>
      <c r="I241" s="2">
        <v>35.700000000000003</v>
      </c>
      <c r="J241" s="2">
        <v>27</v>
      </c>
      <c r="K241" s="2">
        <v>20.2</v>
      </c>
      <c r="L241" s="2">
        <v>16.100000000000001</v>
      </c>
      <c r="M241" s="2">
        <v>11.7</v>
      </c>
      <c r="N241" s="2">
        <v>9.5</v>
      </c>
      <c r="O241" s="2">
        <v>7.2</v>
      </c>
      <c r="P241" s="2">
        <v>5.8</v>
      </c>
      <c r="Q241" s="3">
        <v>43.617999999999995</v>
      </c>
    </row>
    <row r="242" spans="1:17" ht="15.75" hidden="1" x14ac:dyDescent="0.2">
      <c r="A242" s="2"/>
      <c r="B242" s="2"/>
      <c r="C242" s="2">
        <v>321850</v>
      </c>
      <c r="D242" s="2" t="s">
        <v>114</v>
      </c>
      <c r="E242" s="2">
        <v>2</v>
      </c>
      <c r="F242" s="63">
        <v>50</v>
      </c>
      <c r="G242" s="67">
        <v>38.016951513382431</v>
      </c>
      <c r="H242" s="67">
        <v>30.03806754508528</v>
      </c>
      <c r="I242" s="67">
        <v>25.069706774865821</v>
      </c>
      <c r="J242" s="67">
        <v>19.039042321545729</v>
      </c>
      <c r="K242" s="67">
        <v>14.219328777517164</v>
      </c>
      <c r="L242" s="67">
        <v>11.32811818812962</v>
      </c>
      <c r="M242" s="67">
        <v>8.4350462021787571</v>
      </c>
      <c r="N242" s="67">
        <v>6.9691069055723611</v>
      </c>
      <c r="O242" s="67">
        <v>5.3964544060738362</v>
      </c>
      <c r="P242" s="67">
        <v>4.4413614975418412</v>
      </c>
      <c r="Q242" s="3">
        <v>32.59219156359044</v>
      </c>
    </row>
    <row r="243" spans="1:17" ht="15.75" hidden="1" x14ac:dyDescent="0.2">
      <c r="A243" s="2"/>
      <c r="B243" s="2"/>
      <c r="C243" s="2">
        <v>321850</v>
      </c>
      <c r="D243" s="2" t="s">
        <v>114</v>
      </c>
      <c r="E243" s="2">
        <v>1.01</v>
      </c>
      <c r="F243" s="64">
        <v>99</v>
      </c>
      <c r="G243" s="2">
        <v>14</v>
      </c>
      <c r="H243" s="2">
        <v>11.4</v>
      </c>
      <c r="I243" s="2">
        <v>9.4</v>
      </c>
      <c r="J243" s="2">
        <v>7.4</v>
      </c>
      <c r="K243" s="2">
        <v>5.8</v>
      </c>
      <c r="L243" s="2">
        <v>4.9000000000000004</v>
      </c>
      <c r="M243" s="2">
        <v>4</v>
      </c>
      <c r="N243" s="2">
        <v>3.5</v>
      </c>
      <c r="O243" s="2">
        <v>2.8</v>
      </c>
      <c r="P243" s="2">
        <v>2.2000000000000002</v>
      </c>
      <c r="Q243" s="3">
        <v>15.367999999999999</v>
      </c>
    </row>
    <row r="244" spans="1:17" ht="15.75" hidden="1" x14ac:dyDescent="0.2">
      <c r="A244" s="2"/>
      <c r="B244" s="2"/>
      <c r="C244" s="2">
        <v>230650</v>
      </c>
      <c r="D244" s="2" t="s">
        <v>115</v>
      </c>
      <c r="E244" s="2">
        <v>1000</v>
      </c>
      <c r="F244" s="63">
        <v>0.1</v>
      </c>
      <c r="G244" s="2">
        <v>139.4</v>
      </c>
      <c r="H244" s="2">
        <v>123.4</v>
      </c>
      <c r="I244" s="2">
        <v>106.4</v>
      </c>
      <c r="J244" s="2">
        <v>103.3</v>
      </c>
      <c r="K244" s="2">
        <v>80</v>
      </c>
      <c r="L244" s="2">
        <v>84.1</v>
      </c>
      <c r="M244" s="2">
        <v>54.8</v>
      </c>
      <c r="N244" s="2">
        <v>51.2</v>
      </c>
      <c r="O244" s="2">
        <v>35.299999999999997</v>
      </c>
      <c r="P244" s="2">
        <v>26.4</v>
      </c>
      <c r="Q244" s="3">
        <v>151.19399999999999</v>
      </c>
    </row>
    <row r="245" spans="1:17" ht="15.75" hidden="1" x14ac:dyDescent="0.2">
      <c r="A245" s="2"/>
      <c r="B245" s="2"/>
      <c r="C245" s="2">
        <v>230650</v>
      </c>
      <c r="D245" s="2" t="s">
        <v>115</v>
      </c>
      <c r="E245" s="2">
        <v>500</v>
      </c>
      <c r="F245" s="63">
        <v>0.2</v>
      </c>
      <c r="G245" s="2">
        <v>124.8</v>
      </c>
      <c r="H245" s="2">
        <v>109.1</v>
      </c>
      <c r="I245" s="2">
        <v>93.7</v>
      </c>
      <c r="J245" s="2">
        <v>88.5</v>
      </c>
      <c r="K245" s="2">
        <v>68.400000000000006</v>
      </c>
      <c r="L245" s="2">
        <v>70.3</v>
      </c>
      <c r="M245" s="2">
        <v>46.7</v>
      </c>
      <c r="N245" s="2">
        <v>42.9</v>
      </c>
      <c r="O245" s="2">
        <v>29.9</v>
      </c>
      <c r="P245" s="2">
        <v>22.6</v>
      </c>
      <c r="Q245" s="3">
        <v>138.87699999999998</v>
      </c>
    </row>
    <row r="246" spans="1:17" ht="15.75" hidden="1" x14ac:dyDescent="0.2">
      <c r="A246" s="2"/>
      <c r="B246" s="2"/>
      <c r="C246" s="2">
        <v>230650</v>
      </c>
      <c r="D246" s="2" t="s">
        <v>115</v>
      </c>
      <c r="E246" s="2">
        <v>200</v>
      </c>
      <c r="F246" s="63">
        <v>0.5</v>
      </c>
      <c r="G246" s="2">
        <v>107.2</v>
      </c>
      <c r="H246" s="2">
        <v>92.2</v>
      </c>
      <c r="I246" s="2">
        <v>78.7</v>
      </c>
      <c r="J246" s="2">
        <v>71.599999999999994</v>
      </c>
      <c r="K246" s="2">
        <v>55.4</v>
      </c>
      <c r="L246" s="2">
        <v>55.1</v>
      </c>
      <c r="M246" s="2">
        <v>37.6</v>
      </c>
      <c r="N246" s="2">
        <v>33.799999999999997</v>
      </c>
      <c r="O246" s="2">
        <v>24</v>
      </c>
      <c r="P246" s="2">
        <v>18.399999999999999</v>
      </c>
      <c r="Q246" s="3">
        <v>123.05699999999999</v>
      </c>
    </row>
    <row r="247" spans="1:17" ht="15.75" hidden="1" x14ac:dyDescent="0.2">
      <c r="A247" s="2"/>
      <c r="B247" s="2"/>
      <c r="C247" s="2">
        <v>230650</v>
      </c>
      <c r="D247" s="2" t="s">
        <v>115</v>
      </c>
      <c r="E247" s="2">
        <v>100</v>
      </c>
      <c r="F247" s="63">
        <v>1</v>
      </c>
      <c r="G247" s="2">
        <v>95</v>
      </c>
      <c r="H247" s="2">
        <v>80.7</v>
      </c>
      <c r="I247" s="2">
        <v>68.599999999999994</v>
      </c>
      <c r="J247" s="2">
        <v>60.7</v>
      </c>
      <c r="K247" s="2">
        <v>46.9</v>
      </c>
      <c r="L247" s="2">
        <v>45.6</v>
      </c>
      <c r="M247" s="2">
        <v>31.8</v>
      </c>
      <c r="N247" s="2">
        <v>28.1</v>
      </c>
      <c r="O247" s="2">
        <v>20.2</v>
      </c>
      <c r="P247" s="2">
        <v>15.7</v>
      </c>
      <c r="Q247" s="3">
        <v>111.53099999999999</v>
      </c>
    </row>
    <row r="248" spans="1:17" ht="15.75" hidden="1" x14ac:dyDescent="0.2">
      <c r="A248" s="2"/>
      <c r="B248" s="2"/>
      <c r="C248" s="2">
        <v>230650</v>
      </c>
      <c r="D248" s="2" t="s">
        <v>115</v>
      </c>
      <c r="E248" s="2">
        <v>50</v>
      </c>
      <c r="F248" s="63">
        <v>2</v>
      </c>
      <c r="G248" s="2">
        <v>83.6</v>
      </c>
      <c r="H248" s="2">
        <v>70.099999999999994</v>
      </c>
      <c r="I248" s="2">
        <v>59.4</v>
      </c>
      <c r="J248" s="2">
        <v>51.1</v>
      </c>
      <c r="K248" s="2">
        <v>39.5</v>
      </c>
      <c r="L248" s="2">
        <v>37.4</v>
      </c>
      <c r="M248" s="2">
        <v>26.7</v>
      </c>
      <c r="N248" s="2">
        <v>23.3</v>
      </c>
      <c r="O248" s="2">
        <v>16.899999999999999</v>
      </c>
      <c r="P248" s="2">
        <v>13.3</v>
      </c>
      <c r="Q248" s="3">
        <v>100.23099999999999</v>
      </c>
    </row>
    <row r="249" spans="1:17" ht="15.75" hidden="1" x14ac:dyDescent="0.2">
      <c r="A249" s="2"/>
      <c r="B249" s="2"/>
      <c r="C249" s="2">
        <v>230650</v>
      </c>
      <c r="D249" s="2" t="s">
        <v>115</v>
      </c>
      <c r="E249" s="2">
        <v>25</v>
      </c>
      <c r="F249" s="63">
        <v>4</v>
      </c>
      <c r="G249" s="2">
        <v>73</v>
      </c>
      <c r="H249" s="2">
        <v>60.5</v>
      </c>
      <c r="I249" s="2">
        <v>51</v>
      </c>
      <c r="J249" s="2">
        <v>42.7</v>
      </c>
      <c r="K249" s="2">
        <v>32.9</v>
      </c>
      <c r="L249" s="2">
        <v>30.5</v>
      </c>
      <c r="M249" s="2">
        <v>22.3</v>
      </c>
      <c r="N249" s="2">
        <v>19.2</v>
      </c>
      <c r="O249" s="2">
        <v>14.1</v>
      </c>
      <c r="P249" s="2">
        <v>11.2</v>
      </c>
      <c r="Q249" s="3">
        <v>89.27</v>
      </c>
    </row>
    <row r="250" spans="1:17" ht="15.75" hidden="1" x14ac:dyDescent="0.2">
      <c r="A250" s="2"/>
      <c r="B250" s="2"/>
      <c r="C250" s="2">
        <v>230650</v>
      </c>
      <c r="D250" s="2" t="s">
        <v>115</v>
      </c>
      <c r="E250" s="2">
        <v>20</v>
      </c>
      <c r="F250" s="63">
        <v>5</v>
      </c>
      <c r="G250" s="2">
        <v>69.8</v>
      </c>
      <c r="H250" s="2">
        <v>57.5</v>
      </c>
      <c r="I250" s="2">
        <v>48.5</v>
      </c>
      <c r="J250" s="2">
        <v>40.200000000000003</v>
      </c>
      <c r="K250" s="2">
        <v>31</v>
      </c>
      <c r="L250" s="2">
        <v>28.5</v>
      </c>
      <c r="M250" s="2">
        <v>21</v>
      </c>
      <c r="N250" s="2">
        <v>18</v>
      </c>
      <c r="O250" s="2">
        <v>13.2</v>
      </c>
      <c r="P250" s="2">
        <v>10.5</v>
      </c>
      <c r="Q250" s="3">
        <v>85.653999999999982</v>
      </c>
    </row>
    <row r="251" spans="1:17" ht="15.75" hidden="1" x14ac:dyDescent="0.2">
      <c r="A251" s="2"/>
      <c r="B251" s="2"/>
      <c r="C251" s="2">
        <v>230650</v>
      </c>
      <c r="D251" s="2" t="s">
        <v>115</v>
      </c>
      <c r="E251" s="2">
        <v>10</v>
      </c>
      <c r="F251" s="63">
        <v>10</v>
      </c>
      <c r="G251" s="2">
        <v>59.9</v>
      </c>
      <c r="H251" s="2">
        <v>48.8</v>
      </c>
      <c r="I251" s="2">
        <v>40.9</v>
      </c>
      <c r="J251" s="2">
        <v>33</v>
      </c>
      <c r="K251" s="2">
        <v>25.5</v>
      </c>
      <c r="L251" s="2">
        <v>22.9</v>
      </c>
      <c r="M251" s="2">
        <v>17.399999999999999</v>
      </c>
      <c r="N251" s="2">
        <v>14.6</v>
      </c>
      <c r="O251" s="2">
        <v>10.9</v>
      </c>
      <c r="P251" s="2">
        <v>8.8000000000000007</v>
      </c>
      <c r="Q251" s="3">
        <v>74.692999999999984</v>
      </c>
    </row>
    <row r="252" spans="1:17" ht="15.75" x14ac:dyDescent="0.2">
      <c r="A252" s="2"/>
      <c r="B252" s="2"/>
      <c r="C252" s="2">
        <v>230650</v>
      </c>
      <c r="D252" s="2" t="s">
        <v>115</v>
      </c>
      <c r="E252" s="2">
        <v>5</v>
      </c>
      <c r="F252" s="63">
        <v>20</v>
      </c>
      <c r="G252" s="2">
        <v>50.4</v>
      </c>
      <c r="H252" s="2">
        <v>40.6</v>
      </c>
      <c r="I252" s="2">
        <v>33.799999999999997</v>
      </c>
      <c r="J252" s="2">
        <v>26.6</v>
      </c>
      <c r="K252" s="2">
        <v>20.5</v>
      </c>
      <c r="L252" s="2">
        <v>18</v>
      </c>
      <c r="M252" s="2">
        <v>14.1</v>
      </c>
      <c r="N252" s="2">
        <v>11.7</v>
      </c>
      <c r="O252" s="2">
        <v>8.8000000000000007</v>
      </c>
      <c r="P252" s="2">
        <v>7.2</v>
      </c>
      <c r="Q252" s="3">
        <v>63.392999999999994</v>
      </c>
    </row>
    <row r="253" spans="1:17" ht="15.75" hidden="1" x14ac:dyDescent="0.2">
      <c r="A253" s="2"/>
      <c r="B253" s="2"/>
      <c r="C253" s="2">
        <v>230650</v>
      </c>
      <c r="D253" s="2" t="s">
        <v>115</v>
      </c>
      <c r="E253" s="2">
        <v>2</v>
      </c>
      <c r="F253" s="63">
        <v>50</v>
      </c>
      <c r="G253" s="2">
        <v>37.5</v>
      </c>
      <c r="H253" s="2">
        <v>29.7</v>
      </c>
      <c r="I253" s="2">
        <v>24.6</v>
      </c>
      <c r="J253" s="2">
        <v>18.600000000000001</v>
      </c>
      <c r="K253" s="2">
        <v>14.3</v>
      </c>
      <c r="L253" s="2">
        <v>12.2</v>
      </c>
      <c r="M253" s="2">
        <v>10.199999999999999</v>
      </c>
      <c r="N253" s="2">
        <v>8.1999999999999993</v>
      </c>
      <c r="O253" s="2">
        <v>6.3</v>
      </c>
      <c r="P253" s="2">
        <v>5.2</v>
      </c>
      <c r="Q253" s="3">
        <v>46.781999999999996</v>
      </c>
    </row>
    <row r="254" spans="1:17" ht="15.75" hidden="1" x14ac:dyDescent="0.2">
      <c r="A254" s="2"/>
      <c r="B254" s="2"/>
      <c r="C254" s="2">
        <v>230650</v>
      </c>
      <c r="D254" s="2" t="s">
        <v>115</v>
      </c>
      <c r="E254" s="2">
        <v>1.01</v>
      </c>
      <c r="F254" s="64">
        <v>99</v>
      </c>
      <c r="G254" s="2">
        <v>20.399999999999999</v>
      </c>
      <c r="H254" s="2">
        <v>16.2</v>
      </c>
      <c r="I254" s="2">
        <v>13.3</v>
      </c>
      <c r="J254" s="2">
        <v>10.1</v>
      </c>
      <c r="K254" s="2">
        <v>7.7</v>
      </c>
      <c r="L254" s="2">
        <v>6.6</v>
      </c>
      <c r="M254" s="2">
        <v>6.3</v>
      </c>
      <c r="N254" s="2">
        <v>5</v>
      </c>
      <c r="O254" s="2">
        <v>3.9</v>
      </c>
      <c r="P254" s="2">
        <v>3.2</v>
      </c>
      <c r="Q254" s="3">
        <v>21.356999999999996</v>
      </c>
    </row>
    <row r="255" spans="1:17" ht="15.75" hidden="1" x14ac:dyDescent="0.2">
      <c r="A255" s="2"/>
      <c r="B255" s="2"/>
      <c r="C255" s="2">
        <v>221604</v>
      </c>
      <c r="D255" s="2" t="s">
        <v>116</v>
      </c>
      <c r="E255" s="2">
        <v>1000</v>
      </c>
      <c r="F255" s="63">
        <v>0.1</v>
      </c>
      <c r="G255" s="2">
        <v>174.9</v>
      </c>
      <c r="H255" s="2">
        <v>166</v>
      </c>
      <c r="I255" s="2">
        <v>141.69999999999999</v>
      </c>
      <c r="J255" s="2">
        <v>118.6</v>
      </c>
      <c r="K255" s="2">
        <v>97.7</v>
      </c>
      <c r="L255" s="2">
        <v>80.900000000000006</v>
      </c>
      <c r="M255" s="2">
        <v>52.2</v>
      </c>
      <c r="N255" s="2">
        <v>36.700000000000003</v>
      </c>
      <c r="O255" s="2">
        <v>35.200000000000003</v>
      </c>
      <c r="P255" s="2">
        <v>26.7</v>
      </c>
      <c r="Q255" s="3">
        <v>161.88</v>
      </c>
    </row>
    <row r="256" spans="1:17" ht="15.75" hidden="1" x14ac:dyDescent="0.2">
      <c r="A256" s="2"/>
      <c r="B256" s="2"/>
      <c r="C256" s="2">
        <v>221604</v>
      </c>
      <c r="D256" s="2" t="s">
        <v>116</v>
      </c>
      <c r="E256" s="2">
        <v>500</v>
      </c>
      <c r="F256" s="63">
        <v>0.2</v>
      </c>
      <c r="G256" s="2">
        <v>155.5</v>
      </c>
      <c r="H256" s="2">
        <v>144.1</v>
      </c>
      <c r="I256" s="2">
        <v>122.8</v>
      </c>
      <c r="J256" s="2">
        <v>102</v>
      </c>
      <c r="K256" s="2">
        <v>83.6</v>
      </c>
      <c r="L256" s="2">
        <v>69</v>
      </c>
      <c r="M256" s="2">
        <v>45.4</v>
      </c>
      <c r="N256" s="2">
        <v>32.700000000000003</v>
      </c>
      <c r="O256" s="2">
        <v>30.4</v>
      </c>
      <c r="P256" s="2">
        <v>23.5</v>
      </c>
      <c r="Q256" s="3">
        <v>147.95999999999998</v>
      </c>
    </row>
    <row r="257" spans="1:17" ht="15.75" hidden="1" x14ac:dyDescent="0.2">
      <c r="A257" s="2"/>
      <c r="B257" s="2"/>
      <c r="C257" s="2">
        <v>221604</v>
      </c>
      <c r="D257" s="2" t="s">
        <v>116</v>
      </c>
      <c r="E257" s="2">
        <v>200</v>
      </c>
      <c r="F257" s="63">
        <v>0.5</v>
      </c>
      <c r="G257" s="2">
        <v>132.1</v>
      </c>
      <c r="H257" s="2">
        <v>118.6</v>
      </c>
      <c r="I257" s="2">
        <v>100.7</v>
      </c>
      <c r="J257" s="2">
        <v>82.9</v>
      </c>
      <c r="K257" s="2">
        <v>67.5</v>
      </c>
      <c r="L257" s="2">
        <v>55.5</v>
      </c>
      <c r="M257" s="2">
        <v>37.5</v>
      </c>
      <c r="N257" s="2">
        <v>27.8</v>
      </c>
      <c r="O257" s="2">
        <v>24.8</v>
      </c>
      <c r="P257" s="2">
        <v>19.7</v>
      </c>
      <c r="Q257" s="3">
        <v>130.56</v>
      </c>
    </row>
    <row r="258" spans="1:17" ht="15.75" hidden="1" x14ac:dyDescent="0.2">
      <c r="A258" s="2"/>
      <c r="B258" s="2"/>
      <c r="C258" s="2">
        <v>221604</v>
      </c>
      <c r="D258" s="2" t="s">
        <v>116</v>
      </c>
      <c r="E258" s="2">
        <v>100</v>
      </c>
      <c r="F258" s="63">
        <v>1</v>
      </c>
      <c r="G258" s="2">
        <v>115.9</v>
      </c>
      <c r="H258" s="2">
        <v>101.6</v>
      </c>
      <c r="I258" s="2">
        <v>86.1</v>
      </c>
      <c r="J258" s="2">
        <v>70.3</v>
      </c>
      <c r="K258" s="2">
        <v>57</v>
      </c>
      <c r="L258" s="2">
        <v>46.7</v>
      </c>
      <c r="M258" s="2">
        <v>32.200000000000003</v>
      </c>
      <c r="N258" s="2">
        <v>24.4</v>
      </c>
      <c r="O258" s="2">
        <v>21.2</v>
      </c>
      <c r="P258" s="2">
        <v>17.100000000000001</v>
      </c>
      <c r="Q258" s="3">
        <v>118.08</v>
      </c>
    </row>
    <row r="259" spans="1:17" ht="15.75" hidden="1" x14ac:dyDescent="0.2">
      <c r="A259" s="2"/>
      <c r="B259" s="2"/>
      <c r="C259" s="2">
        <v>221604</v>
      </c>
      <c r="D259" s="2" t="s">
        <v>116</v>
      </c>
      <c r="E259" s="2">
        <v>50</v>
      </c>
      <c r="F259" s="63">
        <v>2</v>
      </c>
      <c r="G259" s="2">
        <v>100.8</v>
      </c>
      <c r="H259" s="2">
        <v>86.3</v>
      </c>
      <c r="I259" s="2">
        <v>72.900000000000006</v>
      </c>
      <c r="J259" s="2">
        <v>59.2</v>
      </c>
      <c r="K259" s="2">
        <v>47.7</v>
      </c>
      <c r="L259" s="2">
        <v>39</v>
      </c>
      <c r="M259" s="2">
        <v>27.5</v>
      </c>
      <c r="N259" s="2">
        <v>21.3</v>
      </c>
      <c r="O259" s="2">
        <v>17.899999999999999</v>
      </c>
      <c r="P259" s="2">
        <v>14.7</v>
      </c>
      <c r="Q259" s="3">
        <v>106.08</v>
      </c>
    </row>
    <row r="260" spans="1:17" ht="15.75" hidden="1" x14ac:dyDescent="0.2">
      <c r="A260" s="2"/>
      <c r="B260" s="2"/>
      <c r="C260" s="2">
        <v>221604</v>
      </c>
      <c r="D260" s="2" t="s">
        <v>116</v>
      </c>
      <c r="E260" s="2">
        <v>25</v>
      </c>
      <c r="F260" s="63">
        <v>4</v>
      </c>
      <c r="G260" s="2">
        <v>86.7</v>
      </c>
      <c r="H260" s="2">
        <v>72.5</v>
      </c>
      <c r="I260" s="2">
        <v>61.1</v>
      </c>
      <c r="J260" s="2">
        <v>49.2</v>
      </c>
      <c r="K260" s="2">
        <v>39.5</v>
      </c>
      <c r="L260" s="2">
        <v>32.200000000000003</v>
      </c>
      <c r="M260" s="2">
        <v>23.1</v>
      </c>
      <c r="N260" s="2">
        <v>18.3</v>
      </c>
      <c r="O260" s="2">
        <v>15</v>
      </c>
      <c r="P260" s="2">
        <v>12.5</v>
      </c>
      <c r="Q260" s="3">
        <v>94.559999999999988</v>
      </c>
    </row>
    <row r="261" spans="1:17" ht="15.75" hidden="1" x14ac:dyDescent="0.2">
      <c r="A261" s="2"/>
      <c r="B261" s="2"/>
      <c r="C261" s="2">
        <v>221604</v>
      </c>
      <c r="D261" s="2" t="s">
        <v>116</v>
      </c>
      <c r="E261" s="2">
        <v>20</v>
      </c>
      <c r="F261" s="63">
        <v>5</v>
      </c>
      <c r="G261" s="2">
        <v>82.3</v>
      </c>
      <c r="H261" s="2">
        <v>68.400000000000006</v>
      </c>
      <c r="I261" s="2">
        <v>57.5</v>
      </c>
      <c r="J261" s="2">
        <v>46.3</v>
      </c>
      <c r="K261" s="2">
        <v>37</v>
      </c>
      <c r="L261" s="2">
        <v>30.2</v>
      </c>
      <c r="M261" s="2">
        <v>21.8</v>
      </c>
      <c r="N261" s="2">
        <v>17.399999999999999</v>
      </c>
      <c r="O261" s="2">
        <v>14.1</v>
      </c>
      <c r="P261" s="2">
        <v>11.8</v>
      </c>
      <c r="Q261" s="3">
        <v>90.96</v>
      </c>
    </row>
    <row r="262" spans="1:17" ht="15.75" hidden="1" x14ac:dyDescent="0.2">
      <c r="A262" s="2"/>
      <c r="B262" s="2"/>
      <c r="C262" s="2">
        <v>221604</v>
      </c>
      <c r="D262" s="2" t="s">
        <v>116</v>
      </c>
      <c r="E262" s="2">
        <v>10</v>
      </c>
      <c r="F262" s="63">
        <v>10</v>
      </c>
      <c r="G262" s="2">
        <v>69.3</v>
      </c>
      <c r="H262" s="2">
        <v>56.2</v>
      </c>
      <c r="I262" s="2">
        <v>47.2</v>
      </c>
      <c r="J262" s="2">
        <v>37.6</v>
      </c>
      <c r="K262" s="2">
        <v>30</v>
      </c>
      <c r="L262" s="2">
        <v>24.5</v>
      </c>
      <c r="M262" s="2">
        <v>18</v>
      </c>
      <c r="N262" s="2">
        <v>14.6</v>
      </c>
      <c r="O262" s="2">
        <v>11.5</v>
      </c>
      <c r="P262" s="2">
        <v>9.8000000000000007</v>
      </c>
      <c r="Q262" s="3">
        <v>79.680000000000007</v>
      </c>
    </row>
    <row r="263" spans="1:17" ht="15.75" x14ac:dyDescent="0.2">
      <c r="A263" s="2"/>
      <c r="B263" s="2"/>
      <c r="C263" s="2">
        <v>221604</v>
      </c>
      <c r="D263" s="2" t="s">
        <v>116</v>
      </c>
      <c r="E263" s="2">
        <v>5</v>
      </c>
      <c r="F263" s="63">
        <v>20</v>
      </c>
      <c r="G263" s="2">
        <v>56.7</v>
      </c>
      <c r="H263" s="2">
        <v>45</v>
      </c>
      <c r="I263" s="2">
        <v>37.6</v>
      </c>
      <c r="J263" s="2">
        <v>29.8</v>
      </c>
      <c r="K263" s="2">
        <v>23.6</v>
      </c>
      <c r="L263" s="2">
        <v>19.3</v>
      </c>
      <c r="M263" s="2">
        <v>14.4</v>
      </c>
      <c r="N263" s="2">
        <v>11.9</v>
      </c>
      <c r="O263" s="2">
        <v>9.1999999999999993</v>
      </c>
      <c r="P263" s="2">
        <v>7.9</v>
      </c>
      <c r="Q263" s="3">
        <v>68.399999999999991</v>
      </c>
    </row>
    <row r="264" spans="1:17" ht="15.75" hidden="1" x14ac:dyDescent="0.2">
      <c r="A264" s="2"/>
      <c r="B264" s="2"/>
      <c r="C264" s="2">
        <v>221604</v>
      </c>
      <c r="D264" s="2" t="s">
        <v>116</v>
      </c>
      <c r="E264" s="2">
        <v>2</v>
      </c>
      <c r="F264" s="63">
        <v>50</v>
      </c>
      <c r="G264" s="2">
        <v>39.700000000000003</v>
      </c>
      <c r="H264" s="2">
        <v>30.7</v>
      </c>
      <c r="I264" s="2">
        <v>25.5</v>
      </c>
      <c r="J264" s="2">
        <v>19.899999999999999</v>
      </c>
      <c r="K264" s="2">
        <v>15.7</v>
      </c>
      <c r="L264" s="2">
        <v>12.9</v>
      </c>
      <c r="M264" s="2">
        <v>9.9</v>
      </c>
      <c r="N264" s="2">
        <v>8.3000000000000007</v>
      </c>
      <c r="O264" s="2">
        <v>6.2</v>
      </c>
      <c r="P264" s="2">
        <v>5.4</v>
      </c>
      <c r="Q264" s="3">
        <v>52.08</v>
      </c>
    </row>
    <row r="265" spans="1:17" ht="15.75" hidden="1" x14ac:dyDescent="0.2">
      <c r="A265" s="2"/>
      <c r="B265" s="2"/>
      <c r="C265" s="2">
        <v>221604</v>
      </c>
      <c r="D265" s="2" t="s">
        <v>116</v>
      </c>
      <c r="E265" s="2">
        <v>1.01</v>
      </c>
      <c r="F265" s="64">
        <v>99</v>
      </c>
      <c r="G265" s="2">
        <v>17.5</v>
      </c>
      <c r="H265" s="2">
        <v>13.9</v>
      </c>
      <c r="I265" s="2">
        <v>11.3</v>
      </c>
      <c r="J265" s="2">
        <v>8.8000000000000007</v>
      </c>
      <c r="K265" s="2">
        <v>7</v>
      </c>
      <c r="L265" s="2">
        <v>6</v>
      </c>
      <c r="M265" s="2">
        <v>4.5</v>
      </c>
      <c r="N265" s="2">
        <v>3.5</v>
      </c>
      <c r="O265" s="2">
        <v>2.8</v>
      </c>
      <c r="P265" s="2">
        <v>2.2000000000000002</v>
      </c>
      <c r="Q265" s="3">
        <v>27.84</v>
      </c>
    </row>
    <row r="266" spans="1:17" ht="15.75" hidden="1" x14ac:dyDescent="0.2">
      <c r="A266" s="2"/>
      <c r="B266" s="2"/>
      <c r="C266" s="2">
        <v>120180</v>
      </c>
      <c r="D266" s="2" t="s">
        <v>117</v>
      </c>
      <c r="E266" s="2">
        <v>1000</v>
      </c>
      <c r="F266" s="63">
        <v>0.1</v>
      </c>
      <c r="G266" s="2">
        <v>174.3</v>
      </c>
      <c r="H266" s="2">
        <v>140.30000000000001</v>
      </c>
      <c r="I266" s="2">
        <v>125.2</v>
      </c>
      <c r="J266" s="2">
        <v>100.4</v>
      </c>
      <c r="K266" s="2">
        <v>84.8</v>
      </c>
      <c r="L266" s="2">
        <v>70.5</v>
      </c>
      <c r="M266" s="2">
        <v>54.3</v>
      </c>
      <c r="N266" s="2">
        <v>44.7</v>
      </c>
      <c r="O266" s="2">
        <v>36.9</v>
      </c>
      <c r="P266" s="2">
        <v>33.6</v>
      </c>
      <c r="Q266" s="3">
        <v>162.6</v>
      </c>
    </row>
    <row r="267" spans="1:17" ht="15.75" hidden="1" x14ac:dyDescent="0.2">
      <c r="A267" s="2"/>
      <c r="B267" s="2"/>
      <c r="C267" s="2">
        <v>120180</v>
      </c>
      <c r="D267" s="2" t="s">
        <v>117</v>
      </c>
      <c r="E267" s="2">
        <v>500</v>
      </c>
      <c r="F267" s="63">
        <v>0.2</v>
      </c>
      <c r="G267" s="2">
        <v>161.5</v>
      </c>
      <c r="H267" s="2">
        <v>130.69999999999999</v>
      </c>
      <c r="I267" s="2">
        <v>116.1</v>
      </c>
      <c r="J267" s="2">
        <v>93.1</v>
      </c>
      <c r="K267" s="2">
        <v>78.099999999999994</v>
      </c>
      <c r="L267" s="2">
        <v>65</v>
      </c>
      <c r="M267" s="2">
        <v>49.8</v>
      </c>
      <c r="N267" s="2">
        <v>40.9</v>
      </c>
      <c r="O267" s="2">
        <v>33.299999999999997</v>
      </c>
      <c r="P267" s="2">
        <v>29.8</v>
      </c>
      <c r="Q267" s="3">
        <v>152.04</v>
      </c>
    </row>
    <row r="268" spans="1:17" ht="15.75" hidden="1" x14ac:dyDescent="0.2">
      <c r="A268" s="2"/>
      <c r="B268" s="2"/>
      <c r="C268" s="2">
        <v>120180</v>
      </c>
      <c r="D268" s="2" t="s">
        <v>117</v>
      </c>
      <c r="E268" s="2">
        <v>200</v>
      </c>
      <c r="F268" s="63">
        <v>0.5</v>
      </c>
      <c r="G268" s="2">
        <v>145.30000000000001</v>
      </c>
      <c r="H268" s="2">
        <v>118.3</v>
      </c>
      <c r="I268" s="2">
        <v>104.5</v>
      </c>
      <c r="J268" s="2">
        <v>83.7</v>
      </c>
      <c r="K268" s="2">
        <v>69.5</v>
      </c>
      <c r="L268" s="2">
        <v>58</v>
      </c>
      <c r="M268" s="2">
        <v>44.1</v>
      </c>
      <c r="N268" s="2">
        <v>36</v>
      </c>
      <c r="O268" s="2">
        <v>28.9</v>
      </c>
      <c r="P268" s="2">
        <v>25.3</v>
      </c>
      <c r="Q268" s="3">
        <v>138.24</v>
      </c>
    </row>
    <row r="269" spans="1:17" ht="15.75" hidden="1" x14ac:dyDescent="0.2">
      <c r="A269" s="2"/>
      <c r="B269" s="2"/>
      <c r="C269" s="2">
        <v>120180</v>
      </c>
      <c r="D269" s="2" t="s">
        <v>117</v>
      </c>
      <c r="E269" s="2">
        <v>100</v>
      </c>
      <c r="F269" s="63">
        <v>1</v>
      </c>
      <c r="G269" s="2">
        <v>133.4</v>
      </c>
      <c r="H269" s="2">
        <v>109.1</v>
      </c>
      <c r="I269" s="2">
        <v>95.9</v>
      </c>
      <c r="J269" s="2">
        <v>76.7</v>
      </c>
      <c r="K269" s="2">
        <v>63.1</v>
      </c>
      <c r="L269" s="2">
        <v>52.7</v>
      </c>
      <c r="M269" s="2">
        <v>39.9</v>
      </c>
      <c r="N269" s="2">
        <v>32.5</v>
      </c>
      <c r="O269" s="2">
        <v>25.8</v>
      </c>
      <c r="P269" s="2">
        <v>22.2</v>
      </c>
      <c r="Q269" s="3">
        <v>127.91999999999999</v>
      </c>
    </row>
    <row r="270" spans="1:17" ht="15.75" hidden="1" x14ac:dyDescent="0.2">
      <c r="A270" s="2"/>
      <c r="B270" s="2"/>
      <c r="C270" s="2">
        <v>120180</v>
      </c>
      <c r="D270" s="2" t="s">
        <v>117</v>
      </c>
      <c r="E270" s="2">
        <v>50</v>
      </c>
      <c r="F270" s="63">
        <v>2</v>
      </c>
      <c r="G270" s="2">
        <v>121.8</v>
      </c>
      <c r="H270" s="2">
        <v>100.1</v>
      </c>
      <c r="I270" s="2">
        <v>87.5</v>
      </c>
      <c r="J270" s="2">
        <v>69.8</v>
      </c>
      <c r="K270" s="2">
        <v>56.9</v>
      </c>
      <c r="L270" s="2">
        <v>47.5</v>
      </c>
      <c r="M270" s="2">
        <v>35.799999999999997</v>
      </c>
      <c r="N270" s="2">
        <v>29.2</v>
      </c>
      <c r="O270" s="2">
        <v>22.9</v>
      </c>
      <c r="P270" s="2">
        <v>19.3</v>
      </c>
      <c r="Q270" s="3">
        <v>117.48</v>
      </c>
    </row>
    <row r="271" spans="1:17" ht="15.75" hidden="1" x14ac:dyDescent="0.2">
      <c r="A271" s="2"/>
      <c r="B271" s="2"/>
      <c r="C271" s="2">
        <v>120180</v>
      </c>
      <c r="D271" s="2" t="s">
        <v>117</v>
      </c>
      <c r="E271" s="2">
        <v>25</v>
      </c>
      <c r="F271" s="63">
        <v>4</v>
      </c>
      <c r="G271" s="2">
        <v>110.4</v>
      </c>
      <c r="H271" s="2">
        <v>91</v>
      </c>
      <c r="I271" s="2">
        <v>79.099999999999994</v>
      </c>
      <c r="J271" s="2">
        <v>62.9</v>
      </c>
      <c r="K271" s="2">
        <v>50.7</v>
      </c>
      <c r="L271" s="2">
        <v>42.4</v>
      </c>
      <c r="M271" s="2">
        <v>31.8</v>
      </c>
      <c r="N271" s="2">
        <v>25.9</v>
      </c>
      <c r="O271" s="2">
        <v>20</v>
      </c>
      <c r="P271" s="2">
        <v>16.600000000000001</v>
      </c>
      <c r="Q271" s="3">
        <v>106.91999999999999</v>
      </c>
    </row>
    <row r="272" spans="1:17" ht="15.75" hidden="1" x14ac:dyDescent="0.2">
      <c r="A272" s="2"/>
      <c r="B272" s="2"/>
      <c r="C272" s="2">
        <v>120180</v>
      </c>
      <c r="D272" s="2" t="s">
        <v>117</v>
      </c>
      <c r="E272" s="2">
        <v>20</v>
      </c>
      <c r="F272" s="63">
        <v>5</v>
      </c>
      <c r="G272" s="2">
        <v>106.7</v>
      </c>
      <c r="H272" s="2">
        <v>88.1</v>
      </c>
      <c r="I272" s="2">
        <v>76.400000000000006</v>
      </c>
      <c r="J272" s="2">
        <v>60.7</v>
      </c>
      <c r="K272" s="2">
        <v>48.8</v>
      </c>
      <c r="L272" s="2">
        <v>40.700000000000003</v>
      </c>
      <c r="M272" s="2">
        <v>30.5</v>
      </c>
      <c r="N272" s="2">
        <v>24.8</v>
      </c>
      <c r="O272" s="2">
        <v>19.2</v>
      </c>
      <c r="P272" s="2">
        <v>15.8</v>
      </c>
      <c r="Q272" s="3">
        <v>103.55999999999999</v>
      </c>
    </row>
    <row r="273" spans="1:17" ht="15.75" hidden="1" x14ac:dyDescent="0.2">
      <c r="A273" s="2"/>
      <c r="B273" s="2"/>
      <c r="C273" s="2">
        <v>120180</v>
      </c>
      <c r="D273" s="2" t="s">
        <v>117</v>
      </c>
      <c r="E273" s="2">
        <v>10</v>
      </c>
      <c r="F273" s="63">
        <v>10</v>
      </c>
      <c r="G273" s="2">
        <v>95.3</v>
      </c>
      <c r="H273" s="2">
        <v>78.8</v>
      </c>
      <c r="I273" s="2">
        <v>68</v>
      </c>
      <c r="J273" s="2">
        <v>53.6</v>
      </c>
      <c r="K273" s="2">
        <v>42.6</v>
      </c>
      <c r="L273" s="2">
        <v>35.5</v>
      </c>
      <c r="M273" s="2">
        <v>26.6</v>
      </c>
      <c r="N273" s="2">
        <v>21.6</v>
      </c>
      <c r="O273" s="2">
        <v>16.5</v>
      </c>
      <c r="P273" s="2">
        <v>13.4</v>
      </c>
      <c r="Q273" s="3">
        <v>92.52</v>
      </c>
    </row>
    <row r="274" spans="1:17" ht="15.75" x14ac:dyDescent="0.2">
      <c r="A274" s="2"/>
      <c r="B274" s="2"/>
      <c r="C274" s="2">
        <v>120180</v>
      </c>
      <c r="D274" s="2" t="s">
        <v>117</v>
      </c>
      <c r="E274" s="2">
        <v>5</v>
      </c>
      <c r="F274" s="63">
        <v>20</v>
      </c>
      <c r="G274" s="2">
        <v>83.5</v>
      </c>
      <c r="H274" s="2">
        <v>69.2</v>
      </c>
      <c r="I274" s="2">
        <v>59.1</v>
      </c>
      <c r="J274" s="2">
        <v>46.3</v>
      </c>
      <c r="K274" s="2">
        <v>36.200000000000003</v>
      </c>
      <c r="L274" s="2">
        <v>30.1</v>
      </c>
      <c r="M274" s="2">
        <v>22.5</v>
      </c>
      <c r="N274" s="2">
        <v>18.3</v>
      </c>
      <c r="O274" s="2">
        <v>13.8</v>
      </c>
      <c r="P274" s="2">
        <v>11</v>
      </c>
      <c r="Q274" s="3">
        <v>80.88000000000001</v>
      </c>
    </row>
    <row r="275" spans="1:17" ht="15.75" hidden="1" x14ac:dyDescent="0.2">
      <c r="A275" s="2"/>
      <c r="B275" s="2"/>
      <c r="C275" s="2">
        <v>120180</v>
      </c>
      <c r="D275" s="2" t="s">
        <v>117</v>
      </c>
      <c r="E275" s="2">
        <v>2</v>
      </c>
      <c r="F275" s="63">
        <v>50</v>
      </c>
      <c r="G275" s="2">
        <v>65.900000000000006</v>
      </c>
      <c r="H275" s="2">
        <v>54.4</v>
      </c>
      <c r="I275" s="2">
        <v>45.8</v>
      </c>
      <c r="J275" s="2">
        <v>35.1</v>
      </c>
      <c r="K275" s="2">
        <v>26.6</v>
      </c>
      <c r="L275" s="2">
        <v>22</v>
      </c>
      <c r="M275" s="2">
        <v>16.5</v>
      </c>
      <c r="N275" s="2">
        <v>13.6</v>
      </c>
      <c r="O275" s="2">
        <v>10.1</v>
      </c>
      <c r="P275" s="2">
        <v>7.9</v>
      </c>
      <c r="Q275" s="3">
        <v>62.759999999999991</v>
      </c>
    </row>
    <row r="276" spans="1:17" ht="15.75" hidden="1" x14ac:dyDescent="0.2">
      <c r="A276" s="2"/>
      <c r="B276" s="2"/>
      <c r="C276" s="2">
        <v>120180</v>
      </c>
      <c r="D276" s="2" t="s">
        <v>117</v>
      </c>
      <c r="E276" s="2">
        <v>1.01</v>
      </c>
      <c r="F276" s="64">
        <v>99</v>
      </c>
      <c r="G276" s="2">
        <v>38</v>
      </c>
      <c r="H276" s="2">
        <v>29.9</v>
      </c>
      <c r="I276" s="2">
        <v>24.3</v>
      </c>
      <c r="J276" s="2">
        <v>16.899999999999999</v>
      </c>
      <c r="K276" s="2">
        <v>11.8</v>
      </c>
      <c r="L276" s="2">
        <v>9.3000000000000007</v>
      </c>
      <c r="M276" s="2">
        <v>7.4</v>
      </c>
      <c r="N276" s="2">
        <v>6.5</v>
      </c>
      <c r="O276" s="2">
        <v>4.9000000000000004</v>
      </c>
      <c r="P276" s="2">
        <v>4</v>
      </c>
      <c r="Q276" s="3">
        <v>31.56</v>
      </c>
    </row>
    <row r="277" spans="1:17" ht="15.75" hidden="1" x14ac:dyDescent="0.2">
      <c r="A277" s="2"/>
      <c r="B277" s="2"/>
      <c r="C277" s="2">
        <v>121852</v>
      </c>
      <c r="D277" s="2" t="s">
        <v>118</v>
      </c>
      <c r="E277" s="2">
        <v>1000</v>
      </c>
      <c r="F277" s="63">
        <v>0.1</v>
      </c>
      <c r="G277" s="2">
        <v>225.6</v>
      </c>
      <c r="H277" s="2">
        <v>176.2</v>
      </c>
      <c r="I277" s="2">
        <v>143.5</v>
      </c>
      <c r="J277" s="2">
        <v>105.3</v>
      </c>
      <c r="K277" s="2">
        <v>74.8</v>
      </c>
      <c r="L277" s="2">
        <v>60</v>
      </c>
      <c r="M277" s="2">
        <v>46</v>
      </c>
      <c r="N277" s="2">
        <v>35.1</v>
      </c>
      <c r="O277" s="2">
        <v>26.2</v>
      </c>
      <c r="P277" s="2">
        <v>21.2</v>
      </c>
      <c r="Q277" s="3">
        <v>189.48</v>
      </c>
    </row>
    <row r="278" spans="1:17" ht="15.75" hidden="1" x14ac:dyDescent="0.2">
      <c r="A278" s="2"/>
      <c r="B278" s="2"/>
      <c r="C278" s="2">
        <v>121852</v>
      </c>
      <c r="D278" s="2" t="s">
        <v>118</v>
      </c>
      <c r="E278" s="2">
        <v>500</v>
      </c>
      <c r="F278" s="63">
        <v>0.2</v>
      </c>
      <c r="G278" s="2">
        <v>202</v>
      </c>
      <c r="H278" s="2">
        <v>159</v>
      </c>
      <c r="I278" s="2">
        <v>130.19999999999999</v>
      </c>
      <c r="J278" s="2">
        <v>96.1</v>
      </c>
      <c r="K278" s="2">
        <v>69.099999999999994</v>
      </c>
      <c r="L278" s="2">
        <v>55.6</v>
      </c>
      <c r="M278" s="2">
        <v>42.1</v>
      </c>
      <c r="N278" s="2">
        <v>32.4</v>
      </c>
      <c r="O278" s="2">
        <v>24.1</v>
      </c>
      <c r="P278" s="2">
        <v>19.5</v>
      </c>
      <c r="Q278" s="3">
        <v>176.88</v>
      </c>
    </row>
    <row r="279" spans="1:17" ht="15.75" hidden="1" x14ac:dyDescent="0.2">
      <c r="A279" s="2"/>
      <c r="B279" s="2"/>
      <c r="C279" s="2">
        <v>121852</v>
      </c>
      <c r="D279" s="2" t="s">
        <v>118</v>
      </c>
      <c r="E279" s="2">
        <v>200</v>
      </c>
      <c r="F279" s="63">
        <v>0.5</v>
      </c>
      <c r="G279" s="2">
        <v>173.4</v>
      </c>
      <c r="H279" s="2">
        <v>137.80000000000001</v>
      </c>
      <c r="I279" s="2">
        <v>113.6</v>
      </c>
      <c r="J279" s="2">
        <v>84.4</v>
      </c>
      <c r="K279" s="2">
        <v>61.6</v>
      </c>
      <c r="L279" s="2">
        <v>49.8</v>
      </c>
      <c r="M279" s="2">
        <v>37.200000000000003</v>
      </c>
      <c r="N279" s="2">
        <v>28.9</v>
      </c>
      <c r="O279" s="2">
        <v>21.4</v>
      </c>
      <c r="P279" s="2">
        <v>17.399999999999999</v>
      </c>
      <c r="Q279" s="3">
        <v>160.43999999999997</v>
      </c>
    </row>
    <row r="280" spans="1:17" ht="15.75" hidden="1" x14ac:dyDescent="0.2">
      <c r="A280" s="2"/>
      <c r="B280" s="2"/>
      <c r="C280" s="2">
        <v>121852</v>
      </c>
      <c r="D280" s="2" t="s">
        <v>118</v>
      </c>
      <c r="E280" s="2">
        <v>100</v>
      </c>
      <c r="F280" s="63">
        <v>1</v>
      </c>
      <c r="G280" s="2">
        <v>153.69999999999999</v>
      </c>
      <c r="H280" s="2">
        <v>122.8</v>
      </c>
      <c r="I280" s="2">
        <v>101.8</v>
      </c>
      <c r="J280" s="2">
        <v>76.099999999999994</v>
      </c>
      <c r="K280" s="2">
        <v>56.2</v>
      </c>
      <c r="L280" s="2">
        <v>45.5</v>
      </c>
      <c r="M280" s="2">
        <v>33.700000000000003</v>
      </c>
      <c r="N280" s="2">
        <v>26.4</v>
      </c>
      <c r="O280" s="2">
        <v>19.399999999999999</v>
      </c>
      <c r="P280" s="2">
        <v>15.9</v>
      </c>
      <c r="Q280" s="3">
        <v>148.08000000000001</v>
      </c>
    </row>
    <row r="281" spans="1:17" ht="15.75" hidden="1" x14ac:dyDescent="0.2">
      <c r="A281" s="2"/>
      <c r="B281" s="2"/>
      <c r="C281" s="2">
        <v>121852</v>
      </c>
      <c r="D281" s="2" t="s">
        <v>118</v>
      </c>
      <c r="E281" s="2">
        <v>50</v>
      </c>
      <c r="F281" s="63">
        <v>2</v>
      </c>
      <c r="G281" s="2">
        <v>135.30000000000001</v>
      </c>
      <c r="H281" s="2">
        <v>108.6</v>
      </c>
      <c r="I281" s="2">
        <v>90.5</v>
      </c>
      <c r="J281" s="2">
        <v>68</v>
      </c>
      <c r="K281" s="2">
        <v>50.7</v>
      </c>
      <c r="L281" s="2">
        <v>41.2</v>
      </c>
      <c r="M281" s="2">
        <v>30.3</v>
      </c>
      <c r="N281" s="2">
        <v>23.9</v>
      </c>
      <c r="O281" s="2">
        <v>17.600000000000001</v>
      </c>
      <c r="P281" s="2">
        <v>14.4</v>
      </c>
      <c r="Q281" s="3">
        <v>135.72</v>
      </c>
    </row>
    <row r="282" spans="1:17" ht="15.75" hidden="1" x14ac:dyDescent="0.2">
      <c r="A282" s="2"/>
      <c r="B282" s="2"/>
      <c r="C282" s="2">
        <v>121852</v>
      </c>
      <c r="D282" s="2" t="s">
        <v>118</v>
      </c>
      <c r="E282" s="2">
        <v>25</v>
      </c>
      <c r="F282" s="63">
        <v>4</v>
      </c>
      <c r="G282" s="2">
        <v>118.1</v>
      </c>
      <c r="H282" s="2">
        <v>95.2</v>
      </c>
      <c r="I282" s="2">
        <v>79.599999999999994</v>
      </c>
      <c r="J282" s="2">
        <v>60.2</v>
      </c>
      <c r="K282" s="2">
        <v>45.4</v>
      </c>
      <c r="L282" s="2">
        <v>37</v>
      </c>
      <c r="M282" s="2">
        <v>27</v>
      </c>
      <c r="N282" s="2">
        <v>21.5</v>
      </c>
      <c r="O282" s="2">
        <v>15.8</v>
      </c>
      <c r="P282" s="2">
        <v>12.9</v>
      </c>
      <c r="Q282" s="3">
        <v>123.35999999999999</v>
      </c>
    </row>
    <row r="283" spans="1:17" ht="15.75" hidden="1" x14ac:dyDescent="0.2">
      <c r="A283" s="2"/>
      <c r="B283" s="2"/>
      <c r="C283" s="2">
        <v>121852</v>
      </c>
      <c r="D283" s="2" t="s">
        <v>118</v>
      </c>
      <c r="E283" s="2">
        <v>20</v>
      </c>
      <c r="F283" s="63">
        <v>5</v>
      </c>
      <c r="G283" s="2">
        <v>112.8</v>
      </c>
      <c r="H283" s="2">
        <v>91</v>
      </c>
      <c r="I283" s="2">
        <v>76.2</v>
      </c>
      <c r="J283" s="2">
        <v>57.8</v>
      </c>
      <c r="K283" s="2">
        <v>43.6</v>
      </c>
      <c r="L283" s="2">
        <v>35.6</v>
      </c>
      <c r="M283" s="2">
        <v>25.9</v>
      </c>
      <c r="N283" s="2">
        <v>20.7</v>
      </c>
      <c r="O283" s="2">
        <v>15.2</v>
      </c>
      <c r="P283" s="2">
        <v>12.5</v>
      </c>
      <c r="Q283" s="3">
        <v>119.28</v>
      </c>
    </row>
    <row r="284" spans="1:17" ht="15.75" hidden="1" x14ac:dyDescent="0.2">
      <c r="A284" s="2"/>
      <c r="B284" s="2"/>
      <c r="C284" s="2">
        <v>121852</v>
      </c>
      <c r="D284" s="2" t="s">
        <v>118</v>
      </c>
      <c r="E284" s="2">
        <v>10</v>
      </c>
      <c r="F284" s="63">
        <v>10</v>
      </c>
      <c r="G284" s="2">
        <v>96.9</v>
      </c>
      <c r="H284" s="2">
        <v>78.3</v>
      </c>
      <c r="I284" s="2">
        <v>65.7</v>
      </c>
      <c r="J284" s="2">
        <v>50.2</v>
      </c>
      <c r="K284" s="2">
        <v>38.200000000000003</v>
      </c>
      <c r="L284" s="2">
        <v>31.2</v>
      </c>
      <c r="M284" s="2">
        <v>22.7</v>
      </c>
      <c r="N284" s="2">
        <v>18.3</v>
      </c>
      <c r="O284" s="2">
        <v>13.4</v>
      </c>
      <c r="P284" s="2">
        <v>11.1</v>
      </c>
      <c r="Q284" s="3">
        <v>106.44</v>
      </c>
    </row>
    <row r="285" spans="1:17" ht="15.75" x14ac:dyDescent="0.2">
      <c r="A285" s="2"/>
      <c r="B285" s="2"/>
      <c r="C285" s="2">
        <v>121852</v>
      </c>
      <c r="D285" s="2" t="s">
        <v>118</v>
      </c>
      <c r="E285" s="2">
        <v>5</v>
      </c>
      <c r="F285" s="63">
        <v>20</v>
      </c>
      <c r="G285" s="2">
        <v>81.5</v>
      </c>
      <c r="H285" s="2">
        <v>65.7</v>
      </c>
      <c r="I285" s="2">
        <v>55.3</v>
      </c>
      <c r="J285" s="2">
        <v>42.5</v>
      </c>
      <c r="K285" s="2">
        <v>32.5</v>
      </c>
      <c r="L285" s="2">
        <v>26.7</v>
      </c>
      <c r="M285" s="2">
        <v>19.399999999999999</v>
      </c>
      <c r="N285" s="2">
        <v>15.8</v>
      </c>
      <c r="O285" s="2">
        <v>11.6</v>
      </c>
      <c r="P285" s="2">
        <v>9.6</v>
      </c>
      <c r="Q285" s="3">
        <v>92.88000000000001</v>
      </c>
    </row>
    <row r="286" spans="1:17" ht="15.75" hidden="1" x14ac:dyDescent="0.2">
      <c r="A286" s="2"/>
      <c r="B286" s="2"/>
      <c r="C286" s="2">
        <v>121852</v>
      </c>
      <c r="D286" s="2" t="s">
        <v>118</v>
      </c>
      <c r="E286" s="2">
        <v>2</v>
      </c>
      <c r="F286" s="63">
        <v>50</v>
      </c>
      <c r="G286" s="2">
        <v>60.6</v>
      </c>
      <c r="H286" s="2">
        <v>48.2</v>
      </c>
      <c r="I286" s="2">
        <v>40.4</v>
      </c>
      <c r="J286" s="2">
        <v>31.4</v>
      </c>
      <c r="K286" s="2">
        <v>24.1</v>
      </c>
      <c r="L286" s="2">
        <v>19.899999999999999</v>
      </c>
      <c r="M286" s="2">
        <v>14.7</v>
      </c>
      <c r="N286" s="2">
        <v>12.1</v>
      </c>
      <c r="O286" s="2">
        <v>9</v>
      </c>
      <c r="P286" s="2">
        <v>7.5</v>
      </c>
      <c r="Q286" s="3">
        <v>71.759999999999991</v>
      </c>
    </row>
    <row r="287" spans="1:17" ht="15.75" hidden="1" x14ac:dyDescent="0.2">
      <c r="A287" s="2"/>
      <c r="B287" s="2"/>
      <c r="C287" s="2">
        <v>121852</v>
      </c>
      <c r="D287" s="2" t="s">
        <v>118</v>
      </c>
      <c r="E287" s="2">
        <v>1.01</v>
      </c>
      <c r="F287" s="64">
        <v>99</v>
      </c>
      <c r="G287" s="2">
        <v>32.9</v>
      </c>
      <c r="H287" s="2">
        <v>23.8</v>
      </c>
      <c r="I287" s="2">
        <v>19.100000000000001</v>
      </c>
      <c r="J287" s="2">
        <v>15.1</v>
      </c>
      <c r="K287" s="2">
        <v>10.8</v>
      </c>
      <c r="L287" s="2">
        <v>8.9</v>
      </c>
      <c r="M287" s="2">
        <v>7.6</v>
      </c>
      <c r="N287" s="2">
        <v>6.3</v>
      </c>
      <c r="O287" s="2">
        <v>5.0999999999999996</v>
      </c>
      <c r="P287" s="2">
        <v>4.3</v>
      </c>
      <c r="Q287" s="3">
        <v>36.119999999999997</v>
      </c>
    </row>
    <row r="288" spans="1:17" ht="15.75" hidden="1" x14ac:dyDescent="0.2">
      <c r="A288" s="2"/>
      <c r="B288" s="2"/>
      <c r="C288" s="2">
        <v>241220</v>
      </c>
      <c r="D288" s="2" t="s">
        <v>119</v>
      </c>
      <c r="E288" s="2">
        <v>1000</v>
      </c>
      <c r="F288" s="63">
        <v>0.1</v>
      </c>
      <c r="G288" s="2">
        <v>223.1</v>
      </c>
      <c r="H288" s="2">
        <v>211.8</v>
      </c>
      <c r="I288" s="2">
        <v>194.6</v>
      </c>
      <c r="J288" s="2">
        <v>149.80000000000001</v>
      </c>
      <c r="K288" s="2">
        <v>97</v>
      </c>
      <c r="L288" s="2">
        <v>75</v>
      </c>
      <c r="M288" s="2">
        <v>50</v>
      </c>
      <c r="N288" s="2">
        <v>37.200000000000003</v>
      </c>
      <c r="O288" s="2">
        <v>28.1</v>
      </c>
      <c r="P288" s="2">
        <v>20.2</v>
      </c>
      <c r="Q288" s="3">
        <v>176.51999999999998</v>
      </c>
    </row>
    <row r="289" spans="1:17" ht="15.75" hidden="1" x14ac:dyDescent="0.2">
      <c r="A289" s="2"/>
      <c r="B289" s="2"/>
      <c r="C289" s="2">
        <v>241220</v>
      </c>
      <c r="D289" s="2" t="s">
        <v>119</v>
      </c>
      <c r="E289" s="2">
        <v>500</v>
      </c>
      <c r="F289" s="63">
        <v>0.2</v>
      </c>
      <c r="G289" s="2">
        <v>194.8</v>
      </c>
      <c r="H289" s="2">
        <v>182.8</v>
      </c>
      <c r="I289" s="2">
        <v>167.3</v>
      </c>
      <c r="J289" s="2">
        <v>130.1</v>
      </c>
      <c r="K289" s="2">
        <v>86.6</v>
      </c>
      <c r="L289" s="2">
        <v>67.5</v>
      </c>
      <c r="M289" s="2">
        <v>45.9</v>
      </c>
      <c r="N289" s="2">
        <v>34.4</v>
      </c>
      <c r="O289" s="2">
        <v>26</v>
      </c>
      <c r="P289" s="2">
        <v>18.899999999999999</v>
      </c>
      <c r="Q289" s="3">
        <v>166.43999999999997</v>
      </c>
    </row>
    <row r="290" spans="1:17" ht="15.75" hidden="1" x14ac:dyDescent="0.2">
      <c r="A290" s="2"/>
      <c r="B290" s="2"/>
      <c r="C290" s="2">
        <v>241220</v>
      </c>
      <c r="D290" s="2" t="s">
        <v>119</v>
      </c>
      <c r="E290" s="2">
        <v>200</v>
      </c>
      <c r="F290" s="63">
        <v>0.5</v>
      </c>
      <c r="G290" s="2">
        <v>161.9</v>
      </c>
      <c r="H290" s="2">
        <v>149.6</v>
      </c>
      <c r="I290" s="2">
        <v>136</v>
      </c>
      <c r="J290" s="2">
        <v>107.2</v>
      </c>
      <c r="K290" s="2">
        <v>74</v>
      </c>
      <c r="L290" s="2">
        <v>58.2</v>
      </c>
      <c r="M290" s="2">
        <v>40.700000000000003</v>
      </c>
      <c r="N290" s="2">
        <v>30.9</v>
      </c>
      <c r="O290" s="2">
        <v>23.4</v>
      </c>
      <c r="P290" s="2">
        <v>17.100000000000001</v>
      </c>
      <c r="Q290" s="3">
        <v>153.24</v>
      </c>
    </row>
    <row r="291" spans="1:17" ht="15.75" hidden="1" x14ac:dyDescent="0.2">
      <c r="A291" s="2"/>
      <c r="B291" s="2"/>
      <c r="C291" s="2">
        <v>241220</v>
      </c>
      <c r="D291" s="2" t="s">
        <v>119</v>
      </c>
      <c r="E291" s="2">
        <v>100</v>
      </c>
      <c r="F291" s="63">
        <v>1</v>
      </c>
      <c r="G291" s="2">
        <v>140.1</v>
      </c>
      <c r="H291" s="2">
        <v>127.8</v>
      </c>
      <c r="I291" s="2">
        <v>115.5</v>
      </c>
      <c r="J291" s="2">
        <v>91.9</v>
      </c>
      <c r="K291" s="2">
        <v>65.2</v>
      </c>
      <c r="L291" s="2">
        <v>51.7</v>
      </c>
      <c r="M291" s="2">
        <v>36.9</v>
      </c>
      <c r="N291" s="2">
        <v>28.3</v>
      </c>
      <c r="O291" s="2">
        <v>21.4</v>
      </c>
      <c r="P291" s="2">
        <v>15.9</v>
      </c>
      <c r="Q291" s="3">
        <v>143.16</v>
      </c>
    </row>
    <row r="292" spans="1:17" ht="15.75" hidden="1" x14ac:dyDescent="0.2">
      <c r="A292" s="2"/>
      <c r="B292" s="2"/>
      <c r="C292" s="2">
        <v>241220</v>
      </c>
      <c r="D292" s="2" t="s">
        <v>119</v>
      </c>
      <c r="E292" s="2">
        <v>50</v>
      </c>
      <c r="F292" s="63">
        <v>2</v>
      </c>
      <c r="G292" s="2">
        <v>120.5</v>
      </c>
      <c r="H292" s="2">
        <v>108.4</v>
      </c>
      <c r="I292" s="2">
        <v>97.3</v>
      </c>
      <c r="J292" s="2">
        <v>78.099999999999994</v>
      </c>
      <c r="K292" s="2">
        <v>57</v>
      </c>
      <c r="L292" s="2">
        <v>45.6</v>
      </c>
      <c r="M292" s="2">
        <v>33.200000000000003</v>
      </c>
      <c r="N292" s="2">
        <v>25.7</v>
      </c>
      <c r="O292" s="2">
        <v>19.5</v>
      </c>
      <c r="P292" s="2">
        <v>14.6</v>
      </c>
      <c r="Q292" s="3">
        <v>132.95999999999998</v>
      </c>
    </row>
    <row r="293" spans="1:17" ht="15.75" hidden="1" x14ac:dyDescent="0.2">
      <c r="A293" s="2"/>
      <c r="B293" s="2"/>
      <c r="C293" s="2">
        <v>241220</v>
      </c>
      <c r="D293" s="2" t="s">
        <v>119</v>
      </c>
      <c r="E293" s="2">
        <v>25</v>
      </c>
      <c r="F293" s="63">
        <v>4</v>
      </c>
      <c r="G293" s="2">
        <v>102.8</v>
      </c>
      <c r="H293" s="2">
        <v>91.1</v>
      </c>
      <c r="I293" s="2">
        <v>81.099999999999994</v>
      </c>
      <c r="J293" s="2">
        <v>65.599999999999994</v>
      </c>
      <c r="K293" s="2">
        <v>49.3</v>
      </c>
      <c r="L293" s="2">
        <v>39.799999999999997</v>
      </c>
      <c r="M293" s="2">
        <v>29.5</v>
      </c>
      <c r="N293" s="2">
        <v>23.1</v>
      </c>
      <c r="O293" s="2">
        <v>17.600000000000001</v>
      </c>
      <c r="P293" s="2">
        <v>13.3</v>
      </c>
      <c r="Q293" s="3">
        <v>122.51999999999998</v>
      </c>
    </row>
    <row r="294" spans="1:17" ht="15.75" hidden="1" x14ac:dyDescent="0.2">
      <c r="A294" s="2"/>
      <c r="B294" s="2"/>
      <c r="C294" s="2">
        <v>241220</v>
      </c>
      <c r="D294" s="2" t="s">
        <v>119</v>
      </c>
      <c r="E294" s="2">
        <v>20</v>
      </c>
      <c r="F294" s="63">
        <v>5</v>
      </c>
      <c r="G294" s="2">
        <v>97.5</v>
      </c>
      <c r="H294" s="2">
        <v>86</v>
      </c>
      <c r="I294" s="2">
        <v>76.3</v>
      </c>
      <c r="J294" s="2">
        <v>61.8</v>
      </c>
      <c r="K294" s="2">
        <v>46.9</v>
      </c>
      <c r="L294" s="2">
        <v>37.9</v>
      </c>
      <c r="M294" s="2">
        <v>28.4</v>
      </c>
      <c r="N294" s="2">
        <v>22.3</v>
      </c>
      <c r="O294" s="2">
        <v>17</v>
      </c>
      <c r="P294" s="2">
        <v>12.9</v>
      </c>
      <c r="Q294" s="3">
        <v>119.03999999999999</v>
      </c>
    </row>
    <row r="295" spans="1:17" ht="15.75" hidden="1" x14ac:dyDescent="0.2">
      <c r="A295" s="2"/>
      <c r="B295" s="2"/>
      <c r="C295" s="2">
        <v>241220</v>
      </c>
      <c r="D295" s="2" t="s">
        <v>119</v>
      </c>
      <c r="E295" s="2">
        <v>10</v>
      </c>
      <c r="F295" s="63">
        <v>10</v>
      </c>
      <c r="G295" s="2">
        <v>82</v>
      </c>
      <c r="H295" s="2">
        <v>71</v>
      </c>
      <c r="I295" s="2">
        <v>62.4</v>
      </c>
      <c r="J295" s="2">
        <v>50.8</v>
      </c>
      <c r="K295" s="2">
        <v>39.700000000000003</v>
      </c>
      <c r="L295" s="2">
        <v>32.4</v>
      </c>
      <c r="M295" s="2">
        <v>24.7</v>
      </c>
      <c r="N295" s="2">
        <v>19.7</v>
      </c>
      <c r="O295" s="2">
        <v>15</v>
      </c>
      <c r="P295" s="2">
        <v>11.7</v>
      </c>
      <c r="Q295" s="3">
        <v>108</v>
      </c>
    </row>
    <row r="296" spans="1:17" ht="15.75" x14ac:dyDescent="0.2">
      <c r="A296" s="2"/>
      <c r="B296" s="2"/>
      <c r="C296" s="2">
        <v>241220</v>
      </c>
      <c r="D296" s="2" t="s">
        <v>119</v>
      </c>
      <c r="E296" s="2">
        <v>5</v>
      </c>
      <c r="F296" s="63">
        <v>20</v>
      </c>
      <c r="G296" s="2">
        <v>67.7</v>
      </c>
      <c r="H296" s="2">
        <v>57.4</v>
      </c>
      <c r="I296" s="2">
        <v>49.7</v>
      </c>
      <c r="J296" s="2">
        <v>40.700000000000003</v>
      </c>
      <c r="K296" s="2">
        <v>32.700000000000003</v>
      </c>
      <c r="L296" s="2">
        <v>27</v>
      </c>
      <c r="M296" s="2">
        <v>21</v>
      </c>
      <c r="N296" s="2">
        <v>17</v>
      </c>
      <c r="O296" s="2">
        <v>13</v>
      </c>
      <c r="P296" s="2">
        <v>10.3</v>
      </c>
      <c r="Q296" s="3">
        <v>96.11999999999999</v>
      </c>
    </row>
    <row r="297" spans="1:17" ht="15.75" hidden="1" x14ac:dyDescent="0.2">
      <c r="A297" s="2"/>
      <c r="B297" s="2"/>
      <c r="C297" s="2">
        <v>241220</v>
      </c>
      <c r="D297" s="2" t="s">
        <v>119</v>
      </c>
      <c r="E297" s="2">
        <v>2</v>
      </c>
      <c r="F297" s="63">
        <v>50</v>
      </c>
      <c r="G297" s="2">
        <v>49.4</v>
      </c>
      <c r="H297" s="2">
        <v>40.299999999999997</v>
      </c>
      <c r="I297" s="2">
        <v>34</v>
      </c>
      <c r="J297" s="2">
        <v>27.6</v>
      </c>
      <c r="K297" s="2">
        <v>23.2</v>
      </c>
      <c r="L297" s="2">
        <v>19.5</v>
      </c>
      <c r="M297" s="2">
        <v>15.5</v>
      </c>
      <c r="N297" s="2">
        <v>12.8</v>
      </c>
      <c r="O297" s="2">
        <v>9.9</v>
      </c>
      <c r="P297" s="2">
        <v>8.3000000000000007</v>
      </c>
      <c r="Q297" s="3">
        <v>77.040000000000006</v>
      </c>
    </row>
    <row r="298" spans="1:17" ht="15.75" hidden="1" x14ac:dyDescent="0.2">
      <c r="A298" s="2"/>
      <c r="B298" s="2"/>
      <c r="C298" s="2">
        <v>241220</v>
      </c>
      <c r="D298" s="2" t="s">
        <v>119</v>
      </c>
      <c r="E298" s="2">
        <v>1.01</v>
      </c>
      <c r="F298" s="64">
        <v>99</v>
      </c>
      <c r="G298" s="2">
        <v>28.3</v>
      </c>
      <c r="H298" s="2">
        <v>21</v>
      </c>
      <c r="I298" s="2">
        <v>16.2</v>
      </c>
      <c r="J298" s="2">
        <v>12.3</v>
      </c>
      <c r="K298" s="2">
        <v>10.5</v>
      </c>
      <c r="L298" s="2">
        <v>9.1</v>
      </c>
      <c r="M298" s="2">
        <v>7</v>
      </c>
      <c r="N298" s="2">
        <v>6.2</v>
      </c>
      <c r="O298" s="2">
        <v>4.9000000000000004</v>
      </c>
      <c r="P298" s="2">
        <v>4.9000000000000004</v>
      </c>
      <c r="Q298" s="3">
        <v>42.359999999999992</v>
      </c>
    </row>
    <row r="299" spans="1:17" ht="15.75" hidden="1" x14ac:dyDescent="0.2">
      <c r="A299" s="2"/>
      <c r="B299" s="2"/>
      <c r="C299" s="2">
        <v>131598</v>
      </c>
      <c r="D299" s="2" t="s">
        <v>120</v>
      </c>
      <c r="E299" s="2">
        <v>1000</v>
      </c>
      <c r="F299" s="63">
        <v>0.1</v>
      </c>
      <c r="G299" s="2">
        <v>180.6</v>
      </c>
      <c r="H299" s="2">
        <v>143.6</v>
      </c>
      <c r="I299" s="2">
        <v>123.8</v>
      </c>
      <c r="J299" s="2">
        <v>96.2</v>
      </c>
      <c r="K299" s="2">
        <v>68.099999999999994</v>
      </c>
      <c r="L299" s="2">
        <v>54</v>
      </c>
      <c r="M299" s="2">
        <v>40</v>
      </c>
      <c r="N299" s="2">
        <v>31.9</v>
      </c>
      <c r="O299" s="2">
        <v>23.7</v>
      </c>
      <c r="P299" s="2">
        <v>19.100000000000001</v>
      </c>
      <c r="Q299" s="3">
        <v>257.52</v>
      </c>
    </row>
    <row r="300" spans="1:17" ht="15.75" hidden="1" x14ac:dyDescent="0.2">
      <c r="A300" s="2"/>
      <c r="B300" s="2"/>
      <c r="C300" s="2">
        <v>131598</v>
      </c>
      <c r="D300" s="2" t="s">
        <v>120</v>
      </c>
      <c r="E300" s="2">
        <v>500</v>
      </c>
      <c r="F300" s="63">
        <v>0.2</v>
      </c>
      <c r="G300" s="2">
        <v>167.1</v>
      </c>
      <c r="H300" s="2">
        <v>133.1</v>
      </c>
      <c r="I300" s="2">
        <v>114.5</v>
      </c>
      <c r="J300" s="2">
        <v>89.2</v>
      </c>
      <c r="K300" s="2">
        <v>63.8</v>
      </c>
      <c r="L300" s="2">
        <v>50.8</v>
      </c>
      <c r="M300" s="2">
        <v>37.6</v>
      </c>
      <c r="N300" s="2">
        <v>30.1</v>
      </c>
      <c r="O300" s="2">
        <v>22.4</v>
      </c>
      <c r="P300" s="2">
        <v>18.100000000000001</v>
      </c>
      <c r="Q300" s="3">
        <v>232.43999999999997</v>
      </c>
    </row>
    <row r="301" spans="1:17" ht="15.75" hidden="1" x14ac:dyDescent="0.2">
      <c r="A301" s="2"/>
      <c r="B301" s="2"/>
      <c r="C301" s="2">
        <v>131598</v>
      </c>
      <c r="D301" s="2" t="s">
        <v>120</v>
      </c>
      <c r="E301" s="2">
        <v>200</v>
      </c>
      <c r="F301" s="63">
        <v>0.5</v>
      </c>
      <c r="G301" s="2">
        <v>149.69999999999999</v>
      </c>
      <c r="H301" s="2">
        <v>119.5</v>
      </c>
      <c r="I301" s="2">
        <v>102.6</v>
      </c>
      <c r="J301" s="2">
        <v>80.099999999999994</v>
      </c>
      <c r="K301" s="2">
        <v>58.1</v>
      </c>
      <c r="L301" s="2">
        <v>46.6</v>
      </c>
      <c r="M301" s="2">
        <v>34.5</v>
      </c>
      <c r="N301" s="2">
        <v>27.6</v>
      </c>
      <c r="O301" s="2">
        <v>20.6</v>
      </c>
      <c r="P301" s="2">
        <v>16.7</v>
      </c>
      <c r="Q301" s="3">
        <v>201.48</v>
      </c>
    </row>
    <row r="302" spans="1:17" ht="15.75" hidden="1" x14ac:dyDescent="0.2">
      <c r="A302" s="2"/>
      <c r="B302" s="2"/>
      <c r="C302" s="2">
        <v>131598</v>
      </c>
      <c r="D302" s="2" t="s">
        <v>120</v>
      </c>
      <c r="E302" s="2">
        <v>100</v>
      </c>
      <c r="F302" s="63">
        <v>1</v>
      </c>
      <c r="G302" s="2">
        <v>136.9</v>
      </c>
      <c r="H302" s="2">
        <v>109.5</v>
      </c>
      <c r="I302" s="2">
        <v>93.8</v>
      </c>
      <c r="J302" s="2">
        <v>73.3</v>
      </c>
      <c r="K302" s="2">
        <v>53.8</v>
      </c>
      <c r="L302" s="2">
        <v>43.3</v>
      </c>
      <c r="M302" s="2">
        <v>32</v>
      </c>
      <c r="N302" s="2">
        <v>25.7</v>
      </c>
      <c r="O302" s="2">
        <v>19.3</v>
      </c>
      <c r="P302" s="2">
        <v>15.6</v>
      </c>
      <c r="Q302" s="3">
        <v>179.51999999999998</v>
      </c>
    </row>
    <row r="303" spans="1:17" ht="15.75" hidden="1" x14ac:dyDescent="0.2">
      <c r="A303" s="2"/>
      <c r="B303" s="2"/>
      <c r="C303" s="2">
        <v>131598</v>
      </c>
      <c r="D303" s="2" t="s">
        <v>120</v>
      </c>
      <c r="E303" s="2">
        <v>50</v>
      </c>
      <c r="F303" s="63">
        <v>2</v>
      </c>
      <c r="G303" s="2">
        <v>124.3</v>
      </c>
      <c r="H303" s="2">
        <v>99.6</v>
      </c>
      <c r="I303" s="2">
        <v>85.1</v>
      </c>
      <c r="J303" s="2">
        <v>66.599999999999994</v>
      </c>
      <c r="K303" s="2">
        <v>49.3</v>
      </c>
      <c r="L303" s="2">
        <v>40</v>
      </c>
      <c r="M303" s="2">
        <v>29.5</v>
      </c>
      <c r="N303" s="2">
        <v>23.7</v>
      </c>
      <c r="O303" s="2">
        <v>17.899999999999999</v>
      </c>
      <c r="P303" s="2">
        <v>14.5</v>
      </c>
      <c r="Q303" s="3">
        <v>158.63999999999999</v>
      </c>
    </row>
    <row r="304" spans="1:17" ht="15.75" hidden="1" x14ac:dyDescent="0.2">
      <c r="A304" s="2"/>
      <c r="B304" s="2"/>
      <c r="C304" s="2">
        <v>131598</v>
      </c>
      <c r="D304" s="2" t="s">
        <v>120</v>
      </c>
      <c r="E304" s="2">
        <v>25</v>
      </c>
      <c r="F304" s="63">
        <v>4</v>
      </c>
      <c r="G304" s="2">
        <v>111.8</v>
      </c>
      <c r="H304" s="2">
        <v>89.8</v>
      </c>
      <c r="I304" s="2">
        <v>76.5</v>
      </c>
      <c r="J304" s="2">
        <v>59.9</v>
      </c>
      <c r="K304" s="2">
        <v>44.8</v>
      </c>
      <c r="L304" s="2">
        <v>36.4</v>
      </c>
      <c r="M304" s="2">
        <v>26.9</v>
      </c>
      <c r="N304" s="2">
        <v>21.6</v>
      </c>
      <c r="O304" s="2">
        <v>16.399999999999999</v>
      </c>
      <c r="P304" s="2">
        <v>13.3</v>
      </c>
      <c r="Q304" s="3">
        <v>138.84</v>
      </c>
    </row>
    <row r="305" spans="1:17" ht="15.75" hidden="1" x14ac:dyDescent="0.2">
      <c r="A305" s="2"/>
      <c r="B305" s="2"/>
      <c r="C305" s="2">
        <v>131598</v>
      </c>
      <c r="D305" s="2" t="s">
        <v>120</v>
      </c>
      <c r="E305" s="2">
        <v>20</v>
      </c>
      <c r="F305" s="63">
        <v>5</v>
      </c>
      <c r="G305" s="2">
        <v>107.8</v>
      </c>
      <c r="H305" s="2">
        <v>86.6</v>
      </c>
      <c r="I305" s="2">
        <v>73.7</v>
      </c>
      <c r="J305" s="2">
        <v>57.8</v>
      </c>
      <c r="K305" s="2">
        <v>43.3</v>
      </c>
      <c r="L305" s="2">
        <v>35.299999999999997</v>
      </c>
      <c r="M305" s="2">
        <v>26</v>
      </c>
      <c r="N305" s="2">
        <v>20.9</v>
      </c>
      <c r="O305" s="2">
        <v>15.9</v>
      </c>
      <c r="P305" s="2">
        <v>12.9</v>
      </c>
      <c r="Q305" s="3">
        <v>132.6</v>
      </c>
    </row>
    <row r="306" spans="1:17" ht="15.75" hidden="1" x14ac:dyDescent="0.2">
      <c r="A306" s="2"/>
      <c r="B306" s="2"/>
      <c r="C306" s="2">
        <v>131598</v>
      </c>
      <c r="D306" s="2" t="s">
        <v>120</v>
      </c>
      <c r="E306" s="2">
        <v>10</v>
      </c>
      <c r="F306" s="63">
        <v>10</v>
      </c>
      <c r="G306" s="2">
        <v>95.3</v>
      </c>
      <c r="H306" s="2">
        <v>76.599999999999994</v>
      </c>
      <c r="I306" s="2">
        <v>65</v>
      </c>
      <c r="J306" s="2">
        <v>50.9</v>
      </c>
      <c r="K306" s="2">
        <v>38.4</v>
      </c>
      <c r="L306" s="2">
        <v>31.5</v>
      </c>
      <c r="M306" s="2">
        <v>23.2</v>
      </c>
      <c r="N306" s="2">
        <v>18.7</v>
      </c>
      <c r="O306" s="2">
        <v>14.3</v>
      </c>
      <c r="P306" s="2">
        <v>11.6</v>
      </c>
      <c r="Q306" s="3">
        <v>113.64</v>
      </c>
    </row>
    <row r="307" spans="1:17" ht="15.75" x14ac:dyDescent="0.2">
      <c r="A307" s="2"/>
      <c r="B307" s="2"/>
      <c r="C307" s="2">
        <v>131598</v>
      </c>
      <c r="D307" s="2" t="s">
        <v>120</v>
      </c>
      <c r="E307" s="2">
        <v>5</v>
      </c>
      <c r="F307" s="63">
        <v>20</v>
      </c>
      <c r="G307" s="2">
        <v>82.3</v>
      </c>
      <c r="H307" s="2">
        <v>66.2</v>
      </c>
      <c r="I307" s="2">
        <v>56</v>
      </c>
      <c r="J307" s="2">
        <v>43.8</v>
      </c>
      <c r="K307" s="2">
        <v>33.200000000000003</v>
      </c>
      <c r="L307" s="2">
        <v>27.3</v>
      </c>
      <c r="M307" s="2">
        <v>20.2</v>
      </c>
      <c r="N307" s="2">
        <v>16.3</v>
      </c>
      <c r="O307" s="2">
        <v>12.5</v>
      </c>
      <c r="P307" s="2">
        <v>10.199999999999999</v>
      </c>
      <c r="Q307" s="3">
        <v>94.8</v>
      </c>
    </row>
    <row r="308" spans="1:17" ht="15.75" hidden="1" x14ac:dyDescent="0.2">
      <c r="A308" s="2"/>
      <c r="B308" s="2"/>
      <c r="C308" s="2">
        <v>131598</v>
      </c>
      <c r="D308" s="2" t="s">
        <v>120</v>
      </c>
      <c r="E308" s="2">
        <v>2</v>
      </c>
      <c r="F308" s="63">
        <v>50</v>
      </c>
      <c r="G308" s="2">
        <v>62.8</v>
      </c>
      <c r="H308" s="2">
        <v>50.5</v>
      </c>
      <c r="I308" s="2">
        <v>42.5</v>
      </c>
      <c r="J308" s="2">
        <v>33</v>
      </c>
      <c r="K308" s="2">
        <v>25</v>
      </c>
      <c r="L308" s="2">
        <v>20.5</v>
      </c>
      <c r="M308" s="2">
        <v>15.2</v>
      </c>
      <c r="N308" s="2">
        <v>12.4</v>
      </c>
      <c r="O308" s="2">
        <v>9.6</v>
      </c>
      <c r="P308" s="2">
        <v>7.8</v>
      </c>
      <c r="Q308" s="3">
        <v>68.52</v>
      </c>
    </row>
    <row r="309" spans="1:17" ht="15.75" hidden="1" x14ac:dyDescent="0.2">
      <c r="A309" s="2"/>
      <c r="B309" s="2"/>
      <c r="C309" s="2">
        <v>131598</v>
      </c>
      <c r="D309" s="2" t="s">
        <v>120</v>
      </c>
      <c r="E309" s="2">
        <v>1.01</v>
      </c>
      <c r="F309" s="64">
        <v>99</v>
      </c>
      <c r="G309" s="2">
        <v>31.6</v>
      </c>
      <c r="H309" s="2">
        <v>25.1</v>
      </c>
      <c r="I309" s="2">
        <v>20.8</v>
      </c>
      <c r="J309" s="2">
        <v>15.4</v>
      </c>
      <c r="K309" s="2">
        <v>10.9</v>
      </c>
      <c r="L309" s="2">
        <v>8.6</v>
      </c>
      <c r="M309" s="2">
        <v>6.5</v>
      </c>
      <c r="N309" s="2">
        <v>5.4</v>
      </c>
      <c r="O309" s="2">
        <v>4.3</v>
      </c>
      <c r="P309" s="2">
        <v>3.4</v>
      </c>
      <c r="Q309" s="3">
        <v>31.679999999999996</v>
      </c>
    </row>
    <row r="310" spans="1:17" ht="15.75" hidden="1" x14ac:dyDescent="0.2">
      <c r="A310" s="2"/>
      <c r="B310" s="2"/>
      <c r="C310" s="2">
        <v>243110</v>
      </c>
      <c r="D310" s="2" t="s">
        <v>121</v>
      </c>
      <c r="E310" s="2">
        <v>1000</v>
      </c>
      <c r="F310" s="63">
        <v>0.1</v>
      </c>
      <c r="G310" s="2">
        <v>345.4</v>
      </c>
      <c r="H310" s="2">
        <v>244</v>
      </c>
      <c r="I310" s="2">
        <v>176.6</v>
      </c>
      <c r="J310" s="2">
        <v>112.3</v>
      </c>
      <c r="K310" s="2">
        <v>71.5</v>
      </c>
      <c r="L310" s="2">
        <v>56.3</v>
      </c>
      <c r="M310" s="2">
        <v>45.6</v>
      </c>
      <c r="N310" s="2">
        <v>43.4</v>
      </c>
      <c r="O310" s="2">
        <v>37</v>
      </c>
      <c r="P310" s="2">
        <v>31.2</v>
      </c>
      <c r="Q310" s="3">
        <v>183.48</v>
      </c>
    </row>
    <row r="311" spans="1:17" ht="15.75" hidden="1" x14ac:dyDescent="0.2">
      <c r="A311" s="2"/>
      <c r="B311" s="2"/>
      <c r="C311" s="2">
        <v>243110</v>
      </c>
      <c r="D311" s="2" t="s">
        <v>121</v>
      </c>
      <c r="E311" s="2">
        <v>500</v>
      </c>
      <c r="F311" s="63">
        <v>0.2</v>
      </c>
      <c r="G311" s="2">
        <v>289.8</v>
      </c>
      <c r="H311" s="2">
        <v>209</v>
      </c>
      <c r="I311" s="2">
        <v>153.9</v>
      </c>
      <c r="J311" s="2">
        <v>100.1</v>
      </c>
      <c r="K311" s="2">
        <v>65.2</v>
      </c>
      <c r="L311" s="2">
        <v>51.5</v>
      </c>
      <c r="M311" s="2">
        <v>41.5</v>
      </c>
      <c r="N311" s="2">
        <v>38.799999999999997</v>
      </c>
      <c r="O311" s="2">
        <v>32.9</v>
      </c>
      <c r="P311" s="2">
        <v>27.8</v>
      </c>
      <c r="Q311" s="3">
        <v>174.23999999999998</v>
      </c>
    </row>
    <row r="312" spans="1:17" ht="15.75" hidden="1" x14ac:dyDescent="0.2">
      <c r="A312" s="2"/>
      <c r="B312" s="2"/>
      <c r="C312" s="2">
        <v>243110</v>
      </c>
      <c r="D312" s="2" t="s">
        <v>121</v>
      </c>
      <c r="E312" s="2">
        <v>200</v>
      </c>
      <c r="F312" s="63">
        <v>0.5</v>
      </c>
      <c r="G312" s="2">
        <v>228.1</v>
      </c>
      <c r="H312" s="2">
        <v>169.1</v>
      </c>
      <c r="I312" s="2">
        <v>127.3</v>
      </c>
      <c r="J312" s="2">
        <v>85.4</v>
      </c>
      <c r="K312" s="2">
        <v>57.2</v>
      </c>
      <c r="L312" s="2">
        <v>45.5</v>
      </c>
      <c r="M312" s="2">
        <v>36.4</v>
      </c>
      <c r="N312" s="2">
        <v>33.200000000000003</v>
      </c>
      <c r="O312" s="2">
        <v>27.9</v>
      </c>
      <c r="P312" s="2">
        <v>23.7</v>
      </c>
      <c r="Q312" s="3">
        <v>161.28</v>
      </c>
    </row>
    <row r="313" spans="1:17" ht="15.75" hidden="1" x14ac:dyDescent="0.2">
      <c r="A313" s="2"/>
      <c r="B313" s="2"/>
      <c r="C313" s="2">
        <v>243110</v>
      </c>
      <c r="D313" s="2" t="s">
        <v>121</v>
      </c>
      <c r="E313" s="2">
        <v>100</v>
      </c>
      <c r="F313" s="63">
        <v>1</v>
      </c>
      <c r="G313" s="2">
        <v>189</v>
      </c>
      <c r="H313" s="2">
        <v>143</v>
      </c>
      <c r="I313" s="2">
        <v>109.4</v>
      </c>
      <c r="J313" s="2">
        <v>75.099999999999994</v>
      </c>
      <c r="K313" s="2">
        <v>51.5</v>
      </c>
      <c r="L313" s="2">
        <v>41.1</v>
      </c>
      <c r="M313" s="2">
        <v>32.700000000000003</v>
      </c>
      <c r="N313" s="2">
        <v>29.3</v>
      </c>
      <c r="O313" s="2">
        <v>24.4</v>
      </c>
      <c r="P313" s="2">
        <v>20.8</v>
      </c>
      <c r="Q313" s="3">
        <v>150.84</v>
      </c>
    </row>
    <row r="314" spans="1:17" ht="15.75" hidden="1" x14ac:dyDescent="0.2">
      <c r="A314" s="2"/>
      <c r="B314" s="2"/>
      <c r="C314" s="2">
        <v>243110</v>
      </c>
      <c r="D314" s="2" t="s">
        <v>121</v>
      </c>
      <c r="E314" s="2">
        <v>50</v>
      </c>
      <c r="F314" s="63">
        <v>2</v>
      </c>
      <c r="G314" s="2">
        <v>155.30000000000001</v>
      </c>
      <c r="H314" s="2">
        <v>120</v>
      </c>
      <c r="I314" s="2">
        <v>93.4</v>
      </c>
      <c r="J314" s="2">
        <v>65.5</v>
      </c>
      <c r="K314" s="2">
        <v>45.9</v>
      </c>
      <c r="L314" s="2">
        <v>36.799999999999997</v>
      </c>
      <c r="M314" s="2">
        <v>29.2</v>
      </c>
      <c r="N314" s="2">
        <v>25.6</v>
      </c>
      <c r="O314" s="2">
        <v>21.1</v>
      </c>
      <c r="P314" s="2">
        <v>18</v>
      </c>
      <c r="Q314" s="3">
        <v>139.56</v>
      </c>
    </row>
    <row r="315" spans="1:17" ht="15.75" hidden="1" x14ac:dyDescent="0.2">
      <c r="A315" s="2"/>
      <c r="B315" s="2"/>
      <c r="C315" s="2">
        <v>243110</v>
      </c>
      <c r="D315" s="2" t="s">
        <v>121</v>
      </c>
      <c r="E315" s="2">
        <v>25</v>
      </c>
      <c r="F315" s="63">
        <v>4</v>
      </c>
      <c r="G315" s="2">
        <v>126.4</v>
      </c>
      <c r="H315" s="2">
        <v>99.6</v>
      </c>
      <c r="I315" s="2">
        <v>78.8</v>
      </c>
      <c r="J315" s="2">
        <v>56.6</v>
      </c>
      <c r="K315" s="2">
        <v>40.5</v>
      </c>
      <c r="L315" s="2">
        <v>32.6</v>
      </c>
      <c r="M315" s="2">
        <v>25.7</v>
      </c>
      <c r="N315" s="2">
        <v>22.2</v>
      </c>
      <c r="O315" s="2">
        <v>18.100000000000001</v>
      </c>
      <c r="P315" s="2">
        <v>15.4</v>
      </c>
      <c r="Q315" s="3">
        <v>127.55999999999999</v>
      </c>
    </row>
    <row r="316" spans="1:17" ht="15.75" hidden="1" x14ac:dyDescent="0.2">
      <c r="A316" s="2"/>
      <c r="B316" s="2"/>
      <c r="C316" s="2">
        <v>243110</v>
      </c>
      <c r="D316" s="2" t="s">
        <v>121</v>
      </c>
      <c r="E316" s="2">
        <v>20</v>
      </c>
      <c r="F316" s="63">
        <v>5</v>
      </c>
      <c r="G316" s="2">
        <v>118</v>
      </c>
      <c r="H316" s="2">
        <v>93.5</v>
      </c>
      <c r="I316" s="2">
        <v>74.400000000000006</v>
      </c>
      <c r="J316" s="2">
        <v>53.8</v>
      </c>
      <c r="K316" s="2">
        <v>38.799999999999997</v>
      </c>
      <c r="L316" s="2">
        <v>31.3</v>
      </c>
      <c r="M316" s="2">
        <v>24.6</v>
      </c>
      <c r="N316" s="2">
        <v>21.1</v>
      </c>
      <c r="O316" s="2">
        <v>17.100000000000001</v>
      </c>
      <c r="P316" s="2">
        <v>14.6</v>
      </c>
      <c r="Q316" s="3">
        <v>123.48</v>
      </c>
    </row>
    <row r="317" spans="1:17" ht="15.75" hidden="1" x14ac:dyDescent="0.2">
      <c r="A317" s="2"/>
      <c r="B317" s="2"/>
      <c r="C317" s="2">
        <v>243110</v>
      </c>
      <c r="D317" s="2" t="s">
        <v>121</v>
      </c>
      <c r="E317" s="2">
        <v>10</v>
      </c>
      <c r="F317" s="63">
        <v>10</v>
      </c>
      <c r="G317" s="2">
        <v>94.1</v>
      </c>
      <c r="H317" s="2">
        <v>76</v>
      </c>
      <c r="I317" s="2">
        <v>61.5</v>
      </c>
      <c r="J317" s="2">
        <v>45.4</v>
      </c>
      <c r="K317" s="2">
        <v>33.5</v>
      </c>
      <c r="L317" s="2">
        <v>27.1</v>
      </c>
      <c r="M317" s="2">
        <v>21.2</v>
      </c>
      <c r="N317" s="2">
        <v>17.899999999999999</v>
      </c>
      <c r="O317" s="2">
        <v>14.3</v>
      </c>
      <c r="P317" s="2">
        <v>12.2</v>
      </c>
      <c r="Q317" s="3">
        <v>109.8</v>
      </c>
    </row>
    <row r="318" spans="1:17" ht="15.75" x14ac:dyDescent="0.2">
      <c r="A318" s="2"/>
      <c r="B318" s="2"/>
      <c r="C318" s="2">
        <v>243110</v>
      </c>
      <c r="D318" s="2" t="s">
        <v>121</v>
      </c>
      <c r="E318" s="2">
        <v>5</v>
      </c>
      <c r="F318" s="63">
        <v>20</v>
      </c>
      <c r="G318" s="2">
        <v>73.2</v>
      </c>
      <c r="H318" s="2">
        <v>60.2</v>
      </c>
      <c r="I318" s="2">
        <v>49.6</v>
      </c>
      <c r="J318" s="2">
        <v>37.299999999999997</v>
      </c>
      <c r="K318" s="2">
        <v>28.1</v>
      </c>
      <c r="L318" s="2">
        <v>22.9</v>
      </c>
      <c r="M318" s="2">
        <v>17.8</v>
      </c>
      <c r="N318" s="2">
        <v>14.7</v>
      </c>
      <c r="O318" s="2">
        <v>11.6</v>
      </c>
      <c r="P318" s="2">
        <v>9.9</v>
      </c>
      <c r="Q318" s="3">
        <v>94.44</v>
      </c>
    </row>
    <row r="319" spans="1:17" ht="15.75" hidden="1" x14ac:dyDescent="0.2">
      <c r="A319" s="2"/>
      <c r="B319" s="2"/>
      <c r="C319" s="2">
        <v>243110</v>
      </c>
      <c r="D319" s="2" t="s">
        <v>121</v>
      </c>
      <c r="E319" s="2">
        <v>2</v>
      </c>
      <c r="F319" s="63">
        <v>50</v>
      </c>
      <c r="G319" s="2">
        <v>48.4</v>
      </c>
      <c r="H319" s="2">
        <v>40.6</v>
      </c>
      <c r="I319" s="2">
        <v>34.200000000000003</v>
      </c>
      <c r="J319" s="2">
        <v>26.2</v>
      </c>
      <c r="K319" s="2">
        <v>20.3</v>
      </c>
      <c r="L319" s="2">
        <v>16.7</v>
      </c>
      <c r="M319" s="2">
        <v>12.8</v>
      </c>
      <c r="N319" s="2">
        <v>10.4</v>
      </c>
      <c r="O319" s="2">
        <v>8</v>
      </c>
      <c r="P319" s="2">
        <v>6.6</v>
      </c>
      <c r="Q319" s="3">
        <v>68.52</v>
      </c>
    </row>
    <row r="320" spans="1:17" ht="15.75" hidden="1" x14ac:dyDescent="0.2">
      <c r="A320" s="2"/>
      <c r="B320" s="2"/>
      <c r="C320" s="2">
        <v>243110</v>
      </c>
      <c r="D320" s="2" t="s">
        <v>121</v>
      </c>
      <c r="E320" s="2">
        <v>1.01</v>
      </c>
      <c r="F320" s="64">
        <v>99</v>
      </c>
      <c r="G320" s="2">
        <v>23</v>
      </c>
      <c r="H320" s="2">
        <v>18.899999999999999</v>
      </c>
      <c r="I320" s="2">
        <v>15.8</v>
      </c>
      <c r="J320" s="2">
        <v>11.6</v>
      </c>
      <c r="K320" s="2">
        <v>8.9</v>
      </c>
      <c r="L320" s="2">
        <v>7.4</v>
      </c>
      <c r="M320" s="2">
        <v>5.5</v>
      </c>
      <c r="N320" s="2">
        <v>4.5999999999999996</v>
      </c>
      <c r="O320" s="2">
        <v>3.2</v>
      </c>
      <c r="P320" s="2">
        <v>2.5</v>
      </c>
      <c r="Q320" s="3">
        <v>22.56</v>
      </c>
    </row>
    <row r="321" spans="1:17" ht="15.75" hidden="1" x14ac:dyDescent="0.2">
      <c r="A321" s="2"/>
      <c r="B321" s="2"/>
      <c r="C321" s="2">
        <v>136741</v>
      </c>
      <c r="D321" s="2" t="s">
        <v>122</v>
      </c>
      <c r="E321" s="2">
        <v>1000</v>
      </c>
      <c r="F321" s="63">
        <v>0.1</v>
      </c>
      <c r="G321" s="2">
        <v>179.6</v>
      </c>
      <c r="H321" s="2">
        <v>154.9</v>
      </c>
      <c r="I321" s="2">
        <v>128.5</v>
      </c>
      <c r="J321" s="2">
        <v>110.1</v>
      </c>
      <c r="K321" s="2">
        <v>80</v>
      </c>
      <c r="L321" s="2">
        <v>68.599999999999994</v>
      </c>
      <c r="M321" s="2">
        <v>49.4</v>
      </c>
      <c r="N321" s="2">
        <v>39.700000000000003</v>
      </c>
      <c r="O321" s="2">
        <v>28.9</v>
      </c>
      <c r="P321" s="2">
        <v>24.7</v>
      </c>
      <c r="Q321" s="3">
        <v>228</v>
      </c>
    </row>
    <row r="322" spans="1:17" ht="15.75" hidden="1" x14ac:dyDescent="0.2">
      <c r="A322" s="2"/>
      <c r="B322" s="2"/>
      <c r="C322" s="2">
        <v>136741</v>
      </c>
      <c r="D322" s="2" t="s">
        <v>122</v>
      </c>
      <c r="E322" s="2">
        <v>500</v>
      </c>
      <c r="F322" s="63">
        <v>0.2</v>
      </c>
      <c r="G322" s="2">
        <v>164.8</v>
      </c>
      <c r="H322" s="2">
        <v>141.4</v>
      </c>
      <c r="I322" s="2">
        <v>117.8</v>
      </c>
      <c r="J322" s="2">
        <v>100.1</v>
      </c>
      <c r="K322" s="2">
        <v>73.2</v>
      </c>
      <c r="L322" s="2">
        <v>62.3</v>
      </c>
      <c r="M322" s="2">
        <v>45.4</v>
      </c>
      <c r="N322" s="2">
        <v>36.6</v>
      </c>
      <c r="O322" s="2">
        <v>26.8</v>
      </c>
      <c r="P322" s="2">
        <v>22.9</v>
      </c>
      <c r="Q322" s="3">
        <v>208.79999999999998</v>
      </c>
    </row>
    <row r="323" spans="1:17" ht="15.75" hidden="1" x14ac:dyDescent="0.2">
      <c r="A323" s="2"/>
      <c r="B323" s="2"/>
      <c r="C323" s="2">
        <v>136741</v>
      </c>
      <c r="D323" s="2" t="s">
        <v>122</v>
      </c>
      <c r="E323" s="2">
        <v>200</v>
      </c>
      <c r="F323" s="63">
        <v>0.5</v>
      </c>
      <c r="G323" s="2">
        <v>146.30000000000001</v>
      </c>
      <c r="H323" s="2">
        <v>124.6</v>
      </c>
      <c r="I323" s="2">
        <v>104.5</v>
      </c>
      <c r="J323" s="2">
        <v>87.6</v>
      </c>
      <c r="K323" s="2">
        <v>64.7</v>
      </c>
      <c r="L323" s="2">
        <v>54.6</v>
      </c>
      <c r="M323" s="2">
        <v>40.299999999999997</v>
      </c>
      <c r="N323" s="2">
        <v>32.700000000000003</v>
      </c>
      <c r="O323" s="2">
        <v>24.2</v>
      </c>
      <c r="P323" s="2">
        <v>20.7</v>
      </c>
      <c r="Q323" s="3">
        <v>184.79999999999998</v>
      </c>
    </row>
    <row r="324" spans="1:17" ht="15.75" hidden="1" x14ac:dyDescent="0.2">
      <c r="A324" s="2"/>
      <c r="B324" s="2"/>
      <c r="C324" s="2">
        <v>136741</v>
      </c>
      <c r="D324" s="2" t="s">
        <v>122</v>
      </c>
      <c r="E324" s="2">
        <v>100</v>
      </c>
      <c r="F324" s="63">
        <v>1</v>
      </c>
      <c r="G324" s="2">
        <v>133.1</v>
      </c>
      <c r="H324" s="2">
        <v>112.6</v>
      </c>
      <c r="I324" s="2">
        <v>94.9</v>
      </c>
      <c r="J324" s="2">
        <v>78.8</v>
      </c>
      <c r="K324" s="2">
        <v>58.6</v>
      </c>
      <c r="L324" s="2">
        <v>49.1</v>
      </c>
      <c r="M324" s="2">
        <v>36.6</v>
      </c>
      <c r="N324" s="2">
        <v>29.9</v>
      </c>
      <c r="O324" s="2">
        <v>22.2</v>
      </c>
      <c r="P324" s="2">
        <v>19</v>
      </c>
      <c r="Q324" s="3">
        <v>168</v>
      </c>
    </row>
    <row r="325" spans="1:17" ht="15.75" hidden="1" x14ac:dyDescent="0.2">
      <c r="A325" s="2"/>
      <c r="B325" s="2"/>
      <c r="C325" s="2">
        <v>136741</v>
      </c>
      <c r="D325" s="2" t="s">
        <v>122</v>
      </c>
      <c r="E325" s="2">
        <v>50</v>
      </c>
      <c r="F325" s="63">
        <v>2</v>
      </c>
      <c r="G325" s="2">
        <v>120.4</v>
      </c>
      <c r="H325" s="2">
        <v>101.2</v>
      </c>
      <c r="I325" s="2">
        <v>85.6</v>
      </c>
      <c r="J325" s="2">
        <v>70.400000000000006</v>
      </c>
      <c r="K325" s="2">
        <v>52.7</v>
      </c>
      <c r="L325" s="2">
        <v>43.9</v>
      </c>
      <c r="M325" s="2">
        <v>33</v>
      </c>
      <c r="N325" s="2">
        <v>27.1</v>
      </c>
      <c r="O325" s="2">
        <v>20.2</v>
      </c>
      <c r="P325" s="2">
        <v>17.3</v>
      </c>
      <c r="Q325" s="3">
        <v>150</v>
      </c>
    </row>
    <row r="326" spans="1:17" ht="15.75" hidden="1" x14ac:dyDescent="0.2">
      <c r="A326" s="2"/>
      <c r="B326" s="2"/>
      <c r="C326" s="2">
        <v>136741</v>
      </c>
      <c r="D326" s="2" t="s">
        <v>122</v>
      </c>
      <c r="E326" s="2">
        <v>25</v>
      </c>
      <c r="F326" s="63">
        <v>4</v>
      </c>
      <c r="G326" s="2">
        <v>108.1</v>
      </c>
      <c r="H326" s="2">
        <v>90.3</v>
      </c>
      <c r="I326" s="2">
        <v>76.599999999999994</v>
      </c>
      <c r="J326" s="2">
        <v>62.4</v>
      </c>
      <c r="K326" s="2">
        <v>46.9</v>
      </c>
      <c r="L326" s="2">
        <v>38.9</v>
      </c>
      <c r="M326" s="2">
        <v>29.5</v>
      </c>
      <c r="N326" s="2">
        <v>24.3</v>
      </c>
      <c r="O326" s="2">
        <v>18.2</v>
      </c>
      <c r="P326" s="2">
        <v>15.6</v>
      </c>
      <c r="Q326" s="3">
        <v>133.19999999999999</v>
      </c>
    </row>
    <row r="327" spans="1:17" ht="15.75" hidden="1" x14ac:dyDescent="0.2">
      <c r="A327" s="2"/>
      <c r="B327" s="2"/>
      <c r="C327" s="2">
        <v>136741</v>
      </c>
      <c r="D327" s="2" t="s">
        <v>122</v>
      </c>
      <c r="E327" s="2">
        <v>20</v>
      </c>
      <c r="F327" s="63">
        <v>5</v>
      </c>
      <c r="G327" s="2">
        <v>104.2</v>
      </c>
      <c r="H327" s="2">
        <v>86.8</v>
      </c>
      <c r="I327" s="2">
        <v>73.8</v>
      </c>
      <c r="J327" s="2">
        <v>59.8</v>
      </c>
      <c r="K327" s="2">
        <v>45.1</v>
      </c>
      <c r="L327" s="2">
        <v>37.299999999999997</v>
      </c>
      <c r="M327" s="2">
        <v>28.4</v>
      </c>
      <c r="N327" s="2">
        <v>23.4</v>
      </c>
      <c r="O327" s="2">
        <v>17.600000000000001</v>
      </c>
      <c r="P327" s="2">
        <v>15.1</v>
      </c>
      <c r="Q327" s="3">
        <v>128.4</v>
      </c>
    </row>
    <row r="328" spans="1:17" ht="15.75" hidden="1" x14ac:dyDescent="0.2">
      <c r="A328" s="2"/>
      <c r="B328" s="2"/>
      <c r="C328" s="2">
        <v>136741</v>
      </c>
      <c r="D328" s="2" t="s">
        <v>122</v>
      </c>
      <c r="E328" s="2">
        <v>10</v>
      </c>
      <c r="F328" s="63">
        <v>10</v>
      </c>
      <c r="G328" s="2">
        <v>92.3</v>
      </c>
      <c r="H328" s="2">
        <v>76.2</v>
      </c>
      <c r="I328" s="2">
        <v>65</v>
      </c>
      <c r="J328" s="2">
        <v>52.1</v>
      </c>
      <c r="K328" s="2">
        <v>39.4</v>
      </c>
      <c r="L328" s="2">
        <v>32.5</v>
      </c>
      <c r="M328" s="2">
        <v>24.9</v>
      </c>
      <c r="N328" s="2">
        <v>20.6</v>
      </c>
      <c r="O328" s="2">
        <v>15.6</v>
      </c>
      <c r="P328" s="2">
        <v>13.4</v>
      </c>
      <c r="Q328" s="3">
        <v>111.6</v>
      </c>
    </row>
    <row r="329" spans="1:17" ht="15.75" x14ac:dyDescent="0.2">
      <c r="A329" s="2"/>
      <c r="B329" s="2"/>
      <c r="C329" s="2">
        <v>136741</v>
      </c>
      <c r="D329" s="2" t="s">
        <v>122</v>
      </c>
      <c r="E329" s="2">
        <v>5</v>
      </c>
      <c r="F329" s="63">
        <v>20</v>
      </c>
      <c r="G329" s="2">
        <v>80.3</v>
      </c>
      <c r="H329" s="2">
        <v>65.7</v>
      </c>
      <c r="I329" s="2">
        <v>56.1</v>
      </c>
      <c r="J329" s="2">
        <v>44.4</v>
      </c>
      <c r="K329" s="2">
        <v>33.700000000000003</v>
      </c>
      <c r="L329" s="2">
        <v>27.7</v>
      </c>
      <c r="M329" s="2">
        <v>21.4</v>
      </c>
      <c r="N329" s="2">
        <v>17.7</v>
      </c>
      <c r="O329" s="2">
        <v>13.5</v>
      </c>
      <c r="P329" s="2">
        <v>11.6</v>
      </c>
      <c r="Q329" s="3">
        <v>93.6</v>
      </c>
    </row>
    <row r="330" spans="1:17" ht="15.75" hidden="1" x14ac:dyDescent="0.2">
      <c r="A330" s="2"/>
      <c r="B330" s="2"/>
      <c r="C330" s="2">
        <v>136741</v>
      </c>
      <c r="D330" s="2" t="s">
        <v>122</v>
      </c>
      <c r="E330" s="2">
        <v>2</v>
      </c>
      <c r="F330" s="63">
        <v>50</v>
      </c>
      <c r="G330" s="2">
        <v>63</v>
      </c>
      <c r="H330" s="2">
        <v>50.6</v>
      </c>
      <c r="I330" s="2">
        <v>43.2</v>
      </c>
      <c r="J330" s="2">
        <v>33.4</v>
      </c>
      <c r="K330" s="2">
        <v>25.4</v>
      </c>
      <c r="L330" s="2">
        <v>20.9</v>
      </c>
      <c r="M330" s="2">
        <v>16.2</v>
      </c>
      <c r="N330" s="2">
        <v>13.4</v>
      </c>
      <c r="O330" s="2">
        <v>10.4</v>
      </c>
      <c r="P330" s="2">
        <v>8.8000000000000007</v>
      </c>
      <c r="Q330" s="3">
        <v>68.399999999999991</v>
      </c>
    </row>
    <row r="331" spans="1:17" ht="15.75" hidden="1" x14ac:dyDescent="0.2">
      <c r="A331" s="2"/>
      <c r="B331" s="2"/>
      <c r="C331" s="2">
        <v>136741</v>
      </c>
      <c r="D331" s="2" t="s">
        <v>122</v>
      </c>
      <c r="E331" s="2">
        <v>1.01</v>
      </c>
      <c r="F331" s="64">
        <v>99</v>
      </c>
      <c r="G331" s="2">
        <v>37.5</v>
      </c>
      <c r="H331" s="2">
        <v>28.8</v>
      </c>
      <c r="I331" s="2">
        <v>23.9</v>
      </c>
      <c r="J331" s="2">
        <v>17.7</v>
      </c>
      <c r="K331" s="2">
        <v>12.9</v>
      </c>
      <c r="L331" s="2">
        <v>11</v>
      </c>
      <c r="M331" s="2">
        <v>8.1999999999999993</v>
      </c>
      <c r="N331" s="2">
        <v>6.7</v>
      </c>
      <c r="O331" s="2">
        <v>5.3</v>
      </c>
      <c r="P331" s="2">
        <v>4.3</v>
      </c>
      <c r="Q331" s="3">
        <v>30</v>
      </c>
    </row>
    <row r="332" spans="1:17" ht="15.75" hidden="1" x14ac:dyDescent="0.2">
      <c r="A332" s="2"/>
      <c r="B332" s="2"/>
      <c r="C332" s="2">
        <v>136320</v>
      </c>
      <c r="D332" s="2" t="s">
        <v>123</v>
      </c>
      <c r="E332" s="2">
        <v>1000</v>
      </c>
      <c r="F332" s="63">
        <v>0.1</v>
      </c>
      <c r="G332" s="2">
        <v>182.8</v>
      </c>
      <c r="H332" s="2">
        <v>158.19999999999999</v>
      </c>
      <c r="I332" s="2">
        <v>134.6</v>
      </c>
      <c r="J332" s="2">
        <v>109.2</v>
      </c>
      <c r="K332" s="2">
        <v>92.4</v>
      </c>
      <c r="L332" s="2">
        <v>85.1</v>
      </c>
      <c r="M332" s="2">
        <v>73</v>
      </c>
      <c r="N332" s="2">
        <v>65.900000000000006</v>
      </c>
      <c r="O332" s="2">
        <v>52.4</v>
      </c>
      <c r="P332" s="2">
        <v>41.2</v>
      </c>
      <c r="Q332" s="3">
        <v>226.2</v>
      </c>
    </row>
    <row r="333" spans="1:17" ht="15.75" hidden="1" x14ac:dyDescent="0.2">
      <c r="A333" s="2"/>
      <c r="B333" s="2"/>
      <c r="C333" s="2">
        <v>136320</v>
      </c>
      <c r="D333" s="2" t="s">
        <v>123</v>
      </c>
      <c r="E333" s="2">
        <v>500</v>
      </c>
      <c r="F333" s="63">
        <v>0.2</v>
      </c>
      <c r="G333" s="2">
        <v>167.9</v>
      </c>
      <c r="H333" s="2">
        <v>143.1</v>
      </c>
      <c r="I333" s="2">
        <v>121.9</v>
      </c>
      <c r="J333" s="2">
        <v>98.9</v>
      </c>
      <c r="K333" s="2">
        <v>82.7</v>
      </c>
      <c r="L333" s="2">
        <v>75.2</v>
      </c>
      <c r="M333" s="2">
        <v>63.2</v>
      </c>
      <c r="N333" s="2">
        <v>56.7</v>
      </c>
      <c r="O333" s="2">
        <v>44.8</v>
      </c>
      <c r="P333" s="2">
        <v>35.700000000000003</v>
      </c>
      <c r="Q333" s="3">
        <v>206.28</v>
      </c>
    </row>
    <row r="334" spans="1:17" ht="15.75" hidden="1" x14ac:dyDescent="0.2">
      <c r="A334" s="2"/>
      <c r="B334" s="2"/>
      <c r="C334" s="2">
        <v>136320</v>
      </c>
      <c r="D334" s="2" t="s">
        <v>123</v>
      </c>
      <c r="E334" s="2">
        <v>200</v>
      </c>
      <c r="F334" s="63">
        <v>0.5</v>
      </c>
      <c r="G334" s="2">
        <v>149.1</v>
      </c>
      <c r="H334" s="2">
        <v>124.7</v>
      </c>
      <c r="I334" s="2">
        <v>106.3</v>
      </c>
      <c r="J334" s="2">
        <v>86.3</v>
      </c>
      <c r="K334" s="2">
        <v>71</v>
      </c>
      <c r="L334" s="2">
        <v>63.4</v>
      </c>
      <c r="M334" s="2">
        <v>52</v>
      </c>
      <c r="N334" s="2">
        <v>46.2</v>
      </c>
      <c r="O334" s="2">
        <v>36.1</v>
      </c>
      <c r="P334" s="2">
        <v>29.2</v>
      </c>
      <c r="Q334" s="3">
        <v>181.32</v>
      </c>
    </row>
    <row r="335" spans="1:17" ht="15.75" hidden="1" x14ac:dyDescent="0.2">
      <c r="A335" s="2"/>
      <c r="B335" s="2"/>
      <c r="C335" s="2">
        <v>136320</v>
      </c>
      <c r="D335" s="2" t="s">
        <v>123</v>
      </c>
      <c r="E335" s="2">
        <v>100</v>
      </c>
      <c r="F335" s="63">
        <v>1</v>
      </c>
      <c r="G335" s="2">
        <v>135.5</v>
      </c>
      <c r="H335" s="2">
        <v>111.8</v>
      </c>
      <c r="I335" s="2">
        <v>95.4</v>
      </c>
      <c r="J335" s="2">
        <v>77.3</v>
      </c>
      <c r="K335" s="2">
        <v>62.8</v>
      </c>
      <c r="L335" s="2">
        <v>55.3</v>
      </c>
      <c r="M335" s="2">
        <v>44.5</v>
      </c>
      <c r="N335" s="2">
        <v>39.200000000000003</v>
      </c>
      <c r="O335" s="2">
        <v>30.4</v>
      </c>
      <c r="P335" s="2">
        <v>24.9</v>
      </c>
      <c r="Q335" s="3">
        <v>163.19999999999999</v>
      </c>
    </row>
    <row r="336" spans="1:17" ht="15.75" hidden="1" x14ac:dyDescent="0.2">
      <c r="A336" s="2"/>
      <c r="B336" s="2"/>
      <c r="C336" s="2">
        <v>136320</v>
      </c>
      <c r="D336" s="2" t="s">
        <v>123</v>
      </c>
      <c r="E336" s="2">
        <v>50</v>
      </c>
      <c r="F336" s="63">
        <v>2</v>
      </c>
      <c r="G336" s="2">
        <v>122.4</v>
      </c>
      <c r="H336" s="2">
        <v>99.6</v>
      </c>
      <c r="I336" s="2">
        <v>85</v>
      </c>
      <c r="J336" s="2">
        <v>68.7</v>
      </c>
      <c r="K336" s="2">
        <v>55.2</v>
      </c>
      <c r="L336" s="2">
        <v>48</v>
      </c>
      <c r="M336" s="2">
        <v>37.9</v>
      </c>
      <c r="N336" s="2">
        <v>33.1</v>
      </c>
      <c r="O336" s="2">
        <v>25.5</v>
      </c>
      <c r="P336" s="2">
        <v>21.1</v>
      </c>
      <c r="Q336" s="3">
        <v>145.79999999999998</v>
      </c>
    </row>
    <row r="337" spans="1:17" ht="15.75" hidden="1" x14ac:dyDescent="0.2">
      <c r="A337" s="2"/>
      <c r="B337" s="2"/>
      <c r="C337" s="2">
        <v>136320</v>
      </c>
      <c r="D337" s="2" t="s">
        <v>123</v>
      </c>
      <c r="E337" s="2">
        <v>25</v>
      </c>
      <c r="F337" s="63">
        <v>4</v>
      </c>
      <c r="G337" s="2">
        <v>109.7</v>
      </c>
      <c r="H337" s="2">
        <v>88.1</v>
      </c>
      <c r="I337" s="2">
        <v>75.2</v>
      </c>
      <c r="J337" s="2">
        <v>60.5</v>
      </c>
      <c r="K337" s="2">
        <v>48.1</v>
      </c>
      <c r="L337" s="2">
        <v>41.2</v>
      </c>
      <c r="M337" s="2">
        <v>32</v>
      </c>
      <c r="N337" s="2">
        <v>27.6</v>
      </c>
      <c r="O337" s="2">
        <v>21.1</v>
      </c>
      <c r="P337" s="2">
        <v>17.7</v>
      </c>
      <c r="Q337" s="3">
        <v>128.88</v>
      </c>
    </row>
    <row r="338" spans="1:17" ht="15.75" hidden="1" x14ac:dyDescent="0.2">
      <c r="A338" s="2"/>
      <c r="B338" s="2"/>
      <c r="C338" s="2">
        <v>136320</v>
      </c>
      <c r="D338" s="2" t="s">
        <v>123</v>
      </c>
      <c r="E338" s="2">
        <v>20</v>
      </c>
      <c r="F338" s="63">
        <v>5</v>
      </c>
      <c r="G338" s="2">
        <v>105.7</v>
      </c>
      <c r="H338" s="2">
        <v>84.5</v>
      </c>
      <c r="I338" s="2">
        <v>72.099999999999994</v>
      </c>
      <c r="J338" s="2">
        <v>58</v>
      </c>
      <c r="K338" s="2">
        <v>45.9</v>
      </c>
      <c r="L338" s="2">
        <v>39.1</v>
      </c>
      <c r="M338" s="2">
        <v>30.2</v>
      </c>
      <c r="N338" s="2">
        <v>26</v>
      </c>
      <c r="O338" s="2">
        <v>19.8</v>
      </c>
      <c r="P338" s="2">
        <v>16.7</v>
      </c>
      <c r="Q338" s="3">
        <v>123.48</v>
      </c>
    </row>
    <row r="339" spans="1:17" ht="15.75" hidden="1" x14ac:dyDescent="0.2">
      <c r="A339" s="2"/>
      <c r="B339" s="2"/>
      <c r="C339" s="2">
        <v>136320</v>
      </c>
      <c r="D339" s="2" t="s">
        <v>123</v>
      </c>
      <c r="E339" s="2">
        <v>10</v>
      </c>
      <c r="F339" s="63">
        <v>10</v>
      </c>
      <c r="G339" s="2">
        <v>93.3</v>
      </c>
      <c r="H339" s="2">
        <v>73.7</v>
      </c>
      <c r="I339" s="2">
        <v>62.7</v>
      </c>
      <c r="J339" s="2">
        <v>50.1</v>
      </c>
      <c r="K339" s="2">
        <v>39.200000000000003</v>
      </c>
      <c r="L339" s="2">
        <v>33</v>
      </c>
      <c r="M339" s="2">
        <v>25</v>
      </c>
      <c r="N339" s="2">
        <v>21.3</v>
      </c>
      <c r="O339" s="2">
        <v>16.2</v>
      </c>
      <c r="P339" s="2">
        <v>13.7</v>
      </c>
      <c r="Q339" s="3">
        <v>106.91999999999999</v>
      </c>
    </row>
    <row r="340" spans="1:17" ht="15.75" x14ac:dyDescent="0.2">
      <c r="A340" s="2"/>
      <c r="B340" s="2"/>
      <c r="C340" s="2">
        <v>136320</v>
      </c>
      <c r="D340" s="2" t="s">
        <v>123</v>
      </c>
      <c r="E340" s="2">
        <v>5</v>
      </c>
      <c r="F340" s="63">
        <v>20</v>
      </c>
      <c r="G340" s="2">
        <v>80.7</v>
      </c>
      <c r="H340" s="2">
        <v>63.1</v>
      </c>
      <c r="I340" s="2">
        <v>53.5</v>
      </c>
      <c r="J340" s="2">
        <v>42.4</v>
      </c>
      <c r="K340" s="2">
        <v>32.700000000000003</v>
      </c>
      <c r="L340" s="2">
        <v>27.2</v>
      </c>
      <c r="M340" s="2">
        <v>20.2</v>
      </c>
      <c r="N340" s="2">
        <v>17</v>
      </c>
      <c r="O340" s="2">
        <v>12.8</v>
      </c>
      <c r="P340" s="2">
        <v>10.9</v>
      </c>
      <c r="Q340" s="3">
        <v>90.11999999999999</v>
      </c>
    </row>
    <row r="341" spans="1:17" ht="15.75" hidden="1" x14ac:dyDescent="0.2">
      <c r="A341" s="2"/>
      <c r="B341" s="2"/>
      <c r="C341" s="2">
        <v>136320</v>
      </c>
      <c r="D341" s="2" t="s">
        <v>123</v>
      </c>
      <c r="E341" s="2">
        <v>2</v>
      </c>
      <c r="F341" s="63">
        <v>50</v>
      </c>
      <c r="G341" s="2">
        <v>62.4</v>
      </c>
      <c r="H341" s="2">
        <v>48.4</v>
      </c>
      <c r="I341" s="2">
        <v>40.700000000000003</v>
      </c>
      <c r="J341" s="2">
        <v>31.4</v>
      </c>
      <c r="K341" s="2">
        <v>23.9</v>
      </c>
      <c r="L341" s="2">
        <v>19.5</v>
      </c>
      <c r="M341" s="2">
        <v>14.2</v>
      </c>
      <c r="N341" s="2">
        <v>11.7</v>
      </c>
      <c r="O341" s="2">
        <v>8.8000000000000007</v>
      </c>
      <c r="P341" s="2">
        <v>7.4</v>
      </c>
      <c r="Q341" s="3">
        <v>65.759999999999991</v>
      </c>
    </row>
    <row r="342" spans="1:17" ht="15.75" hidden="1" x14ac:dyDescent="0.2">
      <c r="A342" s="2"/>
      <c r="B342" s="2"/>
      <c r="C342" s="2">
        <v>136320</v>
      </c>
      <c r="D342" s="2" t="s">
        <v>123</v>
      </c>
      <c r="E342" s="2">
        <v>1.01</v>
      </c>
      <c r="F342" s="64">
        <v>99</v>
      </c>
      <c r="G342" s="2">
        <v>34.700000000000003</v>
      </c>
      <c r="H342" s="2">
        <v>28.3</v>
      </c>
      <c r="I342" s="2">
        <v>22.7</v>
      </c>
      <c r="J342" s="2">
        <v>15.8</v>
      </c>
      <c r="K342" s="2">
        <v>12.1</v>
      </c>
      <c r="L342" s="2">
        <v>9.8000000000000007</v>
      </c>
      <c r="M342" s="2">
        <v>7.3</v>
      </c>
      <c r="N342" s="2">
        <v>5.7</v>
      </c>
      <c r="O342" s="2">
        <v>4.4000000000000004</v>
      </c>
      <c r="P342" s="2">
        <v>3.4</v>
      </c>
      <c r="Q342" s="3">
        <v>29.879999999999995</v>
      </c>
    </row>
    <row r="343" spans="1:17" ht="15.75" hidden="1" x14ac:dyDescent="0.2">
      <c r="A343" s="2"/>
      <c r="B343" s="2"/>
      <c r="C343" s="2">
        <v>247430</v>
      </c>
      <c r="D343" s="2" t="s">
        <v>124</v>
      </c>
      <c r="E343" s="2">
        <v>1000</v>
      </c>
      <c r="F343" s="63">
        <v>0.1</v>
      </c>
      <c r="G343" s="2">
        <v>158.19999999999999</v>
      </c>
      <c r="H343" s="2">
        <v>117.4</v>
      </c>
      <c r="I343" s="2">
        <v>100.6</v>
      </c>
      <c r="J343" s="2">
        <v>83.9</v>
      </c>
      <c r="K343" s="2">
        <v>62.4</v>
      </c>
      <c r="L343" s="2">
        <v>46.9</v>
      </c>
      <c r="M343" s="2">
        <v>29.8</v>
      </c>
      <c r="N343" s="2">
        <v>23.6</v>
      </c>
      <c r="O343" s="2">
        <v>16.7</v>
      </c>
      <c r="P343" s="2">
        <v>14.8</v>
      </c>
      <c r="Q343" s="3">
        <v>0</v>
      </c>
    </row>
    <row r="344" spans="1:17" ht="15.75" hidden="1" x14ac:dyDescent="0.2">
      <c r="A344" s="2"/>
      <c r="B344" s="2"/>
      <c r="C344" s="2">
        <v>247430</v>
      </c>
      <c r="D344" s="2" t="s">
        <v>124</v>
      </c>
      <c r="E344" s="2">
        <v>500</v>
      </c>
      <c r="F344" s="63">
        <v>0.2</v>
      </c>
      <c r="G344" s="2">
        <v>140.80000000000001</v>
      </c>
      <c r="H344" s="2">
        <v>105.4</v>
      </c>
      <c r="I344" s="2">
        <v>90.2</v>
      </c>
      <c r="J344" s="2">
        <v>74.599999999999994</v>
      </c>
      <c r="K344" s="2">
        <v>55.6</v>
      </c>
      <c r="L344" s="2">
        <v>42.4</v>
      </c>
      <c r="M344" s="2">
        <v>27.7</v>
      </c>
      <c r="N344" s="2">
        <v>22.1</v>
      </c>
      <c r="O344" s="2">
        <v>15.8</v>
      </c>
      <c r="P344" s="2">
        <v>13.9</v>
      </c>
      <c r="Q344" s="3">
        <v>0</v>
      </c>
    </row>
    <row r="345" spans="1:17" ht="15.75" hidden="1" x14ac:dyDescent="0.2">
      <c r="A345" s="2"/>
      <c r="B345" s="2"/>
      <c r="C345" s="2">
        <v>247430</v>
      </c>
      <c r="D345" s="2" t="s">
        <v>124</v>
      </c>
      <c r="E345" s="2">
        <v>200</v>
      </c>
      <c r="F345" s="63">
        <v>0.5</v>
      </c>
      <c r="G345" s="2">
        <v>119.9</v>
      </c>
      <c r="H345" s="2">
        <v>90.7</v>
      </c>
      <c r="I345" s="2">
        <v>77.5</v>
      </c>
      <c r="J345" s="2">
        <v>63.3</v>
      </c>
      <c r="K345" s="2">
        <v>47.3</v>
      </c>
      <c r="L345" s="2">
        <v>36.700000000000003</v>
      </c>
      <c r="M345" s="2">
        <v>24.9</v>
      </c>
      <c r="N345" s="2">
        <v>20.2</v>
      </c>
      <c r="O345" s="2">
        <v>14.6</v>
      </c>
      <c r="P345" s="2">
        <v>12.9</v>
      </c>
      <c r="Q345" s="3">
        <v>0</v>
      </c>
    </row>
    <row r="346" spans="1:17" ht="15.75" hidden="1" x14ac:dyDescent="0.2">
      <c r="A346" s="2"/>
      <c r="B346" s="2"/>
      <c r="C346" s="2">
        <v>247430</v>
      </c>
      <c r="D346" s="2" t="s">
        <v>124</v>
      </c>
      <c r="E346" s="2">
        <v>100</v>
      </c>
      <c r="F346" s="63">
        <v>1</v>
      </c>
      <c r="G346" s="2">
        <v>105.3</v>
      </c>
      <c r="H346" s="2">
        <v>80.400000000000006</v>
      </c>
      <c r="I346" s="2">
        <v>68.599999999999994</v>
      </c>
      <c r="J346" s="2">
        <v>55.5</v>
      </c>
      <c r="K346" s="2">
        <v>41.6</v>
      </c>
      <c r="L346" s="2">
        <v>32.799999999999997</v>
      </c>
      <c r="M346" s="2">
        <v>22.9</v>
      </c>
      <c r="N346" s="2">
        <v>18.7</v>
      </c>
      <c r="O346" s="2">
        <v>13.7</v>
      </c>
      <c r="P346" s="2">
        <v>12</v>
      </c>
      <c r="Q346" s="3">
        <v>0</v>
      </c>
    </row>
    <row r="347" spans="1:17" ht="15.75" hidden="1" x14ac:dyDescent="0.2">
      <c r="A347" s="2"/>
      <c r="B347" s="2"/>
      <c r="C347" s="2">
        <v>247430</v>
      </c>
      <c r="D347" s="2" t="s">
        <v>124</v>
      </c>
      <c r="E347" s="2">
        <v>50</v>
      </c>
      <c r="F347" s="63">
        <v>2</v>
      </c>
      <c r="G347" s="2">
        <v>91.7</v>
      </c>
      <c r="H347" s="2">
        <v>70.7</v>
      </c>
      <c r="I347" s="2">
        <v>60.2</v>
      </c>
      <c r="J347" s="2">
        <v>48.3</v>
      </c>
      <c r="K347" s="2">
        <v>36.299999999999997</v>
      </c>
      <c r="L347" s="2">
        <v>29</v>
      </c>
      <c r="M347" s="2">
        <v>20.8</v>
      </c>
      <c r="N347" s="2">
        <v>17.2</v>
      </c>
      <c r="O347" s="2">
        <v>12.8</v>
      </c>
      <c r="P347" s="2">
        <v>11.2</v>
      </c>
      <c r="Q347" s="3">
        <v>0</v>
      </c>
    </row>
    <row r="348" spans="1:17" ht="15.75" hidden="1" x14ac:dyDescent="0.2">
      <c r="A348" s="2"/>
      <c r="B348" s="2"/>
      <c r="C348" s="2">
        <v>247430</v>
      </c>
      <c r="D348" s="2" t="s">
        <v>124</v>
      </c>
      <c r="E348" s="2">
        <v>25</v>
      </c>
      <c r="F348" s="63">
        <v>4</v>
      </c>
      <c r="G348" s="2">
        <v>79</v>
      </c>
      <c r="H348" s="2">
        <v>61.4</v>
      </c>
      <c r="I348" s="2">
        <v>52.3</v>
      </c>
      <c r="J348" s="2">
        <v>41.6</v>
      </c>
      <c r="K348" s="2">
        <v>31.4</v>
      </c>
      <c r="L348" s="2">
        <v>25.4</v>
      </c>
      <c r="M348" s="2">
        <v>18.8</v>
      </c>
      <c r="N348" s="2">
        <v>15.7</v>
      </c>
      <c r="O348" s="2">
        <v>11.8</v>
      </c>
      <c r="P348" s="2">
        <v>10.3</v>
      </c>
      <c r="Q348" s="3">
        <v>0</v>
      </c>
    </row>
    <row r="349" spans="1:17" ht="15.75" hidden="1" x14ac:dyDescent="0.2">
      <c r="A349" s="2"/>
      <c r="B349" s="2"/>
      <c r="C349" s="2">
        <v>247430</v>
      </c>
      <c r="D349" s="2" t="s">
        <v>124</v>
      </c>
      <c r="E349" s="2">
        <v>20</v>
      </c>
      <c r="F349" s="63">
        <v>5</v>
      </c>
      <c r="G349" s="2">
        <v>75</v>
      </c>
      <c r="H349" s="2">
        <v>58.6</v>
      </c>
      <c r="I349" s="2">
        <v>49.8</v>
      </c>
      <c r="J349" s="2">
        <v>39.5</v>
      </c>
      <c r="K349" s="2">
        <v>29.9</v>
      </c>
      <c r="L349" s="2">
        <v>24.3</v>
      </c>
      <c r="M349" s="2">
        <v>18.100000000000001</v>
      </c>
      <c r="N349" s="2">
        <v>15.2</v>
      </c>
      <c r="O349" s="2">
        <v>11.5</v>
      </c>
      <c r="P349" s="2">
        <v>10</v>
      </c>
      <c r="Q349" s="3">
        <v>0</v>
      </c>
    </row>
    <row r="350" spans="1:17" ht="15.75" hidden="1" x14ac:dyDescent="0.2">
      <c r="A350" s="2"/>
      <c r="B350" s="2"/>
      <c r="C350" s="2">
        <v>247430</v>
      </c>
      <c r="D350" s="2" t="s">
        <v>124</v>
      </c>
      <c r="E350" s="2">
        <v>10</v>
      </c>
      <c r="F350" s="63">
        <v>10</v>
      </c>
      <c r="G350" s="2">
        <v>63.2</v>
      </c>
      <c r="H350" s="2">
        <v>49.9</v>
      </c>
      <c r="I350" s="2">
        <v>42.4</v>
      </c>
      <c r="J350" s="2">
        <v>33.299999999999997</v>
      </c>
      <c r="K350" s="2">
        <v>25.3</v>
      </c>
      <c r="L350" s="2">
        <v>20.8</v>
      </c>
      <c r="M350" s="2">
        <v>16</v>
      </c>
      <c r="N350" s="2">
        <v>13.7</v>
      </c>
      <c r="O350" s="2">
        <v>10.5</v>
      </c>
      <c r="P350" s="2">
        <v>9.1</v>
      </c>
      <c r="Q350" s="3">
        <v>0</v>
      </c>
    </row>
    <row r="351" spans="1:17" ht="15.75" x14ac:dyDescent="0.2">
      <c r="A351" s="2"/>
      <c r="B351" s="2"/>
      <c r="C351" s="2">
        <v>247430</v>
      </c>
      <c r="D351" s="2" t="s">
        <v>124</v>
      </c>
      <c r="E351" s="2">
        <v>5</v>
      </c>
      <c r="F351" s="63">
        <v>20</v>
      </c>
      <c r="G351" s="2">
        <v>51.8</v>
      </c>
      <c r="H351" s="2">
        <v>41.3</v>
      </c>
      <c r="I351" s="2">
        <v>35.200000000000003</v>
      </c>
      <c r="J351" s="2">
        <v>27.3</v>
      </c>
      <c r="K351" s="2">
        <v>20.8</v>
      </c>
      <c r="L351" s="2">
        <v>17.5</v>
      </c>
      <c r="M351" s="2">
        <v>13.8</v>
      </c>
      <c r="N351" s="2">
        <v>11.9</v>
      </c>
      <c r="O351" s="2">
        <v>9.4</v>
      </c>
      <c r="P351" s="2">
        <v>8.1</v>
      </c>
      <c r="Q351" s="3">
        <v>0</v>
      </c>
    </row>
    <row r="352" spans="1:17" ht="15.75" hidden="1" x14ac:dyDescent="0.2">
      <c r="A352" s="2"/>
      <c r="B352" s="2"/>
      <c r="C352" s="2">
        <v>247430</v>
      </c>
      <c r="D352" s="2" t="s">
        <v>124</v>
      </c>
      <c r="E352" s="2">
        <v>2</v>
      </c>
      <c r="F352" s="63">
        <v>50</v>
      </c>
      <c r="G352" s="2">
        <v>36.299999999999997</v>
      </c>
      <c r="H352" s="2">
        <v>29.5</v>
      </c>
      <c r="I352" s="2">
        <v>25.1</v>
      </c>
      <c r="J352" s="2">
        <v>19.3</v>
      </c>
      <c r="K352" s="2">
        <v>14.9</v>
      </c>
      <c r="L352" s="2">
        <v>12.7</v>
      </c>
      <c r="M352" s="2">
        <v>10.4</v>
      </c>
      <c r="N352" s="2">
        <v>9.3000000000000007</v>
      </c>
      <c r="O352" s="2">
        <v>7.5</v>
      </c>
      <c r="P352" s="2">
        <v>6.4</v>
      </c>
      <c r="Q352" s="3">
        <v>0</v>
      </c>
    </row>
    <row r="353" spans="1:17" ht="15.75" hidden="1" x14ac:dyDescent="0.2">
      <c r="A353" s="2"/>
      <c r="B353" s="2"/>
      <c r="C353" s="2">
        <v>247430</v>
      </c>
      <c r="D353" s="2" t="s">
        <v>124</v>
      </c>
      <c r="E353" s="2">
        <v>1.01</v>
      </c>
      <c r="F353" s="64">
        <v>99</v>
      </c>
      <c r="G353" s="2">
        <v>16</v>
      </c>
      <c r="H353" s="2">
        <v>13.4</v>
      </c>
      <c r="I353" s="2">
        <v>11.6</v>
      </c>
      <c r="J353" s="2">
        <v>8.9</v>
      </c>
      <c r="K353" s="2">
        <v>7</v>
      </c>
      <c r="L353" s="2">
        <v>6.1</v>
      </c>
      <c r="M353" s="2">
        <v>4.8</v>
      </c>
      <c r="N353" s="2">
        <v>4.5999999999999996</v>
      </c>
      <c r="O353" s="2">
        <v>4</v>
      </c>
      <c r="P353" s="2">
        <v>3.4</v>
      </c>
      <c r="Q353" s="3">
        <v>0</v>
      </c>
    </row>
    <row r="354" spans="1:17" ht="15.75" hidden="1" x14ac:dyDescent="0.2">
      <c r="A354" s="2"/>
      <c r="B354" s="2"/>
      <c r="C354" s="2">
        <v>140198</v>
      </c>
      <c r="D354" s="2" t="s">
        <v>125</v>
      </c>
      <c r="E354" s="2">
        <v>1000</v>
      </c>
      <c r="F354" s="63">
        <v>0.1</v>
      </c>
      <c r="G354" s="2">
        <v>198</v>
      </c>
      <c r="H354" s="2">
        <v>192</v>
      </c>
      <c r="I354" s="2">
        <v>164.4</v>
      </c>
      <c r="J354" s="2">
        <v>128</v>
      </c>
      <c r="K354" s="2">
        <v>89.4</v>
      </c>
      <c r="L354" s="2">
        <v>72.8</v>
      </c>
      <c r="M354" s="2">
        <v>62.3</v>
      </c>
      <c r="N354" s="2">
        <v>60.5</v>
      </c>
      <c r="O354" s="2">
        <v>43.6</v>
      </c>
      <c r="P354" s="2">
        <v>40.700000000000003</v>
      </c>
      <c r="Q354" s="3">
        <v>235.43999999999997</v>
      </c>
    </row>
    <row r="355" spans="1:17" ht="15.75" hidden="1" x14ac:dyDescent="0.2">
      <c r="A355" s="2"/>
      <c r="B355" s="2"/>
      <c r="C355" s="2">
        <v>140198</v>
      </c>
      <c r="D355" s="2" t="s">
        <v>125</v>
      </c>
      <c r="E355" s="2">
        <v>500</v>
      </c>
      <c r="F355" s="63">
        <v>0.2</v>
      </c>
      <c r="G355" s="2">
        <v>181.5</v>
      </c>
      <c r="H355" s="2">
        <v>172.9</v>
      </c>
      <c r="I355" s="2">
        <v>148.80000000000001</v>
      </c>
      <c r="J355" s="2">
        <v>116.2</v>
      </c>
      <c r="K355" s="2">
        <v>82</v>
      </c>
      <c r="L355" s="2">
        <v>66.7</v>
      </c>
      <c r="M355" s="2">
        <v>56.6</v>
      </c>
      <c r="N355" s="2">
        <v>53.8</v>
      </c>
      <c r="O355" s="2">
        <v>39.200000000000003</v>
      </c>
      <c r="P355" s="2">
        <v>36.200000000000003</v>
      </c>
      <c r="Q355" s="3">
        <v>217.68</v>
      </c>
    </row>
    <row r="356" spans="1:17" ht="15.75" hidden="1" x14ac:dyDescent="0.2">
      <c r="A356" s="2"/>
      <c r="B356" s="2"/>
      <c r="C356" s="2">
        <v>140198</v>
      </c>
      <c r="D356" s="2" t="s">
        <v>125</v>
      </c>
      <c r="E356" s="2">
        <v>200</v>
      </c>
      <c r="F356" s="63">
        <v>0.5</v>
      </c>
      <c r="G356" s="2">
        <v>160.5</v>
      </c>
      <c r="H356" s="2">
        <v>149.19999999999999</v>
      </c>
      <c r="I356" s="2">
        <v>129.19999999999999</v>
      </c>
      <c r="J356" s="2">
        <v>101.4</v>
      </c>
      <c r="K356" s="2">
        <v>72.5</v>
      </c>
      <c r="L356" s="2">
        <v>58.9</v>
      </c>
      <c r="M356" s="2">
        <v>49.3</v>
      </c>
      <c r="N356" s="2">
        <v>45.7</v>
      </c>
      <c r="O356" s="2">
        <v>33.700000000000003</v>
      </c>
      <c r="P356" s="2">
        <v>30.7</v>
      </c>
      <c r="Q356" s="3">
        <v>194.76000000000002</v>
      </c>
    </row>
    <row r="357" spans="1:17" ht="15.75" hidden="1" x14ac:dyDescent="0.2">
      <c r="A357" s="2"/>
      <c r="B357" s="2"/>
      <c r="C357" s="2">
        <v>140198</v>
      </c>
      <c r="D357" s="2" t="s">
        <v>125</v>
      </c>
      <c r="E357" s="2">
        <v>100</v>
      </c>
      <c r="F357" s="63">
        <v>1</v>
      </c>
      <c r="G357" s="2">
        <v>145.1</v>
      </c>
      <c r="H357" s="2">
        <v>132.4</v>
      </c>
      <c r="I357" s="2">
        <v>115.1</v>
      </c>
      <c r="J357" s="2">
        <v>90.6</v>
      </c>
      <c r="K357" s="2">
        <v>65.400000000000006</v>
      </c>
      <c r="L357" s="2">
        <v>53.1</v>
      </c>
      <c r="M357" s="2">
        <v>44.1</v>
      </c>
      <c r="N357" s="2">
        <v>40</v>
      </c>
      <c r="O357" s="2">
        <v>29.8</v>
      </c>
      <c r="P357" s="2">
        <v>26.8</v>
      </c>
      <c r="Q357" s="3">
        <v>177.6</v>
      </c>
    </row>
    <row r="358" spans="1:17" ht="15.75" hidden="1" x14ac:dyDescent="0.2">
      <c r="A358" s="2"/>
      <c r="B358" s="2"/>
      <c r="C358" s="2">
        <v>140198</v>
      </c>
      <c r="D358" s="2" t="s">
        <v>125</v>
      </c>
      <c r="E358" s="2">
        <v>50</v>
      </c>
      <c r="F358" s="63">
        <v>2</v>
      </c>
      <c r="G358" s="2">
        <v>130.1</v>
      </c>
      <c r="H358" s="2">
        <v>116.4</v>
      </c>
      <c r="I358" s="2">
        <v>101.6</v>
      </c>
      <c r="J358" s="2">
        <v>80.099999999999994</v>
      </c>
      <c r="K358" s="2">
        <v>58.4</v>
      </c>
      <c r="L358" s="2">
        <v>47.4</v>
      </c>
      <c r="M358" s="2">
        <v>39</v>
      </c>
      <c r="N358" s="2">
        <v>34.700000000000003</v>
      </c>
      <c r="O358" s="2">
        <v>26.2</v>
      </c>
      <c r="P358" s="2">
        <v>23.2</v>
      </c>
      <c r="Q358" s="3">
        <v>160.43999999999997</v>
      </c>
    </row>
    <row r="359" spans="1:17" ht="15.75" hidden="1" x14ac:dyDescent="0.2">
      <c r="A359" s="2"/>
      <c r="B359" s="2"/>
      <c r="C359" s="2">
        <v>140198</v>
      </c>
      <c r="D359" s="2" t="s">
        <v>125</v>
      </c>
      <c r="E359" s="2">
        <v>25</v>
      </c>
      <c r="F359" s="63">
        <v>4</v>
      </c>
      <c r="G359" s="2">
        <v>115.4</v>
      </c>
      <c r="H359" s="2">
        <v>101.2</v>
      </c>
      <c r="I359" s="2">
        <v>88.4</v>
      </c>
      <c r="J359" s="2">
        <v>69.900000000000006</v>
      </c>
      <c r="K359" s="2">
        <v>51.5</v>
      </c>
      <c r="L359" s="2">
        <v>41.8</v>
      </c>
      <c r="M359" s="2">
        <v>34.1</v>
      </c>
      <c r="N359" s="2">
        <v>29.7</v>
      </c>
      <c r="O359" s="2">
        <v>22.6</v>
      </c>
      <c r="P359" s="2">
        <v>19.899999999999999</v>
      </c>
      <c r="Q359" s="3">
        <v>143.28</v>
      </c>
    </row>
    <row r="360" spans="1:17" ht="15.75" hidden="1" x14ac:dyDescent="0.2">
      <c r="A360" s="2"/>
      <c r="B360" s="2"/>
      <c r="C360" s="2">
        <v>140198</v>
      </c>
      <c r="D360" s="2" t="s">
        <v>125</v>
      </c>
      <c r="E360" s="2">
        <v>20</v>
      </c>
      <c r="F360" s="63">
        <v>5</v>
      </c>
      <c r="G360" s="2">
        <v>110.7</v>
      </c>
      <c r="H360" s="2">
        <v>96.5</v>
      </c>
      <c r="I360" s="2">
        <v>84.3</v>
      </c>
      <c r="J360" s="2">
        <v>66.599999999999994</v>
      </c>
      <c r="K360" s="2">
        <v>49.3</v>
      </c>
      <c r="L360" s="2">
        <v>40</v>
      </c>
      <c r="M360" s="2">
        <v>32.5</v>
      </c>
      <c r="N360" s="2">
        <v>28.2</v>
      </c>
      <c r="O360" s="2">
        <v>21.5</v>
      </c>
      <c r="P360" s="2">
        <v>18.8</v>
      </c>
      <c r="Q360" s="3">
        <v>137.76</v>
      </c>
    </row>
    <row r="361" spans="1:17" ht="15.75" hidden="1" x14ac:dyDescent="0.2">
      <c r="A361" s="2"/>
      <c r="B361" s="2"/>
      <c r="C361" s="2">
        <v>140198</v>
      </c>
      <c r="D361" s="2" t="s">
        <v>125</v>
      </c>
      <c r="E361" s="2">
        <v>10</v>
      </c>
      <c r="F361" s="63">
        <v>10</v>
      </c>
      <c r="G361" s="2">
        <v>96</v>
      </c>
      <c r="H361" s="2">
        <v>81.900000000000006</v>
      </c>
      <c r="I361" s="2">
        <v>71.599999999999994</v>
      </c>
      <c r="J361" s="2">
        <v>56.6</v>
      </c>
      <c r="K361" s="2">
        <v>42.4</v>
      </c>
      <c r="L361" s="2">
        <v>34.4</v>
      </c>
      <c r="M361" s="2">
        <v>27.7</v>
      </c>
      <c r="N361" s="2">
        <v>23.6</v>
      </c>
      <c r="O361" s="2">
        <v>18.2</v>
      </c>
      <c r="P361" s="2">
        <v>15.7</v>
      </c>
      <c r="Q361" s="3">
        <v>120.24</v>
      </c>
    </row>
    <row r="362" spans="1:17" ht="15.75" x14ac:dyDescent="0.2">
      <c r="A362" s="2"/>
      <c r="B362" s="2"/>
      <c r="C362" s="2">
        <v>140198</v>
      </c>
      <c r="D362" s="2" t="s">
        <v>125</v>
      </c>
      <c r="E362" s="2">
        <v>5</v>
      </c>
      <c r="F362" s="63">
        <v>20</v>
      </c>
      <c r="G362" s="2">
        <v>81</v>
      </c>
      <c r="H362" s="2">
        <v>67.599999999999994</v>
      </c>
      <c r="I362" s="2">
        <v>58.9</v>
      </c>
      <c r="J362" s="2">
        <v>46.5</v>
      </c>
      <c r="K362" s="2">
        <v>35.200000000000003</v>
      </c>
      <c r="L362" s="2">
        <v>28.7</v>
      </c>
      <c r="M362" s="2">
        <v>22.9</v>
      </c>
      <c r="N362" s="2">
        <v>19.100000000000001</v>
      </c>
      <c r="O362" s="2">
        <v>14.9</v>
      </c>
      <c r="P362" s="2">
        <v>12.7</v>
      </c>
      <c r="Q362" s="3">
        <v>101.88000000000001</v>
      </c>
    </row>
    <row r="363" spans="1:17" ht="15.75" hidden="1" x14ac:dyDescent="0.2">
      <c r="A363" s="2"/>
      <c r="B363" s="2"/>
      <c r="C363" s="2">
        <v>140198</v>
      </c>
      <c r="D363" s="2" t="s">
        <v>125</v>
      </c>
      <c r="E363" s="2">
        <v>2</v>
      </c>
      <c r="F363" s="63">
        <v>50</v>
      </c>
      <c r="G363" s="2">
        <v>58.8</v>
      </c>
      <c r="H363" s="2">
        <v>47.5</v>
      </c>
      <c r="I363" s="2">
        <v>40.700000000000003</v>
      </c>
      <c r="J363" s="2">
        <v>32</v>
      </c>
      <c r="K363" s="2">
        <v>24.6</v>
      </c>
      <c r="L363" s="2">
        <v>20.2</v>
      </c>
      <c r="M363" s="2">
        <v>15.9</v>
      </c>
      <c r="N363" s="2">
        <v>13.1</v>
      </c>
      <c r="O363" s="2">
        <v>10.199999999999999</v>
      </c>
      <c r="P363" s="2">
        <v>8.5</v>
      </c>
      <c r="Q363" s="3">
        <v>74.040000000000006</v>
      </c>
    </row>
    <row r="364" spans="1:17" ht="15.75" hidden="1" x14ac:dyDescent="0.2">
      <c r="A364" s="2"/>
      <c r="B364" s="2"/>
      <c r="C364" s="2">
        <v>140198</v>
      </c>
      <c r="D364" s="2" t="s">
        <v>125</v>
      </c>
      <c r="E364" s="2">
        <v>1.01</v>
      </c>
      <c r="F364" s="64">
        <v>99</v>
      </c>
      <c r="G364" s="2">
        <v>25.4</v>
      </c>
      <c r="H364" s="2">
        <v>19.899999999999999</v>
      </c>
      <c r="I364" s="2">
        <v>15.5</v>
      </c>
      <c r="J364" s="2">
        <v>11.5</v>
      </c>
      <c r="K364" s="2">
        <v>8.9</v>
      </c>
      <c r="L364" s="2">
        <v>7.7</v>
      </c>
      <c r="M364" s="2">
        <v>6</v>
      </c>
      <c r="N364" s="2">
        <v>5.3</v>
      </c>
      <c r="O364" s="2">
        <v>3.9</v>
      </c>
      <c r="P364" s="2">
        <v>3.2</v>
      </c>
      <c r="Q364" s="3">
        <v>30.12</v>
      </c>
    </row>
    <row r="365" spans="1:17" ht="15.75" hidden="1" x14ac:dyDescent="0.2">
      <c r="A365" s="2"/>
      <c r="B365" s="2"/>
      <c r="C365" s="2">
        <v>140025</v>
      </c>
      <c r="D365" s="2" t="s">
        <v>126</v>
      </c>
      <c r="E365" s="2">
        <v>1000</v>
      </c>
      <c r="F365" s="63">
        <v>0.1</v>
      </c>
      <c r="G365" s="2">
        <v>177.9</v>
      </c>
      <c r="H365" s="2">
        <v>132.19999999999999</v>
      </c>
      <c r="I365" s="2">
        <v>116.5</v>
      </c>
      <c r="J365" s="2">
        <v>100</v>
      </c>
      <c r="K365" s="2">
        <v>78.900000000000006</v>
      </c>
      <c r="L365" s="2">
        <v>62</v>
      </c>
      <c r="M365" s="2">
        <v>44.4</v>
      </c>
      <c r="N365" s="2">
        <v>35.5</v>
      </c>
      <c r="O365" s="2">
        <v>29.6</v>
      </c>
      <c r="P365" s="2">
        <v>23.6</v>
      </c>
      <c r="Q365" s="3">
        <v>258</v>
      </c>
    </row>
    <row r="366" spans="1:17" ht="15.75" hidden="1" x14ac:dyDescent="0.2">
      <c r="A366" s="2"/>
      <c r="B366" s="2"/>
      <c r="C366" s="2">
        <v>140025</v>
      </c>
      <c r="D366" s="2" t="s">
        <v>126</v>
      </c>
      <c r="E366" s="2">
        <v>500</v>
      </c>
      <c r="F366" s="63">
        <v>0.2</v>
      </c>
      <c r="G366" s="2">
        <v>163.1</v>
      </c>
      <c r="H366" s="2">
        <v>122.8</v>
      </c>
      <c r="I366" s="2">
        <v>107.8</v>
      </c>
      <c r="J366" s="2">
        <v>91.9</v>
      </c>
      <c r="K366" s="2">
        <v>72.2</v>
      </c>
      <c r="L366" s="2">
        <v>57.1</v>
      </c>
      <c r="M366" s="2">
        <v>41.2</v>
      </c>
      <c r="N366" s="2">
        <v>33.1</v>
      </c>
      <c r="O366" s="2">
        <v>27.4</v>
      </c>
      <c r="P366" s="2">
        <v>21.9</v>
      </c>
      <c r="Q366" s="3">
        <v>228</v>
      </c>
    </row>
    <row r="367" spans="1:17" ht="15.75" hidden="1" x14ac:dyDescent="0.2">
      <c r="A367" s="2"/>
      <c r="B367" s="2"/>
      <c r="C367" s="2">
        <v>140025</v>
      </c>
      <c r="D367" s="2" t="s">
        <v>126</v>
      </c>
      <c r="E367" s="2">
        <v>200</v>
      </c>
      <c r="F367" s="63">
        <v>0.5</v>
      </c>
      <c r="G367" s="2">
        <v>144.6</v>
      </c>
      <c r="H367" s="2">
        <v>110.6</v>
      </c>
      <c r="I367" s="2">
        <v>96.7</v>
      </c>
      <c r="J367" s="2">
        <v>81.5</v>
      </c>
      <c r="K367" s="2">
        <v>63.7</v>
      </c>
      <c r="L367" s="2">
        <v>50.8</v>
      </c>
      <c r="M367" s="2">
        <v>37</v>
      </c>
      <c r="N367" s="2">
        <v>30</v>
      </c>
      <c r="O367" s="2">
        <v>24.5</v>
      </c>
      <c r="P367" s="2">
        <v>19.600000000000001</v>
      </c>
      <c r="Q367" s="3">
        <v>192</v>
      </c>
    </row>
    <row r="368" spans="1:17" ht="15.75" hidden="1" x14ac:dyDescent="0.2">
      <c r="A368" s="2"/>
      <c r="B368" s="2"/>
      <c r="C368" s="2">
        <v>140025</v>
      </c>
      <c r="D368" s="2" t="s">
        <v>126</v>
      </c>
      <c r="E368" s="2">
        <v>100</v>
      </c>
      <c r="F368" s="63">
        <v>1</v>
      </c>
      <c r="G368" s="2">
        <v>131.19999999999999</v>
      </c>
      <c r="H368" s="2">
        <v>101.6</v>
      </c>
      <c r="I368" s="2">
        <v>88.5</v>
      </c>
      <c r="J368" s="2">
        <v>73.900000000000006</v>
      </c>
      <c r="K368" s="2">
        <v>57.5</v>
      </c>
      <c r="L368" s="2">
        <v>46.1</v>
      </c>
      <c r="M368" s="2">
        <v>33.799999999999997</v>
      </c>
      <c r="N368" s="2">
        <v>27.6</v>
      </c>
      <c r="O368" s="2">
        <v>22.4</v>
      </c>
      <c r="P368" s="2">
        <v>17.899999999999999</v>
      </c>
      <c r="Q368" s="3">
        <v>168</v>
      </c>
    </row>
    <row r="369" spans="1:17" ht="15.75" hidden="1" x14ac:dyDescent="0.2">
      <c r="A369" s="2"/>
      <c r="B369" s="2"/>
      <c r="C369" s="2">
        <v>140025</v>
      </c>
      <c r="D369" s="2" t="s">
        <v>126</v>
      </c>
      <c r="E369" s="2">
        <v>50</v>
      </c>
      <c r="F369" s="63">
        <v>2</v>
      </c>
      <c r="G369" s="2">
        <v>118.4</v>
      </c>
      <c r="H369" s="2">
        <v>92.8</v>
      </c>
      <c r="I369" s="2">
        <v>80.400000000000006</v>
      </c>
      <c r="J369" s="2">
        <v>66.5</v>
      </c>
      <c r="K369" s="2">
        <v>51.5</v>
      </c>
      <c r="L369" s="2">
        <v>41.6</v>
      </c>
      <c r="M369" s="2">
        <v>30.7</v>
      </c>
      <c r="N369" s="2">
        <v>25.1</v>
      </c>
      <c r="O369" s="2">
        <v>20.2</v>
      </c>
      <c r="P369" s="2">
        <v>16.2</v>
      </c>
      <c r="Q369" s="3">
        <v>145.19999999999999</v>
      </c>
    </row>
    <row r="370" spans="1:17" ht="15.75" hidden="1" x14ac:dyDescent="0.2">
      <c r="A370" s="2"/>
      <c r="B370" s="2"/>
      <c r="C370" s="2">
        <v>140025</v>
      </c>
      <c r="D370" s="2" t="s">
        <v>126</v>
      </c>
      <c r="E370" s="2">
        <v>25</v>
      </c>
      <c r="F370" s="63">
        <v>4</v>
      </c>
      <c r="G370" s="2">
        <v>106</v>
      </c>
      <c r="H370" s="2">
        <v>83.9</v>
      </c>
      <c r="I370" s="2">
        <v>72.400000000000006</v>
      </c>
      <c r="J370" s="2">
        <v>59.3</v>
      </c>
      <c r="K370" s="2">
        <v>45.6</v>
      </c>
      <c r="L370" s="2">
        <v>37</v>
      </c>
      <c r="M370" s="2">
        <v>27.5</v>
      </c>
      <c r="N370" s="2">
        <v>22.6</v>
      </c>
      <c r="O370" s="2">
        <v>18</v>
      </c>
      <c r="P370" s="2">
        <v>14.5</v>
      </c>
      <c r="Q370" s="3">
        <v>123.6</v>
      </c>
    </row>
    <row r="371" spans="1:17" ht="15.75" hidden="1" x14ac:dyDescent="0.2">
      <c r="A371" s="2"/>
      <c r="B371" s="2"/>
      <c r="C371" s="2">
        <v>140025</v>
      </c>
      <c r="D371" s="2" t="s">
        <v>126</v>
      </c>
      <c r="E371" s="2">
        <v>20</v>
      </c>
      <c r="F371" s="63">
        <v>5</v>
      </c>
      <c r="G371" s="2">
        <v>102</v>
      </c>
      <c r="H371" s="2">
        <v>81.099999999999994</v>
      </c>
      <c r="I371" s="2">
        <v>69.8</v>
      </c>
      <c r="J371" s="2">
        <v>57</v>
      </c>
      <c r="K371" s="2">
        <v>43.7</v>
      </c>
      <c r="L371" s="2">
        <v>35.6</v>
      </c>
      <c r="M371" s="2">
        <v>26.4</v>
      </c>
      <c r="N371" s="2">
        <v>21.8</v>
      </c>
      <c r="O371" s="2">
        <v>17.3</v>
      </c>
      <c r="P371" s="2">
        <v>14</v>
      </c>
      <c r="Q371" s="3">
        <v>117.6</v>
      </c>
    </row>
    <row r="372" spans="1:17" ht="15.75" hidden="1" x14ac:dyDescent="0.2">
      <c r="A372" s="2"/>
      <c r="B372" s="2"/>
      <c r="C372" s="2">
        <v>140025</v>
      </c>
      <c r="D372" s="2" t="s">
        <v>126</v>
      </c>
      <c r="E372" s="2">
        <v>10</v>
      </c>
      <c r="F372" s="63">
        <v>10</v>
      </c>
      <c r="G372" s="2">
        <v>89.9</v>
      </c>
      <c r="H372" s="2">
        <v>72.099999999999994</v>
      </c>
      <c r="I372" s="2">
        <v>61.7</v>
      </c>
      <c r="J372" s="2">
        <v>49.7</v>
      </c>
      <c r="K372" s="2">
        <v>37.9</v>
      </c>
      <c r="L372" s="2">
        <v>31</v>
      </c>
      <c r="M372" s="2">
        <v>23.1</v>
      </c>
      <c r="N372" s="2">
        <v>19.2</v>
      </c>
      <c r="O372" s="2">
        <v>15</v>
      </c>
      <c r="P372" s="2">
        <v>12.2</v>
      </c>
      <c r="Q372" s="3">
        <v>98.399999999999991</v>
      </c>
    </row>
    <row r="373" spans="1:17" ht="15.75" x14ac:dyDescent="0.2">
      <c r="A373" s="2"/>
      <c r="B373" s="2"/>
      <c r="C373" s="2">
        <v>140025</v>
      </c>
      <c r="D373" s="2" t="s">
        <v>126</v>
      </c>
      <c r="E373" s="2">
        <v>5</v>
      </c>
      <c r="F373" s="63">
        <v>20</v>
      </c>
      <c r="G373" s="2">
        <v>77.599999999999994</v>
      </c>
      <c r="H373" s="2">
        <v>62.8</v>
      </c>
      <c r="I373" s="2">
        <v>53.4</v>
      </c>
      <c r="J373" s="2">
        <v>42.4</v>
      </c>
      <c r="K373" s="2">
        <v>32</v>
      </c>
      <c r="L373" s="2">
        <v>26.3</v>
      </c>
      <c r="M373" s="2">
        <v>19.7</v>
      </c>
      <c r="N373" s="2">
        <v>16.399999999999999</v>
      </c>
      <c r="O373" s="2">
        <v>12.7</v>
      </c>
      <c r="P373" s="2">
        <v>10.4</v>
      </c>
      <c r="Q373" s="3">
        <v>80.399999999999991</v>
      </c>
    </row>
    <row r="374" spans="1:17" ht="15.75" hidden="1" x14ac:dyDescent="0.2">
      <c r="A374" s="2"/>
      <c r="B374" s="2"/>
      <c r="C374" s="2">
        <v>140025</v>
      </c>
      <c r="D374" s="2" t="s">
        <v>126</v>
      </c>
      <c r="E374" s="2">
        <v>2</v>
      </c>
      <c r="F374" s="63">
        <v>50</v>
      </c>
      <c r="G374" s="2">
        <v>59.8</v>
      </c>
      <c r="H374" s="2">
        <v>48.6</v>
      </c>
      <c r="I374" s="2">
        <v>40.700000000000003</v>
      </c>
      <c r="J374" s="2">
        <v>31.4</v>
      </c>
      <c r="K374" s="2">
        <v>23.4</v>
      </c>
      <c r="L374" s="2">
        <v>19.2</v>
      </c>
      <c r="M374" s="2">
        <v>14.4</v>
      </c>
      <c r="N374" s="2">
        <v>12</v>
      </c>
      <c r="O374" s="2">
        <v>9</v>
      </c>
      <c r="P374" s="2">
        <v>7.5</v>
      </c>
      <c r="Q374" s="3">
        <v>55.199999999999996</v>
      </c>
    </row>
    <row r="375" spans="1:17" ht="15.75" hidden="1" x14ac:dyDescent="0.2">
      <c r="A375" s="2"/>
      <c r="B375" s="2"/>
      <c r="C375" s="2">
        <v>140025</v>
      </c>
      <c r="D375" s="2" t="s">
        <v>126</v>
      </c>
      <c r="E375" s="2">
        <v>1.01</v>
      </c>
      <c r="F375" s="64">
        <v>99</v>
      </c>
      <c r="G375" s="2">
        <v>33.200000000000003</v>
      </c>
      <c r="H375" s="2">
        <v>25.5</v>
      </c>
      <c r="I375" s="2">
        <v>20.5</v>
      </c>
      <c r="J375" s="2">
        <v>14.7</v>
      </c>
      <c r="K375" s="2">
        <v>10.4</v>
      </c>
      <c r="L375" s="2">
        <v>8.3000000000000007</v>
      </c>
      <c r="M375" s="2">
        <v>5.9</v>
      </c>
      <c r="N375" s="2">
        <v>4.7</v>
      </c>
      <c r="O375" s="2">
        <v>3.4</v>
      </c>
      <c r="P375" s="2">
        <v>3</v>
      </c>
      <c r="Q375" s="3">
        <v>24</v>
      </c>
    </row>
    <row r="376" spans="1:17" ht="15.75" hidden="1" x14ac:dyDescent="0.2">
      <c r="A376" s="2"/>
      <c r="B376" s="2"/>
      <c r="C376" s="2">
        <v>142300</v>
      </c>
      <c r="D376" s="2" t="s">
        <v>127</v>
      </c>
      <c r="E376" s="2">
        <v>1000</v>
      </c>
      <c r="F376" s="63">
        <v>0.1</v>
      </c>
      <c r="G376" s="2">
        <v>170.1</v>
      </c>
      <c r="H376" s="2">
        <v>133.19999999999999</v>
      </c>
      <c r="I376" s="2">
        <v>106.9</v>
      </c>
      <c r="J376" s="2">
        <v>98.8</v>
      </c>
      <c r="K376" s="2">
        <v>80</v>
      </c>
      <c r="L376" s="2">
        <v>57.5</v>
      </c>
      <c r="M376" s="2">
        <v>41.8</v>
      </c>
      <c r="N376" s="2">
        <v>29.6</v>
      </c>
      <c r="O376" s="2">
        <v>17.100000000000001</v>
      </c>
      <c r="P376" s="2">
        <v>13.5</v>
      </c>
      <c r="Q376" s="3">
        <v>159.36000000000001</v>
      </c>
    </row>
    <row r="377" spans="1:17" ht="15.75" hidden="1" x14ac:dyDescent="0.2">
      <c r="A377" s="2"/>
      <c r="B377" s="2"/>
      <c r="C377" s="2">
        <v>142300</v>
      </c>
      <c r="D377" s="2" t="s">
        <v>127</v>
      </c>
      <c r="E377" s="2">
        <v>500</v>
      </c>
      <c r="F377" s="63">
        <v>0.2</v>
      </c>
      <c r="G377" s="2">
        <v>150.4</v>
      </c>
      <c r="H377" s="2">
        <v>117.3</v>
      </c>
      <c r="I377" s="2">
        <v>94.7</v>
      </c>
      <c r="J377" s="2">
        <v>86</v>
      </c>
      <c r="K377" s="2">
        <v>69.3</v>
      </c>
      <c r="L377" s="2">
        <v>50.5</v>
      </c>
      <c r="M377" s="2">
        <v>36.9</v>
      </c>
      <c r="N377" s="2">
        <v>26.7</v>
      </c>
      <c r="O377" s="2">
        <v>16.100000000000001</v>
      </c>
      <c r="P377" s="2">
        <v>12.8</v>
      </c>
      <c r="Q377" s="3">
        <v>148.32</v>
      </c>
    </row>
    <row r="378" spans="1:17" ht="15.75" hidden="1" x14ac:dyDescent="0.2">
      <c r="A378" s="2"/>
      <c r="B378" s="2"/>
      <c r="C378" s="2">
        <v>142300</v>
      </c>
      <c r="D378" s="2" t="s">
        <v>127</v>
      </c>
      <c r="E378" s="2">
        <v>200</v>
      </c>
      <c r="F378" s="63">
        <v>0.5</v>
      </c>
      <c r="G378" s="2">
        <v>126.9</v>
      </c>
      <c r="H378" s="2">
        <v>98.4</v>
      </c>
      <c r="I378" s="2">
        <v>80.099999999999994</v>
      </c>
      <c r="J378" s="2">
        <v>71.099999999999994</v>
      </c>
      <c r="K378" s="2">
        <v>56.9</v>
      </c>
      <c r="L378" s="2">
        <v>42.3</v>
      </c>
      <c r="M378" s="2">
        <v>31.1</v>
      </c>
      <c r="N378" s="2">
        <v>23.3</v>
      </c>
      <c r="O378" s="2">
        <v>14.7</v>
      </c>
      <c r="P378" s="2">
        <v>11.9</v>
      </c>
      <c r="Q378" s="3">
        <v>133.91999999999999</v>
      </c>
    </row>
    <row r="379" spans="1:17" ht="15.75" hidden="1" x14ac:dyDescent="0.2">
      <c r="A379" s="2"/>
      <c r="B379" s="2"/>
      <c r="C379" s="2">
        <v>142300</v>
      </c>
      <c r="D379" s="2" t="s">
        <v>127</v>
      </c>
      <c r="E379" s="2">
        <v>100</v>
      </c>
      <c r="F379" s="63">
        <v>1</v>
      </c>
      <c r="G379" s="2">
        <v>110.8</v>
      </c>
      <c r="H379" s="2">
        <v>85.6</v>
      </c>
      <c r="I379" s="2">
        <v>70.099999999999994</v>
      </c>
      <c r="J379" s="2">
        <v>61.1</v>
      </c>
      <c r="K379" s="2">
        <v>48.7</v>
      </c>
      <c r="L379" s="2">
        <v>36.799999999999997</v>
      </c>
      <c r="M379" s="2">
        <v>27.1</v>
      </c>
      <c r="N379" s="2">
        <v>20.8</v>
      </c>
      <c r="O379" s="2">
        <v>13.7</v>
      </c>
      <c r="P379" s="2">
        <v>11.1</v>
      </c>
      <c r="Q379" s="3">
        <v>123</v>
      </c>
    </row>
    <row r="380" spans="1:17" ht="15.75" hidden="1" x14ac:dyDescent="0.2">
      <c r="A380" s="2"/>
      <c r="B380" s="2"/>
      <c r="C380" s="2">
        <v>142300</v>
      </c>
      <c r="D380" s="2" t="s">
        <v>127</v>
      </c>
      <c r="E380" s="2">
        <v>50</v>
      </c>
      <c r="F380" s="63">
        <v>2</v>
      </c>
      <c r="G380" s="2">
        <v>96</v>
      </c>
      <c r="H380" s="2">
        <v>74</v>
      </c>
      <c r="I380" s="2">
        <v>60.9</v>
      </c>
      <c r="J380" s="2">
        <v>52.1</v>
      </c>
      <c r="K380" s="2">
        <v>41.4</v>
      </c>
      <c r="L380" s="2">
        <v>31.8</v>
      </c>
      <c r="M380" s="2">
        <v>23.6</v>
      </c>
      <c r="N380" s="2">
        <v>18.5</v>
      </c>
      <c r="O380" s="2">
        <v>12.7</v>
      </c>
      <c r="P380" s="2">
        <v>10.4</v>
      </c>
      <c r="Q380" s="3">
        <v>112.2</v>
      </c>
    </row>
    <row r="381" spans="1:17" ht="15.75" hidden="1" x14ac:dyDescent="0.2">
      <c r="A381" s="2"/>
      <c r="B381" s="2"/>
      <c r="C381" s="2">
        <v>142300</v>
      </c>
      <c r="D381" s="2" t="s">
        <v>127</v>
      </c>
      <c r="E381" s="2">
        <v>25</v>
      </c>
      <c r="F381" s="63">
        <v>4</v>
      </c>
      <c r="G381" s="2">
        <v>82.4</v>
      </c>
      <c r="H381" s="2">
        <v>63.3</v>
      </c>
      <c r="I381" s="2">
        <v>52.4</v>
      </c>
      <c r="J381" s="2">
        <v>44</v>
      </c>
      <c r="K381" s="2">
        <v>34.799999999999997</v>
      </c>
      <c r="L381" s="2">
        <v>27.2</v>
      </c>
      <c r="M381" s="2">
        <v>20.3</v>
      </c>
      <c r="N381" s="2">
        <v>16.3</v>
      </c>
      <c r="O381" s="2">
        <v>11.6</v>
      </c>
      <c r="P381" s="2">
        <v>9.6</v>
      </c>
      <c r="Q381" s="3">
        <v>101.39999999999999</v>
      </c>
    </row>
    <row r="382" spans="1:17" ht="15.75" hidden="1" x14ac:dyDescent="0.2">
      <c r="A382" s="2"/>
      <c r="B382" s="2"/>
      <c r="C382" s="2">
        <v>142300</v>
      </c>
      <c r="D382" s="2" t="s">
        <v>127</v>
      </c>
      <c r="E382" s="2">
        <v>20</v>
      </c>
      <c r="F382" s="63">
        <v>5</v>
      </c>
      <c r="G382" s="2">
        <v>78.2</v>
      </c>
      <c r="H382" s="2">
        <v>60</v>
      </c>
      <c r="I382" s="2">
        <v>49.8</v>
      </c>
      <c r="J382" s="2">
        <v>41.6</v>
      </c>
      <c r="K382" s="2">
        <v>32.9</v>
      </c>
      <c r="L382" s="2">
        <v>25.8</v>
      </c>
      <c r="M382" s="2">
        <v>19.3</v>
      </c>
      <c r="N382" s="2">
        <v>15.6</v>
      </c>
      <c r="O382" s="2">
        <v>11.2</v>
      </c>
      <c r="P382" s="2">
        <v>9.4</v>
      </c>
      <c r="Q382" s="3">
        <v>97.8</v>
      </c>
    </row>
    <row r="383" spans="1:17" ht="15.75" hidden="1" x14ac:dyDescent="0.2">
      <c r="A383" s="2"/>
      <c r="B383" s="2"/>
      <c r="C383" s="2">
        <v>142300</v>
      </c>
      <c r="D383" s="2" t="s">
        <v>127</v>
      </c>
      <c r="E383" s="2">
        <v>10</v>
      </c>
      <c r="F383" s="63">
        <v>10</v>
      </c>
      <c r="G383" s="2">
        <v>65.7</v>
      </c>
      <c r="H383" s="2">
        <v>50.4</v>
      </c>
      <c r="I383" s="2">
        <v>42</v>
      </c>
      <c r="J383" s="2">
        <v>34.5</v>
      </c>
      <c r="K383" s="2">
        <v>27.2</v>
      </c>
      <c r="L383" s="2">
        <v>21.7</v>
      </c>
      <c r="M383" s="2">
        <v>16.399999999999999</v>
      </c>
      <c r="N383" s="2">
        <v>13.5</v>
      </c>
      <c r="O383" s="2">
        <v>10.1</v>
      </c>
      <c r="P383" s="2">
        <v>8.5</v>
      </c>
      <c r="Q383" s="3">
        <v>86.64</v>
      </c>
    </row>
    <row r="384" spans="1:17" ht="15.75" x14ac:dyDescent="0.2">
      <c r="A384" s="2"/>
      <c r="B384" s="2"/>
      <c r="C384" s="2">
        <v>142300</v>
      </c>
      <c r="D384" s="2" t="s">
        <v>127</v>
      </c>
      <c r="E384" s="2">
        <v>5</v>
      </c>
      <c r="F384" s="63">
        <v>20</v>
      </c>
      <c r="G384" s="2">
        <v>53.9</v>
      </c>
      <c r="H384" s="2">
        <v>41.3</v>
      </c>
      <c r="I384" s="2">
        <v>34.6</v>
      </c>
      <c r="J384" s="2">
        <v>27.8</v>
      </c>
      <c r="K384" s="2">
        <v>21.9</v>
      </c>
      <c r="L384" s="2">
        <v>17.899999999999999</v>
      </c>
      <c r="M384" s="2">
        <v>13.6</v>
      </c>
      <c r="N384" s="2">
        <v>11.5</v>
      </c>
      <c r="O384" s="2">
        <v>8.9</v>
      </c>
      <c r="P384" s="2">
        <v>7.6</v>
      </c>
      <c r="Q384" s="3">
        <v>74.88</v>
      </c>
    </row>
    <row r="385" spans="1:17" ht="15.75" hidden="1" x14ac:dyDescent="0.2">
      <c r="A385" s="2"/>
      <c r="B385" s="2"/>
      <c r="C385" s="2">
        <v>142300</v>
      </c>
      <c r="D385" s="2" t="s">
        <v>127</v>
      </c>
      <c r="E385" s="2">
        <v>2</v>
      </c>
      <c r="F385" s="63">
        <v>50</v>
      </c>
      <c r="G385" s="2">
        <v>38.1</v>
      </c>
      <c r="H385" s="2">
        <v>29.4</v>
      </c>
      <c r="I385" s="2">
        <v>24.7</v>
      </c>
      <c r="J385" s="2">
        <v>19.399999999999999</v>
      </c>
      <c r="K385" s="2">
        <v>15.3</v>
      </c>
      <c r="L385" s="2">
        <v>12.9</v>
      </c>
      <c r="M385" s="2">
        <v>10</v>
      </c>
      <c r="N385" s="2">
        <v>8.6</v>
      </c>
      <c r="O385" s="2">
        <v>7</v>
      </c>
      <c r="P385" s="2">
        <v>6</v>
      </c>
      <c r="Q385" s="3">
        <v>56.76</v>
      </c>
    </row>
    <row r="386" spans="1:17" ht="15.75" hidden="1" x14ac:dyDescent="0.2">
      <c r="A386" s="2"/>
      <c r="B386" s="2"/>
      <c r="C386" s="2">
        <v>142300</v>
      </c>
      <c r="D386" s="2" t="s">
        <v>127</v>
      </c>
      <c r="E386" s="2">
        <v>1.01</v>
      </c>
      <c r="F386" s="64">
        <v>99</v>
      </c>
      <c r="G386" s="2">
        <v>18.2</v>
      </c>
      <c r="H386" s="2">
        <v>14.6</v>
      </c>
      <c r="I386" s="2">
        <v>12.2</v>
      </c>
      <c r="J386" s="2">
        <v>9.4</v>
      </c>
      <c r="K386" s="2">
        <v>7.8</v>
      </c>
      <c r="L386" s="2">
        <v>6.9</v>
      </c>
      <c r="M386" s="2">
        <v>5.6</v>
      </c>
      <c r="N386" s="2">
        <v>4.5</v>
      </c>
      <c r="O386" s="2">
        <v>3.6</v>
      </c>
      <c r="P386" s="2">
        <v>3.1</v>
      </c>
      <c r="Q386" s="3">
        <v>26.639999999999997</v>
      </c>
    </row>
    <row r="387" spans="1:17" ht="15.75" hidden="1" x14ac:dyDescent="0.2">
      <c r="A387" s="2"/>
      <c r="B387" s="2"/>
      <c r="C387" s="2">
        <v>337001</v>
      </c>
      <c r="D387" s="2" t="s">
        <v>128</v>
      </c>
      <c r="E387" s="2">
        <v>1000</v>
      </c>
      <c r="F387" s="63">
        <v>0.1</v>
      </c>
      <c r="G387" s="2">
        <v>301</v>
      </c>
      <c r="H387" s="2">
        <v>248.9</v>
      </c>
      <c r="I387" s="2">
        <v>201.9</v>
      </c>
      <c r="J387" s="2">
        <v>153.1</v>
      </c>
      <c r="K387" s="2">
        <v>128.4</v>
      </c>
      <c r="L387" s="2">
        <v>102.1</v>
      </c>
      <c r="M387" s="2">
        <v>74.2</v>
      </c>
      <c r="N387" s="2">
        <v>58.6</v>
      </c>
      <c r="O387" s="2">
        <v>45.9</v>
      </c>
      <c r="P387" s="2">
        <v>35.299999999999997</v>
      </c>
      <c r="Q387" s="3">
        <v>182.38199999999998</v>
      </c>
    </row>
    <row r="388" spans="1:17" ht="15.75" hidden="1" x14ac:dyDescent="0.2">
      <c r="A388" s="2"/>
      <c r="B388" s="2"/>
      <c r="C388" s="2">
        <v>337001</v>
      </c>
      <c r="D388" s="2" t="s">
        <v>128</v>
      </c>
      <c r="E388" s="2">
        <v>500</v>
      </c>
      <c r="F388" s="63">
        <v>0.2</v>
      </c>
      <c r="G388" s="2">
        <v>245.9</v>
      </c>
      <c r="H388" s="2">
        <v>199.9</v>
      </c>
      <c r="I388" s="2">
        <v>161.80000000000001</v>
      </c>
      <c r="J388" s="2">
        <v>121.8</v>
      </c>
      <c r="K388" s="2">
        <v>99</v>
      </c>
      <c r="L388" s="2">
        <v>78.7</v>
      </c>
      <c r="M388" s="2">
        <v>57.3</v>
      </c>
      <c r="N388" s="2">
        <v>45.3</v>
      </c>
      <c r="O388" s="2">
        <v>35.5</v>
      </c>
      <c r="P388" s="2">
        <v>27.3</v>
      </c>
      <c r="Q388" s="3">
        <v>143.84899999999999</v>
      </c>
    </row>
    <row r="389" spans="1:17" ht="15.75" hidden="1" x14ac:dyDescent="0.2">
      <c r="A389" s="2"/>
      <c r="B389" s="2"/>
      <c r="C389" s="2">
        <v>337001</v>
      </c>
      <c r="D389" s="2" t="s">
        <v>128</v>
      </c>
      <c r="E389" s="2">
        <v>200</v>
      </c>
      <c r="F389" s="63">
        <v>0.5</v>
      </c>
      <c r="G389" s="2">
        <v>185.1</v>
      </c>
      <c r="H389" s="2">
        <v>147.30000000000001</v>
      </c>
      <c r="I389" s="2">
        <v>119.1</v>
      </c>
      <c r="J389" s="2">
        <v>88.8</v>
      </c>
      <c r="K389" s="2">
        <v>69.400000000000006</v>
      </c>
      <c r="L389" s="2">
        <v>55.1</v>
      </c>
      <c r="M389" s="2">
        <v>40.299999999999997</v>
      </c>
      <c r="N389" s="2">
        <v>32</v>
      </c>
      <c r="O389" s="2">
        <v>24.9</v>
      </c>
      <c r="P389" s="2">
        <v>19.2</v>
      </c>
      <c r="Q389" s="3">
        <v>103.84699999999999</v>
      </c>
    </row>
    <row r="390" spans="1:17" ht="15.75" hidden="1" x14ac:dyDescent="0.2">
      <c r="A390" s="2"/>
      <c r="B390" s="2"/>
      <c r="C390" s="2">
        <v>337001</v>
      </c>
      <c r="D390" s="2" t="s">
        <v>128</v>
      </c>
      <c r="E390" s="2">
        <v>100</v>
      </c>
      <c r="F390" s="63">
        <v>1</v>
      </c>
      <c r="G390" s="2">
        <v>147</v>
      </c>
      <c r="H390" s="2">
        <v>115.3</v>
      </c>
      <c r="I390" s="2">
        <v>93.2</v>
      </c>
      <c r="J390" s="2">
        <v>69</v>
      </c>
      <c r="K390" s="2">
        <v>52.5</v>
      </c>
      <c r="L390" s="2">
        <v>41.7</v>
      </c>
      <c r="M390" s="2">
        <v>30.6</v>
      </c>
      <c r="N390" s="2">
        <v>24.3</v>
      </c>
      <c r="O390" s="2">
        <v>18.899999999999999</v>
      </c>
      <c r="P390" s="2">
        <v>14.6</v>
      </c>
      <c r="Q390" s="3">
        <v>80.342999999999989</v>
      </c>
    </row>
    <row r="391" spans="1:17" ht="15.75" hidden="1" x14ac:dyDescent="0.2">
      <c r="A391" s="2"/>
      <c r="B391" s="2"/>
      <c r="C391" s="2">
        <v>337001</v>
      </c>
      <c r="D391" s="2" t="s">
        <v>128</v>
      </c>
      <c r="E391" s="2">
        <v>50</v>
      </c>
      <c r="F391" s="63">
        <v>2</v>
      </c>
      <c r="G391" s="2">
        <v>114.8</v>
      </c>
      <c r="H391" s="2">
        <v>88.9</v>
      </c>
      <c r="I391" s="2">
        <v>71.8</v>
      </c>
      <c r="J391" s="2">
        <v>52.9</v>
      </c>
      <c r="K391" s="2">
        <v>39.299999999999997</v>
      </c>
      <c r="L391" s="2">
        <v>31.2</v>
      </c>
      <c r="M391" s="2">
        <v>22.9</v>
      </c>
      <c r="N391" s="2">
        <v>18.2</v>
      </c>
      <c r="O391" s="2">
        <v>14.1</v>
      </c>
      <c r="P391" s="2">
        <v>10.9</v>
      </c>
      <c r="Q391" s="3">
        <v>61.358999999999988</v>
      </c>
    </row>
    <row r="392" spans="1:17" ht="15.75" hidden="1" x14ac:dyDescent="0.2">
      <c r="A392" s="2"/>
      <c r="B392" s="2"/>
      <c r="C392" s="2">
        <v>337001</v>
      </c>
      <c r="D392" s="2" t="s">
        <v>128</v>
      </c>
      <c r="E392" s="2">
        <v>25</v>
      </c>
      <c r="F392" s="63">
        <v>4</v>
      </c>
      <c r="G392" s="2">
        <v>87.7</v>
      </c>
      <c r="H392" s="2">
        <v>67.099999999999994</v>
      </c>
      <c r="I392" s="2">
        <v>54.3</v>
      </c>
      <c r="J392" s="2">
        <v>39.700000000000003</v>
      </c>
      <c r="K392" s="2">
        <v>28.9</v>
      </c>
      <c r="L392" s="2">
        <v>23</v>
      </c>
      <c r="M392" s="2">
        <v>16.899999999999999</v>
      </c>
      <c r="N392" s="2">
        <v>13.5</v>
      </c>
      <c r="O392" s="2">
        <v>10.3</v>
      </c>
      <c r="P392" s="2">
        <v>8.1</v>
      </c>
      <c r="Q392" s="3">
        <v>45.991</v>
      </c>
    </row>
    <row r="393" spans="1:17" ht="15.75" hidden="1" x14ac:dyDescent="0.2">
      <c r="A393" s="2"/>
      <c r="B393" s="2"/>
      <c r="C393" s="2">
        <v>337001</v>
      </c>
      <c r="D393" s="2" t="s">
        <v>128</v>
      </c>
      <c r="E393" s="2">
        <v>20</v>
      </c>
      <c r="F393" s="63">
        <v>5</v>
      </c>
      <c r="G393" s="2">
        <v>79.900000000000006</v>
      </c>
      <c r="H393" s="2">
        <v>61</v>
      </c>
      <c r="I393" s="2">
        <v>49.3</v>
      </c>
      <c r="J393" s="2">
        <v>36.1</v>
      </c>
      <c r="K393" s="2">
        <v>26.1</v>
      </c>
      <c r="L393" s="2">
        <v>20.8</v>
      </c>
      <c r="M393" s="2">
        <v>15.2</v>
      </c>
      <c r="N393" s="2">
        <v>12.2</v>
      </c>
      <c r="O393" s="2">
        <v>9.3000000000000007</v>
      </c>
      <c r="P393" s="2">
        <v>7.3</v>
      </c>
      <c r="Q393" s="3">
        <v>41.809999999999995</v>
      </c>
    </row>
    <row r="394" spans="1:17" ht="15.75" hidden="1" x14ac:dyDescent="0.2">
      <c r="A394" s="2"/>
      <c r="B394" s="2"/>
      <c r="C394" s="2">
        <v>337001</v>
      </c>
      <c r="D394" s="2" t="s">
        <v>128</v>
      </c>
      <c r="E394" s="2">
        <v>10</v>
      </c>
      <c r="F394" s="63">
        <v>10</v>
      </c>
      <c r="G394" s="2">
        <v>58.4</v>
      </c>
      <c r="H394" s="2">
        <v>44.2</v>
      </c>
      <c r="I394" s="2">
        <v>35.799999999999997</v>
      </c>
      <c r="J394" s="2">
        <v>26.1</v>
      </c>
      <c r="K394" s="2">
        <v>18.600000000000001</v>
      </c>
      <c r="L394" s="2">
        <v>14.8</v>
      </c>
      <c r="M394" s="2">
        <v>10.9</v>
      </c>
      <c r="N394" s="2">
        <v>8.6999999999999993</v>
      </c>
      <c r="O394" s="2">
        <v>6.6</v>
      </c>
      <c r="P394" s="2">
        <v>5.2</v>
      </c>
      <c r="Q394" s="3">
        <v>30.396999999999995</v>
      </c>
    </row>
    <row r="395" spans="1:17" ht="15.75" x14ac:dyDescent="0.2">
      <c r="A395" s="2"/>
      <c r="B395" s="2"/>
      <c r="C395" s="2">
        <v>337001</v>
      </c>
      <c r="D395" s="2" t="s">
        <v>128</v>
      </c>
      <c r="E395" s="2">
        <v>5</v>
      </c>
      <c r="F395" s="63">
        <v>20</v>
      </c>
      <c r="G395" s="2">
        <v>40.299999999999997</v>
      </c>
      <c r="H395" s="2">
        <v>30.5</v>
      </c>
      <c r="I395" s="2">
        <v>24.8</v>
      </c>
      <c r="J395" s="2">
        <v>18</v>
      </c>
      <c r="K395" s="2">
        <v>12.8</v>
      </c>
      <c r="L395" s="2">
        <v>10.199999999999999</v>
      </c>
      <c r="M395" s="2">
        <v>7.5</v>
      </c>
      <c r="N395" s="2">
        <v>6</v>
      </c>
      <c r="O395" s="2">
        <v>4.5</v>
      </c>
      <c r="P395" s="2">
        <v>3.6</v>
      </c>
      <c r="Q395" s="3">
        <v>21.130999999999997</v>
      </c>
    </row>
    <row r="396" spans="1:17" ht="15.75" hidden="1" x14ac:dyDescent="0.2">
      <c r="A396" s="2"/>
      <c r="B396" s="2"/>
      <c r="C396" s="2">
        <v>337001</v>
      </c>
      <c r="D396" s="2" t="s">
        <v>128</v>
      </c>
      <c r="E396" s="2">
        <v>2</v>
      </c>
      <c r="F396" s="63">
        <v>50</v>
      </c>
      <c r="G396" s="2">
        <v>20.5</v>
      </c>
      <c r="H396" s="2">
        <v>15.7</v>
      </c>
      <c r="I396" s="2">
        <v>12.9</v>
      </c>
      <c r="J396" s="2">
        <v>9.4</v>
      </c>
      <c r="K396" s="2">
        <v>6.9</v>
      </c>
      <c r="L396" s="2">
        <v>5.5</v>
      </c>
      <c r="M396" s="2">
        <v>4</v>
      </c>
      <c r="N396" s="2">
        <v>3.2</v>
      </c>
      <c r="O396" s="2">
        <v>2.4</v>
      </c>
      <c r="P396" s="2">
        <v>1.9</v>
      </c>
      <c r="Q396" s="3">
        <v>11.525999999999998</v>
      </c>
    </row>
    <row r="397" spans="1:17" ht="15.75" hidden="1" x14ac:dyDescent="0.2">
      <c r="A397" s="2"/>
      <c r="B397" s="2"/>
      <c r="C397" s="2">
        <v>337001</v>
      </c>
      <c r="D397" s="2" t="s">
        <v>128</v>
      </c>
      <c r="E397" s="2">
        <v>1.01</v>
      </c>
      <c r="F397" s="64">
        <v>99</v>
      </c>
      <c r="G397" s="2">
        <v>3.9</v>
      </c>
      <c r="H397" s="2">
        <v>3.5</v>
      </c>
      <c r="I397" s="2">
        <v>3</v>
      </c>
      <c r="J397" s="2">
        <v>2.4</v>
      </c>
      <c r="K397" s="2">
        <v>2.2000000000000002</v>
      </c>
      <c r="L397" s="2">
        <v>1.8</v>
      </c>
      <c r="M397" s="2">
        <v>1.3</v>
      </c>
      <c r="N397" s="2">
        <v>1</v>
      </c>
      <c r="O397" s="2">
        <v>0.7</v>
      </c>
      <c r="P397" s="2">
        <v>0.6</v>
      </c>
      <c r="Q397" s="3">
        <v>3.5029999999999997</v>
      </c>
    </row>
    <row r="398" spans="1:17" ht="15.75" hidden="1" x14ac:dyDescent="0.2">
      <c r="A398" s="2"/>
      <c r="B398" s="2"/>
      <c r="C398" s="2">
        <v>251569</v>
      </c>
      <c r="D398" s="2" t="s">
        <v>129</v>
      </c>
      <c r="E398" s="2">
        <v>1000</v>
      </c>
      <c r="F398" s="63">
        <v>0.1</v>
      </c>
      <c r="G398" s="2">
        <v>137</v>
      </c>
      <c r="H398" s="2">
        <v>128.6</v>
      </c>
      <c r="I398" s="2">
        <v>117.5</v>
      </c>
      <c r="J398" s="2">
        <v>92.6</v>
      </c>
      <c r="K398" s="2">
        <v>66.900000000000006</v>
      </c>
      <c r="L398" s="2">
        <v>49.3</v>
      </c>
      <c r="M398" s="2">
        <v>30.7</v>
      </c>
      <c r="N398" s="2">
        <v>23.9</v>
      </c>
      <c r="O398" s="2">
        <v>18.600000000000001</v>
      </c>
      <c r="P398" s="2">
        <v>15</v>
      </c>
      <c r="Q398" s="3">
        <v>114.35599999999999</v>
      </c>
    </row>
    <row r="399" spans="1:17" ht="15.75" hidden="1" x14ac:dyDescent="0.2">
      <c r="A399" s="2"/>
      <c r="B399" s="2"/>
      <c r="C399" s="2">
        <v>251569</v>
      </c>
      <c r="D399" s="2" t="s">
        <v>129</v>
      </c>
      <c r="E399" s="2">
        <v>500</v>
      </c>
      <c r="F399" s="63">
        <v>0.2</v>
      </c>
      <c r="G399" s="2">
        <v>120.8</v>
      </c>
      <c r="H399" s="2">
        <v>110.9</v>
      </c>
      <c r="I399" s="2">
        <v>99.9</v>
      </c>
      <c r="J399" s="2">
        <v>78.2</v>
      </c>
      <c r="K399" s="2">
        <v>56.4</v>
      </c>
      <c r="L399" s="2">
        <v>41.9</v>
      </c>
      <c r="M399" s="2">
        <v>26.7</v>
      </c>
      <c r="N399" s="2">
        <v>20.9</v>
      </c>
      <c r="O399" s="2">
        <v>16.2</v>
      </c>
      <c r="P399" s="2">
        <v>13.2</v>
      </c>
      <c r="Q399" s="3">
        <v>101.69999999999999</v>
      </c>
    </row>
    <row r="400" spans="1:17" ht="15.75" hidden="1" x14ac:dyDescent="0.2">
      <c r="A400" s="2"/>
      <c r="B400" s="2"/>
      <c r="C400" s="2">
        <v>251569</v>
      </c>
      <c r="D400" s="2" t="s">
        <v>129</v>
      </c>
      <c r="E400" s="2">
        <v>200</v>
      </c>
      <c r="F400" s="63">
        <v>0.5</v>
      </c>
      <c r="G400" s="2">
        <v>100.9</v>
      </c>
      <c r="H400" s="2">
        <v>90.1</v>
      </c>
      <c r="I400" s="2">
        <v>79.599999999999994</v>
      </c>
      <c r="J400" s="2">
        <v>61.9</v>
      </c>
      <c r="K400" s="2">
        <v>44.5</v>
      </c>
      <c r="L400" s="2">
        <v>33.4</v>
      </c>
      <c r="M400" s="2">
        <v>21.9</v>
      </c>
      <c r="N400" s="2">
        <v>17.3</v>
      </c>
      <c r="O400" s="2">
        <v>13.4</v>
      </c>
      <c r="P400" s="2">
        <v>11</v>
      </c>
      <c r="Q400" s="3">
        <v>86.218999999999994</v>
      </c>
    </row>
    <row r="401" spans="1:17" ht="15.75" hidden="1" x14ac:dyDescent="0.2">
      <c r="A401" s="2"/>
      <c r="B401" s="2"/>
      <c r="C401" s="2">
        <v>251569</v>
      </c>
      <c r="D401" s="2" t="s">
        <v>129</v>
      </c>
      <c r="E401" s="2">
        <v>100</v>
      </c>
      <c r="F401" s="63">
        <v>1</v>
      </c>
      <c r="G401" s="2">
        <v>86.9</v>
      </c>
      <c r="H401" s="2">
        <v>76.099999999999994</v>
      </c>
      <c r="I401" s="2">
        <v>66.3</v>
      </c>
      <c r="J401" s="2">
        <v>51.3</v>
      </c>
      <c r="K401" s="2">
        <v>36.799999999999997</v>
      </c>
      <c r="L401" s="2">
        <v>27.9</v>
      </c>
      <c r="M401" s="2">
        <v>18.7</v>
      </c>
      <c r="N401" s="2">
        <v>14.9</v>
      </c>
      <c r="O401" s="2">
        <v>11.5</v>
      </c>
      <c r="P401" s="2">
        <v>9.5</v>
      </c>
      <c r="Q401" s="3">
        <v>75.370999999999995</v>
      </c>
    </row>
    <row r="402" spans="1:17" ht="15.75" hidden="1" x14ac:dyDescent="0.2">
      <c r="A402" s="2"/>
      <c r="B402" s="2"/>
      <c r="C402" s="2">
        <v>251569</v>
      </c>
      <c r="D402" s="2" t="s">
        <v>129</v>
      </c>
      <c r="E402" s="2">
        <v>50</v>
      </c>
      <c r="F402" s="63">
        <v>2</v>
      </c>
      <c r="G402" s="2">
        <v>73.900000000000006</v>
      </c>
      <c r="H402" s="2">
        <v>63.4</v>
      </c>
      <c r="I402" s="2">
        <v>54.6</v>
      </c>
      <c r="J402" s="2">
        <v>42</v>
      </c>
      <c r="K402" s="2">
        <v>30.2</v>
      </c>
      <c r="L402" s="2">
        <v>23.1</v>
      </c>
      <c r="M402" s="2">
        <v>15.8</v>
      </c>
      <c r="N402" s="2">
        <v>12.7</v>
      </c>
      <c r="O402" s="2">
        <v>9.8000000000000007</v>
      </c>
      <c r="P402" s="2">
        <v>8.1999999999999993</v>
      </c>
      <c r="Q402" s="3">
        <v>65.313999999999993</v>
      </c>
    </row>
    <row r="403" spans="1:17" ht="15.75" hidden="1" x14ac:dyDescent="0.2">
      <c r="A403" s="2"/>
      <c r="B403" s="2"/>
      <c r="C403" s="2">
        <v>251569</v>
      </c>
      <c r="D403" s="2" t="s">
        <v>129</v>
      </c>
      <c r="E403" s="2">
        <v>25</v>
      </c>
      <c r="F403" s="63">
        <v>4</v>
      </c>
      <c r="G403" s="2">
        <v>61.7</v>
      </c>
      <c r="H403" s="2">
        <v>51.9</v>
      </c>
      <c r="I403" s="2">
        <v>44.2</v>
      </c>
      <c r="J403" s="2">
        <v>33.9</v>
      </c>
      <c r="K403" s="2">
        <v>24.4</v>
      </c>
      <c r="L403" s="2">
        <v>18.8</v>
      </c>
      <c r="M403" s="2">
        <v>13.2</v>
      </c>
      <c r="N403" s="2">
        <v>10.6</v>
      </c>
      <c r="O403" s="2">
        <v>8.1999999999999993</v>
      </c>
      <c r="P403" s="2">
        <v>6.9</v>
      </c>
      <c r="Q403" s="3">
        <v>55.821999999999996</v>
      </c>
    </row>
    <row r="404" spans="1:17" ht="15.75" hidden="1" x14ac:dyDescent="0.2">
      <c r="A404" s="2"/>
      <c r="B404" s="2"/>
      <c r="C404" s="2">
        <v>251569</v>
      </c>
      <c r="D404" s="2" t="s">
        <v>129</v>
      </c>
      <c r="E404" s="2">
        <v>20</v>
      </c>
      <c r="F404" s="63">
        <v>5</v>
      </c>
      <c r="G404" s="2">
        <v>57.9</v>
      </c>
      <c r="H404" s="2">
        <v>48.4</v>
      </c>
      <c r="I404" s="2">
        <v>41.1</v>
      </c>
      <c r="J404" s="2">
        <v>31.5</v>
      </c>
      <c r="K404" s="2">
        <v>22.7</v>
      </c>
      <c r="L404" s="2">
        <v>17.600000000000001</v>
      </c>
      <c r="M404" s="2">
        <v>12.4</v>
      </c>
      <c r="N404" s="2">
        <v>10</v>
      </c>
      <c r="O404" s="2">
        <v>7.8</v>
      </c>
      <c r="P404" s="2">
        <v>6.5</v>
      </c>
      <c r="Q404" s="3">
        <v>52.771000000000001</v>
      </c>
    </row>
    <row r="405" spans="1:17" ht="15.75" hidden="1" x14ac:dyDescent="0.2">
      <c r="A405" s="2"/>
      <c r="B405" s="2"/>
      <c r="C405" s="2">
        <v>251569</v>
      </c>
      <c r="D405" s="2" t="s">
        <v>129</v>
      </c>
      <c r="E405" s="2">
        <v>10</v>
      </c>
      <c r="F405" s="63">
        <v>10</v>
      </c>
      <c r="G405" s="2">
        <v>46.6</v>
      </c>
      <c r="H405" s="2">
        <v>38.299999999999997</v>
      </c>
      <c r="I405" s="2">
        <v>32.200000000000003</v>
      </c>
      <c r="J405" s="2">
        <v>24.7</v>
      </c>
      <c r="K405" s="2">
        <v>17.8</v>
      </c>
      <c r="L405" s="2">
        <v>14</v>
      </c>
      <c r="M405" s="2">
        <v>10.1</v>
      </c>
      <c r="N405" s="2">
        <v>8.1999999999999993</v>
      </c>
      <c r="O405" s="2">
        <v>6.4</v>
      </c>
      <c r="P405" s="2">
        <v>5.4</v>
      </c>
      <c r="Q405" s="3">
        <v>43.956999999999994</v>
      </c>
    </row>
    <row r="406" spans="1:17" ht="15.75" x14ac:dyDescent="0.2">
      <c r="A406" s="2"/>
      <c r="B406" s="2"/>
      <c r="C406" s="2">
        <v>251569</v>
      </c>
      <c r="D406" s="2" t="s">
        <v>129</v>
      </c>
      <c r="E406" s="2">
        <v>5</v>
      </c>
      <c r="F406" s="63">
        <v>20</v>
      </c>
      <c r="G406" s="2">
        <v>35.9</v>
      </c>
      <c r="H406" s="2">
        <v>29</v>
      </c>
      <c r="I406" s="2">
        <v>24.2</v>
      </c>
      <c r="J406" s="2">
        <v>18.600000000000001</v>
      </c>
      <c r="K406" s="2">
        <v>13.5</v>
      </c>
      <c r="L406" s="2">
        <v>10.7</v>
      </c>
      <c r="M406" s="2">
        <v>7.9</v>
      </c>
      <c r="N406" s="2">
        <v>6.5</v>
      </c>
      <c r="O406" s="2">
        <v>5</v>
      </c>
      <c r="P406" s="2">
        <v>4.3</v>
      </c>
      <c r="Q406" s="3">
        <v>35.369</v>
      </c>
    </row>
    <row r="407" spans="1:17" ht="15.75" hidden="1" x14ac:dyDescent="0.2">
      <c r="A407" s="2"/>
      <c r="B407" s="2"/>
      <c r="C407" s="2">
        <v>251569</v>
      </c>
      <c r="D407" s="2" t="s">
        <v>129</v>
      </c>
      <c r="E407" s="2">
        <v>2</v>
      </c>
      <c r="F407" s="63">
        <v>50</v>
      </c>
      <c r="G407" s="2">
        <v>21.7</v>
      </c>
      <c r="H407" s="2">
        <v>17.3</v>
      </c>
      <c r="I407" s="2">
        <v>14.4</v>
      </c>
      <c r="J407" s="2">
        <v>11.2</v>
      </c>
      <c r="K407" s="2">
        <v>8.4</v>
      </c>
      <c r="L407" s="2">
        <v>6.8</v>
      </c>
      <c r="M407" s="2">
        <v>5.0999999999999996</v>
      </c>
      <c r="N407" s="2">
        <v>4.2</v>
      </c>
      <c r="O407" s="2">
        <v>3.3</v>
      </c>
      <c r="P407" s="2">
        <v>2.9</v>
      </c>
      <c r="Q407" s="3">
        <v>23.729999999999997</v>
      </c>
    </row>
    <row r="408" spans="1:17" ht="15.75" hidden="1" x14ac:dyDescent="0.2">
      <c r="A408" s="2"/>
      <c r="B408" s="2"/>
      <c r="C408" s="2">
        <v>251569</v>
      </c>
      <c r="D408" s="2" t="s">
        <v>129</v>
      </c>
      <c r="E408" s="2">
        <v>1.01</v>
      </c>
      <c r="F408" s="64">
        <v>99</v>
      </c>
      <c r="G408" s="2">
        <v>5.4</v>
      </c>
      <c r="H408" s="2">
        <v>4.7</v>
      </c>
      <c r="I408" s="2">
        <v>4.3</v>
      </c>
      <c r="J408" s="2">
        <v>3.6</v>
      </c>
      <c r="K408" s="2">
        <v>3</v>
      </c>
      <c r="L408" s="2">
        <v>2.5</v>
      </c>
      <c r="M408" s="2">
        <v>1.8</v>
      </c>
      <c r="N408" s="2">
        <v>1.5</v>
      </c>
      <c r="O408" s="2">
        <v>1.3</v>
      </c>
      <c r="P408" s="2">
        <v>1.1000000000000001</v>
      </c>
      <c r="Q408" s="3">
        <v>8.7009999999999987</v>
      </c>
    </row>
    <row r="409" spans="1:17" ht="15.75" hidden="1" x14ac:dyDescent="0.2">
      <c r="A409" s="2"/>
      <c r="B409" s="2"/>
      <c r="C409" s="2">
        <v>248396</v>
      </c>
      <c r="D409" s="2" t="s">
        <v>130</v>
      </c>
      <c r="E409" s="2">
        <v>1000</v>
      </c>
      <c r="F409" s="63">
        <v>0.1</v>
      </c>
      <c r="G409" s="2">
        <v>168.3</v>
      </c>
      <c r="H409" s="2">
        <v>141.80000000000001</v>
      </c>
      <c r="I409" s="2">
        <v>124.1</v>
      </c>
      <c r="J409" s="2">
        <v>103.1</v>
      </c>
      <c r="K409" s="2">
        <v>80.400000000000006</v>
      </c>
      <c r="L409" s="2">
        <v>77.5</v>
      </c>
      <c r="M409" s="2">
        <v>80.2</v>
      </c>
      <c r="N409" s="2">
        <v>61.4</v>
      </c>
      <c r="O409" s="2">
        <v>42.6</v>
      </c>
      <c r="P409" s="2">
        <v>28.4</v>
      </c>
      <c r="Q409" s="3">
        <v>172.79999999999998</v>
      </c>
    </row>
    <row r="410" spans="1:17" ht="15.75" hidden="1" x14ac:dyDescent="0.2">
      <c r="A410" s="2"/>
      <c r="B410" s="2"/>
      <c r="C410" s="2">
        <v>248396</v>
      </c>
      <c r="D410" s="2" t="s">
        <v>130</v>
      </c>
      <c r="E410" s="2">
        <v>500</v>
      </c>
      <c r="F410" s="63">
        <v>0.2</v>
      </c>
      <c r="G410" s="2">
        <v>152.69999999999999</v>
      </c>
      <c r="H410" s="2">
        <v>128.5</v>
      </c>
      <c r="I410" s="2">
        <v>112.4</v>
      </c>
      <c r="J410" s="2">
        <v>92.9</v>
      </c>
      <c r="K410" s="2">
        <v>72.2</v>
      </c>
      <c r="L410" s="2">
        <v>68.3</v>
      </c>
      <c r="M410" s="2">
        <v>68.599999999999994</v>
      </c>
      <c r="N410" s="2">
        <v>53.1</v>
      </c>
      <c r="O410" s="2">
        <v>37.4</v>
      </c>
      <c r="P410" s="2">
        <v>24.3</v>
      </c>
      <c r="Q410" s="3">
        <v>156</v>
      </c>
    </row>
    <row r="411" spans="1:17" ht="15.75" hidden="1" x14ac:dyDescent="0.2">
      <c r="A411" s="2"/>
      <c r="B411" s="2"/>
      <c r="C411" s="2">
        <v>248396</v>
      </c>
      <c r="D411" s="2" t="s">
        <v>130</v>
      </c>
      <c r="E411" s="2">
        <v>200</v>
      </c>
      <c r="F411" s="63">
        <v>0.5</v>
      </c>
      <c r="G411" s="2">
        <v>132.6</v>
      </c>
      <c r="H411" s="2">
        <v>111.3</v>
      </c>
      <c r="I411" s="2">
        <v>97.2</v>
      </c>
      <c r="J411" s="2">
        <v>79.8</v>
      </c>
      <c r="K411" s="2">
        <v>61.6</v>
      </c>
      <c r="L411" s="2">
        <v>56.8</v>
      </c>
      <c r="M411" s="2">
        <v>54.8</v>
      </c>
      <c r="N411" s="2">
        <v>43.2</v>
      </c>
      <c r="O411" s="2">
        <v>31</v>
      </c>
      <c r="P411" s="2">
        <v>19.600000000000001</v>
      </c>
      <c r="Q411" s="3">
        <v>135.24</v>
      </c>
    </row>
    <row r="412" spans="1:17" ht="15.75" hidden="1" x14ac:dyDescent="0.2">
      <c r="A412" s="2"/>
      <c r="B412" s="2"/>
      <c r="C412" s="2">
        <v>248396</v>
      </c>
      <c r="D412" s="2" t="s">
        <v>130</v>
      </c>
      <c r="E412" s="2">
        <v>100</v>
      </c>
      <c r="F412" s="63">
        <v>1</v>
      </c>
      <c r="G412" s="2">
        <v>117.5</v>
      </c>
      <c r="H412" s="2">
        <v>98.5</v>
      </c>
      <c r="I412" s="2">
        <v>85.9</v>
      </c>
      <c r="J412" s="2">
        <v>70.099999999999994</v>
      </c>
      <c r="K412" s="2">
        <v>53.9</v>
      </c>
      <c r="L412" s="2">
        <v>48.8</v>
      </c>
      <c r="M412" s="2">
        <v>45.5</v>
      </c>
      <c r="N412" s="2">
        <v>36.4</v>
      </c>
      <c r="O412" s="2">
        <v>26.5</v>
      </c>
      <c r="P412" s="2">
        <v>16.5</v>
      </c>
      <c r="Q412" s="3">
        <v>120.6</v>
      </c>
    </row>
    <row r="413" spans="1:17" ht="15.75" hidden="1" x14ac:dyDescent="0.2">
      <c r="A413" s="2"/>
      <c r="B413" s="2"/>
      <c r="C413" s="2">
        <v>248396</v>
      </c>
      <c r="D413" s="2" t="s">
        <v>130</v>
      </c>
      <c r="E413" s="2">
        <v>50</v>
      </c>
      <c r="F413" s="63">
        <v>2</v>
      </c>
      <c r="G413" s="2">
        <v>102.7</v>
      </c>
      <c r="H413" s="2">
        <v>85.8</v>
      </c>
      <c r="I413" s="2">
        <v>74.7</v>
      </c>
      <c r="J413" s="2">
        <v>60.5</v>
      </c>
      <c r="K413" s="2">
        <v>46.4</v>
      </c>
      <c r="L413" s="2">
        <v>41.2</v>
      </c>
      <c r="M413" s="2">
        <v>37.200000000000003</v>
      </c>
      <c r="N413" s="2">
        <v>30.1</v>
      </c>
      <c r="O413" s="2">
        <v>22.3</v>
      </c>
      <c r="P413" s="2">
        <v>13.9</v>
      </c>
      <c r="Q413" s="3">
        <v>106.68</v>
      </c>
    </row>
    <row r="414" spans="1:17" ht="15.75" hidden="1" x14ac:dyDescent="0.2">
      <c r="A414" s="2"/>
      <c r="B414" s="2"/>
      <c r="C414" s="2">
        <v>248396</v>
      </c>
      <c r="D414" s="2" t="s">
        <v>130</v>
      </c>
      <c r="E414" s="2">
        <v>25</v>
      </c>
      <c r="F414" s="63">
        <v>4</v>
      </c>
      <c r="G414" s="2">
        <v>88.1</v>
      </c>
      <c r="H414" s="2">
        <v>73.2</v>
      </c>
      <c r="I414" s="2">
        <v>63.6</v>
      </c>
      <c r="J414" s="2">
        <v>51.2</v>
      </c>
      <c r="K414" s="2">
        <v>39.1</v>
      </c>
      <c r="L414" s="2">
        <v>34</v>
      </c>
      <c r="M414" s="2">
        <v>29.7</v>
      </c>
      <c r="N414" s="2">
        <v>24.4</v>
      </c>
      <c r="O414" s="2">
        <v>18.399999999999999</v>
      </c>
      <c r="P414" s="2">
        <v>11.5</v>
      </c>
      <c r="Q414" s="3">
        <v>93.48</v>
      </c>
    </row>
    <row r="415" spans="1:17" ht="15.75" hidden="1" x14ac:dyDescent="0.2">
      <c r="A415" s="2"/>
      <c r="B415" s="2"/>
      <c r="C415" s="2">
        <v>248396</v>
      </c>
      <c r="D415" s="2" t="s">
        <v>130</v>
      </c>
      <c r="E415" s="2">
        <v>20</v>
      </c>
      <c r="F415" s="63">
        <v>5</v>
      </c>
      <c r="G415" s="2">
        <v>83.4</v>
      </c>
      <c r="H415" s="2">
        <v>69.2</v>
      </c>
      <c r="I415" s="2">
        <v>60</v>
      </c>
      <c r="J415" s="2">
        <v>48.2</v>
      </c>
      <c r="K415" s="2">
        <v>36.700000000000003</v>
      </c>
      <c r="L415" s="2">
        <v>31.8</v>
      </c>
      <c r="M415" s="2">
        <v>27.5</v>
      </c>
      <c r="N415" s="2">
        <v>22.7</v>
      </c>
      <c r="O415" s="2">
        <v>17.2</v>
      </c>
      <c r="P415" s="2">
        <v>10.8</v>
      </c>
      <c r="Q415" s="3">
        <v>89.399999999999991</v>
      </c>
    </row>
    <row r="416" spans="1:17" ht="15.75" hidden="1" x14ac:dyDescent="0.2">
      <c r="A416" s="2"/>
      <c r="B416" s="2"/>
      <c r="C416" s="2">
        <v>248396</v>
      </c>
      <c r="D416" s="2" t="s">
        <v>130</v>
      </c>
      <c r="E416" s="2">
        <v>10</v>
      </c>
      <c r="F416" s="63">
        <v>10</v>
      </c>
      <c r="G416" s="2">
        <v>68.8</v>
      </c>
      <c r="H416" s="2">
        <v>56.7</v>
      </c>
      <c r="I416" s="2">
        <v>48.9</v>
      </c>
      <c r="J416" s="2">
        <v>39</v>
      </c>
      <c r="K416" s="2">
        <v>29.7</v>
      </c>
      <c r="L416" s="2">
        <v>25.2</v>
      </c>
      <c r="M416" s="2">
        <v>21</v>
      </c>
      <c r="N416" s="2">
        <v>17.600000000000001</v>
      </c>
      <c r="O416" s="2">
        <v>13.5</v>
      </c>
      <c r="P416" s="2">
        <v>8.9</v>
      </c>
      <c r="Q416" s="3">
        <v>76.8</v>
      </c>
    </row>
    <row r="417" spans="1:17" ht="15.75" x14ac:dyDescent="0.2">
      <c r="A417" s="2"/>
      <c r="B417" s="2"/>
      <c r="C417" s="2">
        <v>248396</v>
      </c>
      <c r="D417" s="2" t="s">
        <v>130</v>
      </c>
      <c r="E417" s="2">
        <v>5</v>
      </c>
      <c r="F417" s="63">
        <v>20</v>
      </c>
      <c r="G417" s="2">
        <v>54</v>
      </c>
      <c r="H417" s="2">
        <v>44.1</v>
      </c>
      <c r="I417" s="2">
        <v>37.799999999999997</v>
      </c>
      <c r="J417" s="2">
        <v>29.8</v>
      </c>
      <c r="K417" s="2">
        <v>22.6</v>
      </c>
      <c r="L417" s="2">
        <v>18.899999999999999</v>
      </c>
      <c r="M417" s="2">
        <v>15.2</v>
      </c>
      <c r="N417" s="2">
        <v>12.9</v>
      </c>
      <c r="O417" s="2">
        <v>10.1</v>
      </c>
      <c r="P417" s="2">
        <v>7.1</v>
      </c>
      <c r="Q417" s="3">
        <v>64.319999999999993</v>
      </c>
    </row>
    <row r="418" spans="1:17" ht="15.75" hidden="1" x14ac:dyDescent="0.2">
      <c r="A418" s="2"/>
      <c r="B418" s="2"/>
      <c r="C418" s="2">
        <v>248396</v>
      </c>
      <c r="D418" s="2" t="s">
        <v>130</v>
      </c>
      <c r="E418" s="2">
        <v>2</v>
      </c>
      <c r="F418" s="63">
        <v>50</v>
      </c>
      <c r="G418" s="2">
        <v>33.1</v>
      </c>
      <c r="H418" s="2">
        <v>26.4</v>
      </c>
      <c r="I418" s="2">
        <v>22.2</v>
      </c>
      <c r="J418" s="2">
        <v>17.2</v>
      </c>
      <c r="K418" s="2">
        <v>13.1</v>
      </c>
      <c r="L418" s="2">
        <v>10.7</v>
      </c>
      <c r="M418" s="2">
        <v>8.1999999999999993</v>
      </c>
      <c r="N418" s="2">
        <v>7</v>
      </c>
      <c r="O418" s="2">
        <v>5.7</v>
      </c>
      <c r="P418" s="2">
        <v>4.9000000000000004</v>
      </c>
      <c r="Q418" s="3">
        <v>46.92</v>
      </c>
    </row>
    <row r="419" spans="1:17" ht="15.75" hidden="1" x14ac:dyDescent="0.2">
      <c r="A419" s="2"/>
      <c r="B419" s="2"/>
      <c r="C419" s="2">
        <v>248396</v>
      </c>
      <c r="D419" s="2" t="s">
        <v>130</v>
      </c>
      <c r="E419" s="2">
        <v>1.01</v>
      </c>
      <c r="F419" s="64">
        <v>99</v>
      </c>
      <c r="G419" s="2">
        <v>7</v>
      </c>
      <c r="H419" s="2">
        <v>5</v>
      </c>
      <c r="I419" s="2">
        <v>3.9</v>
      </c>
      <c r="J419" s="2">
        <v>2.9</v>
      </c>
      <c r="K419" s="2">
        <v>2.2999999999999998</v>
      </c>
      <c r="L419" s="2">
        <v>2</v>
      </c>
      <c r="M419" s="2">
        <v>1.5</v>
      </c>
      <c r="N419" s="2">
        <v>1.3</v>
      </c>
      <c r="O419" s="2">
        <v>1</v>
      </c>
      <c r="P419" s="2">
        <v>2.6</v>
      </c>
      <c r="Q419" s="3">
        <v>22.56</v>
      </c>
    </row>
    <row r="420" spans="1:17" ht="15.75" hidden="1" x14ac:dyDescent="0.2">
      <c r="A420" s="2"/>
      <c r="B420" s="2"/>
      <c r="C420" s="2">
        <v>250156</v>
      </c>
      <c r="D420" s="2" t="s">
        <v>131</v>
      </c>
      <c r="E420" s="2">
        <v>1000</v>
      </c>
      <c r="F420" s="63">
        <v>0.1</v>
      </c>
      <c r="G420" s="2">
        <v>139.69999999999999</v>
      </c>
      <c r="H420" s="2">
        <v>104.8</v>
      </c>
      <c r="I420" s="2">
        <v>93.5</v>
      </c>
      <c r="J420" s="2">
        <v>81</v>
      </c>
      <c r="K420" s="2">
        <v>60.7</v>
      </c>
      <c r="L420" s="2">
        <v>48.9</v>
      </c>
      <c r="M420" s="2">
        <v>40.299999999999997</v>
      </c>
      <c r="N420" s="2">
        <v>36.1</v>
      </c>
      <c r="O420" s="2">
        <v>27</v>
      </c>
      <c r="P420" s="2">
        <v>20</v>
      </c>
      <c r="Q420" s="3">
        <v>183.96</v>
      </c>
    </row>
    <row r="421" spans="1:17" ht="15.75" hidden="1" x14ac:dyDescent="0.2">
      <c r="A421" s="2"/>
      <c r="B421" s="2"/>
      <c r="C421" s="2">
        <v>250156</v>
      </c>
      <c r="D421" s="2" t="s">
        <v>131</v>
      </c>
      <c r="E421" s="2">
        <v>500</v>
      </c>
      <c r="F421" s="63">
        <v>0.2</v>
      </c>
      <c r="G421" s="2">
        <v>128.30000000000001</v>
      </c>
      <c r="H421" s="2">
        <v>97.4</v>
      </c>
      <c r="I421" s="2">
        <v>86.2</v>
      </c>
      <c r="J421" s="2">
        <v>73.900000000000006</v>
      </c>
      <c r="K421" s="2">
        <v>55.7</v>
      </c>
      <c r="L421" s="2">
        <v>44.8</v>
      </c>
      <c r="M421" s="2">
        <v>36.700000000000003</v>
      </c>
      <c r="N421" s="2">
        <v>32.4</v>
      </c>
      <c r="O421" s="2">
        <v>24.2</v>
      </c>
      <c r="P421" s="2">
        <v>18.2</v>
      </c>
      <c r="Q421" s="3">
        <v>168.11999999999998</v>
      </c>
    </row>
    <row r="422" spans="1:17" ht="15.75" hidden="1" x14ac:dyDescent="0.2">
      <c r="A422" s="2"/>
      <c r="B422" s="2"/>
      <c r="C422" s="2">
        <v>250156</v>
      </c>
      <c r="D422" s="2" t="s">
        <v>131</v>
      </c>
      <c r="E422" s="2">
        <v>200</v>
      </c>
      <c r="F422" s="63">
        <v>0.5</v>
      </c>
      <c r="G422" s="2">
        <v>113.7</v>
      </c>
      <c r="H422" s="2">
        <v>87.6</v>
      </c>
      <c r="I422" s="2">
        <v>76.8</v>
      </c>
      <c r="J422" s="2">
        <v>64.8</v>
      </c>
      <c r="K422" s="2">
        <v>49.3</v>
      </c>
      <c r="L422" s="2">
        <v>39.5</v>
      </c>
      <c r="M422" s="2">
        <v>32.1</v>
      </c>
      <c r="N422" s="2">
        <v>27.8</v>
      </c>
      <c r="O422" s="2">
        <v>20.9</v>
      </c>
      <c r="P422" s="2">
        <v>15.9</v>
      </c>
      <c r="Q422" s="3">
        <v>148.08000000000001</v>
      </c>
    </row>
    <row r="423" spans="1:17" ht="15.75" hidden="1" x14ac:dyDescent="0.2">
      <c r="A423" s="2"/>
      <c r="B423" s="2"/>
      <c r="C423" s="2">
        <v>250156</v>
      </c>
      <c r="D423" s="2" t="s">
        <v>131</v>
      </c>
      <c r="E423" s="2">
        <v>100</v>
      </c>
      <c r="F423" s="63">
        <v>1</v>
      </c>
      <c r="G423" s="2">
        <v>103</v>
      </c>
      <c r="H423" s="2">
        <v>80.3</v>
      </c>
      <c r="I423" s="2">
        <v>69.8</v>
      </c>
      <c r="J423" s="2">
        <v>58.3</v>
      </c>
      <c r="K423" s="2">
        <v>44.6</v>
      </c>
      <c r="L423" s="2">
        <v>35.700000000000003</v>
      </c>
      <c r="M423" s="2">
        <v>28.8</v>
      </c>
      <c r="N423" s="2">
        <v>24.7</v>
      </c>
      <c r="O423" s="2">
        <v>18.600000000000001</v>
      </c>
      <c r="P423" s="2">
        <v>14.3</v>
      </c>
      <c r="Q423" s="3">
        <v>133.44</v>
      </c>
    </row>
    <row r="424" spans="1:17" ht="15.75" hidden="1" x14ac:dyDescent="0.2">
      <c r="A424" s="2"/>
      <c r="B424" s="2"/>
      <c r="C424" s="2">
        <v>250156</v>
      </c>
      <c r="D424" s="2" t="s">
        <v>131</v>
      </c>
      <c r="E424" s="2">
        <v>50</v>
      </c>
      <c r="F424" s="63">
        <v>2</v>
      </c>
      <c r="G424" s="2">
        <v>92.4</v>
      </c>
      <c r="H424" s="2">
        <v>72.900000000000006</v>
      </c>
      <c r="I424" s="2">
        <v>62.9</v>
      </c>
      <c r="J424" s="2">
        <v>51.8</v>
      </c>
      <c r="K424" s="2">
        <v>39.9</v>
      </c>
      <c r="L424" s="2">
        <v>32</v>
      </c>
      <c r="M424" s="2">
        <v>25.6</v>
      </c>
      <c r="N424" s="2">
        <v>21.7</v>
      </c>
      <c r="O424" s="2">
        <v>16.399999999999999</v>
      </c>
      <c r="P424" s="2">
        <v>12.8</v>
      </c>
      <c r="Q424" s="3">
        <v>119.28</v>
      </c>
    </row>
    <row r="425" spans="1:17" ht="15.75" hidden="1" x14ac:dyDescent="0.2">
      <c r="A425" s="2"/>
      <c r="B425" s="2"/>
      <c r="C425" s="2">
        <v>250156</v>
      </c>
      <c r="D425" s="2" t="s">
        <v>131</v>
      </c>
      <c r="E425" s="2">
        <v>25</v>
      </c>
      <c r="F425" s="63">
        <v>4</v>
      </c>
      <c r="G425" s="2">
        <v>82</v>
      </c>
      <c r="H425" s="2">
        <v>65.400000000000006</v>
      </c>
      <c r="I425" s="2">
        <v>56</v>
      </c>
      <c r="J425" s="2">
        <v>45.6</v>
      </c>
      <c r="K425" s="2">
        <v>35.299999999999997</v>
      </c>
      <c r="L425" s="2">
        <v>28.3</v>
      </c>
      <c r="M425" s="2">
        <v>22.5</v>
      </c>
      <c r="N425" s="2">
        <v>18.899999999999999</v>
      </c>
      <c r="O425" s="2">
        <v>14.3</v>
      </c>
      <c r="P425" s="2">
        <v>11.3</v>
      </c>
      <c r="Q425" s="3">
        <v>105.36</v>
      </c>
    </row>
    <row r="426" spans="1:17" ht="15.75" hidden="1" x14ac:dyDescent="0.2">
      <c r="A426" s="2"/>
      <c r="B426" s="2"/>
      <c r="C426" s="2">
        <v>250156</v>
      </c>
      <c r="D426" s="2" t="s">
        <v>131</v>
      </c>
      <c r="E426" s="2">
        <v>20</v>
      </c>
      <c r="F426" s="63">
        <v>5</v>
      </c>
      <c r="G426" s="2">
        <v>78.7</v>
      </c>
      <c r="H426" s="2">
        <v>63</v>
      </c>
      <c r="I426" s="2">
        <v>53.7</v>
      </c>
      <c r="J426" s="2">
        <v>43.6</v>
      </c>
      <c r="K426" s="2">
        <v>33.9</v>
      </c>
      <c r="L426" s="2">
        <v>27.1</v>
      </c>
      <c r="M426" s="2">
        <v>21.6</v>
      </c>
      <c r="N426" s="2">
        <v>18</v>
      </c>
      <c r="O426" s="2">
        <v>13.6</v>
      </c>
      <c r="P426" s="2">
        <v>10.9</v>
      </c>
      <c r="Q426" s="3">
        <v>100.91999999999999</v>
      </c>
    </row>
    <row r="427" spans="1:17" ht="15.75" hidden="1" x14ac:dyDescent="0.2">
      <c r="A427" s="2"/>
      <c r="B427" s="2"/>
      <c r="C427" s="2">
        <v>250156</v>
      </c>
      <c r="D427" s="2" t="s">
        <v>131</v>
      </c>
      <c r="E427" s="2">
        <v>10</v>
      </c>
      <c r="F427" s="63">
        <v>10</v>
      </c>
      <c r="G427" s="2">
        <v>68.3</v>
      </c>
      <c r="H427" s="2">
        <v>55.2</v>
      </c>
      <c r="I427" s="2">
        <v>46.8</v>
      </c>
      <c r="J427" s="2">
        <v>37.4</v>
      </c>
      <c r="K427" s="2">
        <v>29.2</v>
      </c>
      <c r="L427" s="2">
        <v>23.5</v>
      </c>
      <c r="M427" s="2">
        <v>18.600000000000001</v>
      </c>
      <c r="N427" s="2">
        <v>15.3</v>
      </c>
      <c r="O427" s="2">
        <v>11.7</v>
      </c>
      <c r="P427" s="2">
        <v>9.4</v>
      </c>
      <c r="Q427" s="3">
        <v>87.24</v>
      </c>
    </row>
    <row r="428" spans="1:17" ht="15.75" x14ac:dyDescent="0.2">
      <c r="A428" s="2"/>
      <c r="B428" s="2"/>
      <c r="C428" s="2">
        <v>250156</v>
      </c>
      <c r="D428" s="2" t="s">
        <v>131</v>
      </c>
      <c r="E428" s="2">
        <v>5</v>
      </c>
      <c r="F428" s="63">
        <v>20</v>
      </c>
      <c r="G428" s="2">
        <v>57.5</v>
      </c>
      <c r="H428" s="2">
        <v>47.1</v>
      </c>
      <c r="I428" s="2">
        <v>39.5</v>
      </c>
      <c r="J428" s="2">
        <v>31.1</v>
      </c>
      <c r="K428" s="2">
        <v>24.5</v>
      </c>
      <c r="L428" s="2">
        <v>19.8</v>
      </c>
      <c r="M428" s="2">
        <v>15.6</v>
      </c>
      <c r="N428" s="2">
        <v>12.8</v>
      </c>
      <c r="O428" s="2">
        <v>9.6999999999999993</v>
      </c>
      <c r="P428" s="2">
        <v>8</v>
      </c>
      <c r="Q428" s="3">
        <v>73.319999999999993</v>
      </c>
    </row>
    <row r="429" spans="1:17" ht="15.75" hidden="1" x14ac:dyDescent="0.2">
      <c r="A429" s="2"/>
      <c r="B429" s="2"/>
      <c r="C429" s="2">
        <v>250156</v>
      </c>
      <c r="D429" s="2" t="s">
        <v>131</v>
      </c>
      <c r="E429" s="2">
        <v>2</v>
      </c>
      <c r="F429" s="63">
        <v>50</v>
      </c>
      <c r="G429" s="2">
        <v>41.6</v>
      </c>
      <c r="H429" s="2">
        <v>34.5</v>
      </c>
      <c r="I429" s="2">
        <v>28.6</v>
      </c>
      <c r="J429" s="2">
        <v>21.9</v>
      </c>
      <c r="K429" s="2">
        <v>17.5</v>
      </c>
      <c r="L429" s="2">
        <v>14.3</v>
      </c>
      <c r="M429" s="2">
        <v>11.2</v>
      </c>
      <c r="N429" s="2">
        <v>9.1999999999999993</v>
      </c>
      <c r="O429" s="2">
        <v>7.1</v>
      </c>
      <c r="P429" s="2">
        <v>5.9</v>
      </c>
      <c r="Q429" s="3">
        <v>52.92</v>
      </c>
    </row>
    <row r="430" spans="1:17" ht="15.75" hidden="1" x14ac:dyDescent="0.2">
      <c r="A430" s="2"/>
      <c r="B430" s="2"/>
      <c r="C430" s="2">
        <v>250156</v>
      </c>
      <c r="D430" s="2" t="s">
        <v>131</v>
      </c>
      <c r="E430" s="2">
        <v>1.01</v>
      </c>
      <c r="F430" s="64">
        <v>99</v>
      </c>
      <c r="G430" s="2">
        <v>17.3</v>
      </c>
      <c r="H430" s="2">
        <v>14.1</v>
      </c>
      <c r="I430" s="2">
        <v>11.7</v>
      </c>
      <c r="J430" s="2">
        <v>8.6</v>
      </c>
      <c r="K430" s="2">
        <v>6.9</v>
      </c>
      <c r="L430" s="2">
        <v>6.1</v>
      </c>
      <c r="M430" s="2">
        <v>5</v>
      </c>
      <c r="N430" s="2">
        <v>4.4000000000000004</v>
      </c>
      <c r="O430" s="2">
        <v>3.5</v>
      </c>
      <c r="P430" s="2">
        <v>2.9</v>
      </c>
      <c r="Q430" s="3">
        <v>22.679999999999996</v>
      </c>
    </row>
    <row r="431" spans="1:17" ht="15.75" hidden="1" x14ac:dyDescent="0.2">
      <c r="A431" s="2"/>
      <c r="B431" s="2"/>
      <c r="C431" s="2">
        <v>255630</v>
      </c>
      <c r="D431" s="2" t="s">
        <v>132</v>
      </c>
      <c r="E431" s="2">
        <v>1000</v>
      </c>
      <c r="F431" s="63">
        <v>0.1</v>
      </c>
      <c r="G431" s="2">
        <v>631.20000000000005</v>
      </c>
      <c r="H431" s="2">
        <v>477.5</v>
      </c>
      <c r="I431" s="2">
        <v>383.3</v>
      </c>
      <c r="J431" s="2">
        <v>276.8</v>
      </c>
      <c r="K431" s="2">
        <v>190.9</v>
      </c>
      <c r="L431" s="2">
        <v>141.19999999999999</v>
      </c>
      <c r="M431" s="2">
        <v>89.6</v>
      </c>
      <c r="N431" s="2">
        <v>62.8</v>
      </c>
      <c r="O431" s="2">
        <v>38.6</v>
      </c>
      <c r="P431" s="2">
        <v>26.8</v>
      </c>
      <c r="Q431" s="3">
        <v>131.98399999999998</v>
      </c>
    </row>
    <row r="432" spans="1:17" ht="15.75" hidden="1" x14ac:dyDescent="0.2">
      <c r="A432" s="2"/>
      <c r="B432" s="2"/>
      <c r="C432" s="2">
        <v>255630</v>
      </c>
      <c r="D432" s="2" t="s">
        <v>132</v>
      </c>
      <c r="E432" s="2">
        <v>500</v>
      </c>
      <c r="F432" s="63">
        <v>0.2</v>
      </c>
      <c r="G432" s="2">
        <v>448.4</v>
      </c>
      <c r="H432" s="2">
        <v>339.6</v>
      </c>
      <c r="I432" s="2">
        <v>273.89999999999998</v>
      </c>
      <c r="J432" s="2">
        <v>198.7</v>
      </c>
      <c r="K432" s="2">
        <v>138.6</v>
      </c>
      <c r="L432" s="2">
        <v>103.5</v>
      </c>
      <c r="M432" s="2">
        <v>67.3</v>
      </c>
      <c r="N432" s="2">
        <v>48.2</v>
      </c>
      <c r="O432" s="2">
        <v>30.6</v>
      </c>
      <c r="P432" s="2">
        <v>21.9</v>
      </c>
      <c r="Q432" s="3">
        <v>110.85299999999998</v>
      </c>
    </row>
    <row r="433" spans="1:17" ht="15.75" hidden="1" x14ac:dyDescent="0.2">
      <c r="A433" s="2"/>
      <c r="B433" s="2"/>
      <c r="C433" s="2">
        <v>255630</v>
      </c>
      <c r="D433" s="2" t="s">
        <v>132</v>
      </c>
      <c r="E433" s="2">
        <v>200</v>
      </c>
      <c r="F433" s="63">
        <v>0.5</v>
      </c>
      <c r="G433" s="2">
        <v>282.3</v>
      </c>
      <c r="H433" s="2">
        <v>214.2</v>
      </c>
      <c r="I433" s="2">
        <v>173.9</v>
      </c>
      <c r="J433" s="2">
        <v>127</v>
      </c>
      <c r="K433" s="2">
        <v>89.8</v>
      </c>
      <c r="L433" s="2">
        <v>68</v>
      </c>
      <c r="M433" s="2">
        <v>45.6</v>
      </c>
      <c r="N433" s="2">
        <v>33.700000000000003</v>
      </c>
      <c r="O433" s="2">
        <v>22.2</v>
      </c>
      <c r="P433" s="2">
        <v>16.600000000000001</v>
      </c>
      <c r="Q433" s="3">
        <v>87.12299999999999</v>
      </c>
    </row>
    <row r="434" spans="1:17" ht="15.75" hidden="1" x14ac:dyDescent="0.2">
      <c r="A434" s="2"/>
      <c r="B434" s="2"/>
      <c r="C434" s="2">
        <v>255630</v>
      </c>
      <c r="D434" s="2" t="s">
        <v>132</v>
      </c>
      <c r="E434" s="2">
        <v>100</v>
      </c>
      <c r="F434" s="63">
        <v>1</v>
      </c>
      <c r="G434" s="2">
        <v>196.9</v>
      </c>
      <c r="H434" s="2">
        <v>149.69999999999999</v>
      </c>
      <c r="I434" s="2">
        <v>122.1</v>
      </c>
      <c r="J434" s="2">
        <v>89.6</v>
      </c>
      <c r="K434" s="2">
        <v>64.099999999999994</v>
      </c>
      <c r="L434" s="2">
        <v>49</v>
      </c>
      <c r="M434" s="2">
        <v>33.700000000000003</v>
      </c>
      <c r="N434" s="2">
        <v>25.4</v>
      </c>
      <c r="O434" s="2">
        <v>17.3</v>
      </c>
      <c r="P434" s="2">
        <v>13.2</v>
      </c>
      <c r="Q434" s="3">
        <v>71.867999999999995</v>
      </c>
    </row>
    <row r="435" spans="1:17" ht="15.75" hidden="1" x14ac:dyDescent="0.2">
      <c r="A435" s="2"/>
      <c r="B435" s="2"/>
      <c r="C435" s="2">
        <v>255630</v>
      </c>
      <c r="D435" s="2" t="s">
        <v>132</v>
      </c>
      <c r="E435" s="2">
        <v>50</v>
      </c>
      <c r="F435" s="63">
        <v>2</v>
      </c>
      <c r="G435" s="2">
        <v>135.9</v>
      </c>
      <c r="H435" s="2">
        <v>103.5</v>
      </c>
      <c r="I435" s="2">
        <v>84.8</v>
      </c>
      <c r="J435" s="2">
        <v>62.6</v>
      </c>
      <c r="K435" s="2">
        <v>45.3</v>
      </c>
      <c r="L435" s="2">
        <v>35</v>
      </c>
      <c r="M435" s="2">
        <v>24.6</v>
      </c>
      <c r="N435" s="2">
        <v>19</v>
      </c>
      <c r="O435" s="2">
        <v>13.3</v>
      </c>
      <c r="P435" s="2">
        <v>10.4</v>
      </c>
      <c r="Q435" s="3">
        <v>58.646999999999991</v>
      </c>
    </row>
    <row r="436" spans="1:17" ht="15.75" hidden="1" x14ac:dyDescent="0.2">
      <c r="A436" s="2"/>
      <c r="B436" s="2"/>
      <c r="C436" s="2">
        <v>255630</v>
      </c>
      <c r="D436" s="2" t="s">
        <v>132</v>
      </c>
      <c r="E436" s="2">
        <v>25</v>
      </c>
      <c r="F436" s="63">
        <v>4</v>
      </c>
      <c r="G436" s="2">
        <v>92.3</v>
      </c>
      <c r="H436" s="2">
        <v>70.5</v>
      </c>
      <c r="I436" s="2">
        <v>58.1</v>
      </c>
      <c r="J436" s="2">
        <v>43.1</v>
      </c>
      <c r="K436" s="2">
        <v>31.5</v>
      </c>
      <c r="L436" s="2">
        <v>24.6</v>
      </c>
      <c r="M436" s="2">
        <v>17.8</v>
      </c>
      <c r="N436" s="2">
        <v>13.9</v>
      </c>
      <c r="O436" s="2">
        <v>10.1</v>
      </c>
      <c r="P436" s="2">
        <v>8.1</v>
      </c>
      <c r="Q436" s="3">
        <v>47.121000000000002</v>
      </c>
    </row>
    <row r="437" spans="1:17" ht="15.75" hidden="1" x14ac:dyDescent="0.2">
      <c r="A437" s="2"/>
      <c r="B437" s="2"/>
      <c r="C437" s="2">
        <v>255630</v>
      </c>
      <c r="D437" s="2" t="s">
        <v>132</v>
      </c>
      <c r="E437" s="2">
        <v>20</v>
      </c>
      <c r="F437" s="63">
        <v>5</v>
      </c>
      <c r="G437" s="2">
        <v>81.2</v>
      </c>
      <c r="H437" s="2">
        <v>62.1</v>
      </c>
      <c r="I437" s="2">
        <v>51.2</v>
      </c>
      <c r="J437" s="2">
        <v>38.1</v>
      </c>
      <c r="K437" s="2">
        <v>27.9</v>
      </c>
      <c r="L437" s="2">
        <v>21.9</v>
      </c>
      <c r="M437" s="2">
        <v>15.9</v>
      </c>
      <c r="N437" s="2">
        <v>12.6</v>
      </c>
      <c r="O437" s="2">
        <v>9.1999999999999993</v>
      </c>
      <c r="P437" s="2">
        <v>7.4</v>
      </c>
      <c r="Q437" s="3">
        <v>43.843999999999994</v>
      </c>
    </row>
    <row r="438" spans="1:17" ht="15.75" hidden="1" x14ac:dyDescent="0.2">
      <c r="A438" s="2"/>
      <c r="B438" s="2"/>
      <c r="C438" s="2">
        <v>255630</v>
      </c>
      <c r="D438" s="2" t="s">
        <v>132</v>
      </c>
      <c r="E438" s="2">
        <v>10</v>
      </c>
      <c r="F438" s="63">
        <v>10</v>
      </c>
      <c r="G438" s="2">
        <v>53.6</v>
      </c>
      <c r="H438" s="2">
        <v>41.2</v>
      </c>
      <c r="I438" s="2">
        <v>34.1</v>
      </c>
      <c r="J438" s="2">
        <v>25.5</v>
      </c>
      <c r="K438" s="2">
        <v>18.899999999999999</v>
      </c>
      <c r="L438" s="2">
        <v>15</v>
      </c>
      <c r="M438" s="2">
        <v>11.2</v>
      </c>
      <c r="N438" s="2">
        <v>9</v>
      </c>
      <c r="O438" s="2">
        <v>6.7</v>
      </c>
      <c r="P438" s="2">
        <v>5.6</v>
      </c>
      <c r="Q438" s="3">
        <v>34.238999999999997</v>
      </c>
    </row>
    <row r="439" spans="1:17" ht="15.75" x14ac:dyDescent="0.2">
      <c r="A439" s="2"/>
      <c r="B439" s="2"/>
      <c r="C439" s="2">
        <v>255630</v>
      </c>
      <c r="D439" s="2" t="s">
        <v>132</v>
      </c>
      <c r="E439" s="2">
        <v>5</v>
      </c>
      <c r="F439" s="63">
        <v>20</v>
      </c>
      <c r="G439" s="2">
        <v>34.1</v>
      </c>
      <c r="H439" s="2">
        <v>26.4</v>
      </c>
      <c r="I439" s="2">
        <v>21.9</v>
      </c>
      <c r="J439" s="2">
        <v>16.5</v>
      </c>
      <c r="K439" s="2">
        <v>12.4</v>
      </c>
      <c r="L439" s="2">
        <v>9.9</v>
      </c>
      <c r="M439" s="2">
        <v>7.6</v>
      </c>
      <c r="N439" s="2">
        <v>6.2</v>
      </c>
      <c r="O439" s="2">
        <v>4.7</v>
      </c>
      <c r="P439" s="2">
        <v>4</v>
      </c>
      <c r="Q439" s="3">
        <v>25.763999999999999</v>
      </c>
    </row>
    <row r="440" spans="1:17" ht="15.75" hidden="1" x14ac:dyDescent="0.2">
      <c r="A440" s="2"/>
      <c r="B440" s="2"/>
      <c r="C440" s="2">
        <v>255630</v>
      </c>
      <c r="D440" s="2" t="s">
        <v>132</v>
      </c>
      <c r="E440" s="2">
        <v>2</v>
      </c>
      <c r="F440" s="63">
        <v>50</v>
      </c>
      <c r="G440" s="2">
        <v>16.7</v>
      </c>
      <c r="H440" s="2">
        <v>13.1</v>
      </c>
      <c r="I440" s="2">
        <v>10.9</v>
      </c>
      <c r="J440" s="2">
        <v>8.3000000000000007</v>
      </c>
      <c r="K440" s="2">
        <v>6.3</v>
      </c>
      <c r="L440" s="2">
        <v>5.2</v>
      </c>
      <c r="M440" s="2">
        <v>4.0999999999999996</v>
      </c>
      <c r="N440" s="2">
        <v>3.4</v>
      </c>
      <c r="O440" s="2">
        <v>2.6</v>
      </c>
      <c r="P440" s="2">
        <v>2.2000000000000002</v>
      </c>
      <c r="Q440" s="3">
        <v>15.706999999999999</v>
      </c>
    </row>
    <row r="441" spans="1:17" ht="15.75" hidden="1" x14ac:dyDescent="0.2">
      <c r="A441" s="2"/>
      <c r="B441" s="2"/>
      <c r="C441" s="2">
        <v>255630</v>
      </c>
      <c r="D441" s="2" t="s">
        <v>132</v>
      </c>
      <c r="E441" s="2">
        <v>1.01</v>
      </c>
      <c r="F441" s="64">
        <v>99</v>
      </c>
      <c r="G441" s="2">
        <v>5.5</v>
      </c>
      <c r="H441" s="2">
        <v>4.5</v>
      </c>
      <c r="I441" s="2">
        <v>3.7</v>
      </c>
      <c r="J441" s="2">
        <v>2.9</v>
      </c>
      <c r="K441" s="2">
        <v>2.2000000000000002</v>
      </c>
      <c r="L441" s="2">
        <v>1.8</v>
      </c>
      <c r="M441" s="2">
        <v>1.5</v>
      </c>
      <c r="N441" s="2">
        <v>1.2</v>
      </c>
      <c r="O441" s="2">
        <v>0.8</v>
      </c>
      <c r="P441" s="2">
        <v>0.6</v>
      </c>
      <c r="Q441" s="3">
        <v>5.4239999999999995</v>
      </c>
    </row>
    <row r="442" spans="1:17" ht="15.75" hidden="1" x14ac:dyDescent="0.2">
      <c r="A442" s="2"/>
      <c r="B442" s="2"/>
      <c r="C442" s="2">
        <v>259270</v>
      </c>
      <c r="D442" s="2" t="s">
        <v>133</v>
      </c>
      <c r="E442" s="2">
        <v>1000</v>
      </c>
      <c r="F442" s="63">
        <v>0.1</v>
      </c>
      <c r="G442" s="2">
        <v>407.8</v>
      </c>
      <c r="H442" s="2">
        <v>331.3</v>
      </c>
      <c r="I442" s="2">
        <v>271.5</v>
      </c>
      <c r="J442" s="2">
        <v>207.7</v>
      </c>
      <c r="K442" s="2">
        <v>146.19999999999999</v>
      </c>
      <c r="L442" s="2">
        <v>116.5</v>
      </c>
      <c r="M442" s="2">
        <v>79.099999999999994</v>
      </c>
      <c r="N442" s="2">
        <v>66</v>
      </c>
      <c r="O442" s="2">
        <v>64.900000000000006</v>
      </c>
      <c r="P442" s="2">
        <v>38.6</v>
      </c>
      <c r="Q442" s="3">
        <v>120.232</v>
      </c>
    </row>
    <row r="443" spans="1:17" ht="15.75" hidden="1" x14ac:dyDescent="0.2">
      <c r="A443" s="2"/>
      <c r="B443" s="2"/>
      <c r="C443" s="2">
        <v>259270</v>
      </c>
      <c r="D443" s="2" t="s">
        <v>133</v>
      </c>
      <c r="E443" s="2">
        <v>500</v>
      </c>
      <c r="F443" s="63">
        <v>0.2</v>
      </c>
      <c r="G443" s="2">
        <v>317.5</v>
      </c>
      <c r="H443" s="2">
        <v>257.7</v>
      </c>
      <c r="I443" s="2">
        <v>210.6</v>
      </c>
      <c r="J443" s="2">
        <v>160</v>
      </c>
      <c r="K443" s="2">
        <v>113.9</v>
      </c>
      <c r="L443" s="2">
        <v>91.1</v>
      </c>
      <c r="M443" s="2">
        <v>62.4</v>
      </c>
      <c r="N443" s="2">
        <v>52.6</v>
      </c>
      <c r="O443" s="2">
        <v>49.9</v>
      </c>
      <c r="P443" s="2">
        <v>30.8</v>
      </c>
      <c r="Q443" s="3">
        <v>101.13499999999999</v>
      </c>
    </row>
    <row r="444" spans="1:17" ht="15.75" hidden="1" x14ac:dyDescent="0.2">
      <c r="A444" s="2"/>
      <c r="B444" s="2"/>
      <c r="C444" s="2">
        <v>259270</v>
      </c>
      <c r="D444" s="2" t="s">
        <v>133</v>
      </c>
      <c r="E444" s="2">
        <v>200</v>
      </c>
      <c r="F444" s="63">
        <v>0.5</v>
      </c>
      <c r="G444" s="2">
        <v>223.6</v>
      </c>
      <c r="H444" s="2">
        <v>181.4</v>
      </c>
      <c r="I444" s="2">
        <v>147.69999999999999</v>
      </c>
      <c r="J444" s="2">
        <v>111.2</v>
      </c>
      <c r="K444" s="2">
        <v>80.2</v>
      </c>
      <c r="L444" s="2">
        <v>64.5</v>
      </c>
      <c r="M444" s="2">
        <v>44.8</v>
      </c>
      <c r="N444" s="2">
        <v>38</v>
      </c>
      <c r="O444" s="2">
        <v>34.4</v>
      </c>
      <c r="P444" s="2">
        <v>22.4</v>
      </c>
      <c r="Q444" s="3">
        <v>78.986999999999995</v>
      </c>
    </row>
    <row r="445" spans="1:17" ht="15.75" hidden="1" x14ac:dyDescent="0.2">
      <c r="A445" s="2"/>
      <c r="B445" s="2"/>
      <c r="C445" s="2">
        <v>259270</v>
      </c>
      <c r="D445" s="2" t="s">
        <v>133</v>
      </c>
      <c r="E445" s="2">
        <v>100</v>
      </c>
      <c r="F445" s="63">
        <v>1</v>
      </c>
      <c r="G445" s="2">
        <v>168.4</v>
      </c>
      <c r="H445" s="2">
        <v>136.5</v>
      </c>
      <c r="I445" s="2">
        <v>110.9</v>
      </c>
      <c r="J445" s="2">
        <v>83</v>
      </c>
      <c r="K445" s="2">
        <v>60.4</v>
      </c>
      <c r="L445" s="2">
        <v>48.8</v>
      </c>
      <c r="M445" s="2">
        <v>34.1</v>
      </c>
      <c r="N445" s="2">
        <v>29.2</v>
      </c>
      <c r="O445" s="2">
        <v>25.5</v>
      </c>
      <c r="P445" s="2">
        <v>17.2</v>
      </c>
      <c r="Q445" s="3">
        <v>64.183999999999997</v>
      </c>
    </row>
    <row r="446" spans="1:17" ht="15.75" hidden="1" x14ac:dyDescent="0.2">
      <c r="A446" s="2"/>
      <c r="B446" s="2"/>
      <c r="C446" s="2">
        <v>259270</v>
      </c>
      <c r="D446" s="2" t="s">
        <v>133</v>
      </c>
      <c r="E446" s="2">
        <v>50</v>
      </c>
      <c r="F446" s="63">
        <v>2</v>
      </c>
      <c r="G446" s="2">
        <v>124.3</v>
      </c>
      <c r="H446" s="2">
        <v>100.7</v>
      </c>
      <c r="I446" s="2">
        <v>81.599999999999994</v>
      </c>
      <c r="J446" s="2">
        <v>60.7</v>
      </c>
      <c r="K446" s="2">
        <v>44.5</v>
      </c>
      <c r="L446" s="2">
        <v>36</v>
      </c>
      <c r="M446" s="2">
        <v>25.4</v>
      </c>
      <c r="N446" s="2">
        <v>21.8</v>
      </c>
      <c r="O446" s="2">
        <v>18.399999999999999</v>
      </c>
      <c r="P446" s="2">
        <v>12.9</v>
      </c>
      <c r="Q446" s="3">
        <v>51.076000000000001</v>
      </c>
    </row>
    <row r="447" spans="1:17" ht="15.75" hidden="1" x14ac:dyDescent="0.2">
      <c r="A447" s="2"/>
      <c r="B447" s="2"/>
      <c r="C447" s="2">
        <v>259270</v>
      </c>
      <c r="D447" s="2" t="s">
        <v>133</v>
      </c>
      <c r="E447" s="2">
        <v>25</v>
      </c>
      <c r="F447" s="63">
        <v>4</v>
      </c>
      <c r="G447" s="2">
        <v>89.3</v>
      </c>
      <c r="H447" s="2">
        <v>72.3</v>
      </c>
      <c r="I447" s="2">
        <v>58.5</v>
      </c>
      <c r="J447" s="2">
        <v>43.2</v>
      </c>
      <c r="K447" s="2">
        <v>31.9</v>
      </c>
      <c r="L447" s="2">
        <v>25.9</v>
      </c>
      <c r="M447" s="2">
        <v>18.399999999999999</v>
      </c>
      <c r="N447" s="2">
        <v>15.9</v>
      </c>
      <c r="O447" s="2">
        <v>12.9</v>
      </c>
      <c r="P447" s="2">
        <v>9.4</v>
      </c>
      <c r="Q447" s="3">
        <v>39.436999999999998</v>
      </c>
    </row>
    <row r="448" spans="1:17" ht="15.75" hidden="1" x14ac:dyDescent="0.2">
      <c r="A448" s="2"/>
      <c r="B448" s="2"/>
      <c r="C448" s="2">
        <v>259270</v>
      </c>
      <c r="D448" s="2" t="s">
        <v>133</v>
      </c>
      <c r="E448" s="2">
        <v>20</v>
      </c>
      <c r="F448" s="63">
        <v>5</v>
      </c>
      <c r="G448" s="2">
        <v>79.7</v>
      </c>
      <c r="H448" s="2">
        <v>64.5</v>
      </c>
      <c r="I448" s="2">
        <v>52.2</v>
      </c>
      <c r="J448" s="2">
        <v>38.5</v>
      </c>
      <c r="K448" s="2">
        <v>28.4</v>
      </c>
      <c r="L448" s="2">
        <v>23.1</v>
      </c>
      <c r="M448" s="2">
        <v>16.5</v>
      </c>
      <c r="N448" s="2">
        <v>14.2</v>
      </c>
      <c r="O448" s="2">
        <v>11.4</v>
      </c>
      <c r="P448" s="2">
        <v>8.4</v>
      </c>
      <c r="Q448" s="3">
        <v>36.046999999999997</v>
      </c>
    </row>
    <row r="449" spans="1:17" ht="15.75" hidden="1" x14ac:dyDescent="0.2">
      <c r="A449" s="2"/>
      <c r="B449" s="2"/>
      <c r="C449" s="2">
        <v>259270</v>
      </c>
      <c r="D449" s="2" t="s">
        <v>133</v>
      </c>
      <c r="E449" s="2">
        <v>10</v>
      </c>
      <c r="F449" s="63">
        <v>10</v>
      </c>
      <c r="G449" s="2">
        <v>54.3</v>
      </c>
      <c r="H449" s="2">
        <v>43.9</v>
      </c>
      <c r="I449" s="2">
        <v>35.5</v>
      </c>
      <c r="J449" s="2">
        <v>26</v>
      </c>
      <c r="K449" s="2">
        <v>19.3</v>
      </c>
      <c r="L449" s="2">
        <v>15.7</v>
      </c>
      <c r="M449" s="2">
        <v>11.3</v>
      </c>
      <c r="N449" s="2">
        <v>9.6999999999999993</v>
      </c>
      <c r="O449" s="2">
        <v>7.5</v>
      </c>
      <c r="P449" s="2">
        <v>5.8</v>
      </c>
      <c r="Q449" s="3">
        <v>26.328999999999997</v>
      </c>
    </row>
    <row r="450" spans="1:17" ht="15.75" x14ac:dyDescent="0.2">
      <c r="A450" s="2"/>
      <c r="B450" s="2"/>
      <c r="C450" s="2">
        <v>259270</v>
      </c>
      <c r="D450" s="2" t="s">
        <v>133</v>
      </c>
      <c r="E450" s="2">
        <v>5</v>
      </c>
      <c r="F450" s="63">
        <v>20</v>
      </c>
      <c r="G450" s="2">
        <v>34.6</v>
      </c>
      <c r="H450" s="2">
        <v>27.9</v>
      </c>
      <c r="I450" s="2">
        <v>22.6</v>
      </c>
      <c r="J450" s="2">
        <v>16.5</v>
      </c>
      <c r="K450" s="2">
        <v>12.2</v>
      </c>
      <c r="L450" s="2">
        <v>10</v>
      </c>
      <c r="M450" s="2">
        <v>7.2</v>
      </c>
      <c r="N450" s="2">
        <v>6.2</v>
      </c>
      <c r="O450" s="2">
        <v>4.5999999999999996</v>
      </c>
      <c r="P450" s="2">
        <v>3.7</v>
      </c>
      <c r="Q450" s="3">
        <v>17.853999999999999</v>
      </c>
    </row>
    <row r="451" spans="1:17" ht="15.75" hidden="1" x14ac:dyDescent="0.2">
      <c r="A451" s="2"/>
      <c r="B451" s="2"/>
      <c r="C451" s="2">
        <v>259270</v>
      </c>
      <c r="D451" s="2" t="s">
        <v>133</v>
      </c>
      <c r="E451" s="2">
        <v>2</v>
      </c>
      <c r="F451" s="63">
        <v>50</v>
      </c>
      <c r="G451" s="2">
        <v>15.3</v>
      </c>
      <c r="H451" s="2">
        <v>12.3</v>
      </c>
      <c r="I451" s="2">
        <v>10</v>
      </c>
      <c r="J451" s="2">
        <v>7.2</v>
      </c>
      <c r="K451" s="2">
        <v>5.3</v>
      </c>
      <c r="L451" s="2">
        <v>4.3</v>
      </c>
      <c r="M451" s="2">
        <v>3.1</v>
      </c>
      <c r="N451" s="2">
        <v>2.6</v>
      </c>
      <c r="O451" s="2">
        <v>1.8</v>
      </c>
      <c r="P451" s="2">
        <v>1.6</v>
      </c>
      <c r="Q451" s="3">
        <v>8.3620000000000001</v>
      </c>
    </row>
    <row r="452" spans="1:17" ht="15.75" hidden="1" x14ac:dyDescent="0.2">
      <c r="A452" s="2"/>
      <c r="B452" s="2"/>
      <c r="C452" s="2">
        <v>259270</v>
      </c>
      <c r="D452" s="2" t="s">
        <v>133</v>
      </c>
      <c r="E452" s="2">
        <v>1.01</v>
      </c>
      <c r="F452" s="64">
        <v>99</v>
      </c>
      <c r="G452" s="2">
        <v>2.1</v>
      </c>
      <c r="H452" s="2">
        <v>1.7</v>
      </c>
      <c r="I452" s="2">
        <v>1.4</v>
      </c>
      <c r="J452" s="2">
        <v>1</v>
      </c>
      <c r="K452" s="2">
        <v>0.7</v>
      </c>
      <c r="L452" s="2">
        <v>0.5</v>
      </c>
      <c r="M452" s="2">
        <v>0.4</v>
      </c>
      <c r="N452" s="2">
        <v>0.3</v>
      </c>
      <c r="O452" s="2">
        <v>0.2</v>
      </c>
      <c r="P452" s="2">
        <v>0.2</v>
      </c>
      <c r="Q452" s="3">
        <v>0.90399999999999991</v>
      </c>
    </row>
  </sheetData>
  <autoFilter ref="A1:Q452" xr:uid="{CED7F4CA-AD8B-42B0-9A61-88AD17EB5CBD}">
    <filterColumn colId="4">
      <filters>
        <filter val="5"/>
      </filters>
    </filterColumn>
    <sortState ref="A2:Q452">
      <sortCondition ref="A166"/>
    </sortState>
  </autoFilter>
  <pageMargins left="0.7" right="0.7" top="0.75" bottom="0.75" header="0.3" footer="0.3"/>
  <pageSetup paperSize="9" scale="3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2EDD6A-0BDD-454B-B1BB-A24724B9AB7B}">
  <dimension ref="A1:P30"/>
  <sheetViews>
    <sheetView rightToLeft="1" zoomScale="115" zoomScaleNormal="115" workbookViewId="0">
      <selection activeCell="C16" sqref="C16"/>
    </sheetView>
  </sheetViews>
  <sheetFormatPr defaultRowHeight="15" x14ac:dyDescent="0.2"/>
  <cols>
    <col min="1" max="1" width="12.21875" bestFit="1" customWidth="1"/>
    <col min="2" max="2" width="10.109375" customWidth="1"/>
    <col min="3" max="3" width="11.44140625" bestFit="1" customWidth="1"/>
    <col min="4" max="4" width="7.109375" customWidth="1"/>
    <col min="5" max="5" width="8.44140625" customWidth="1"/>
    <col min="6" max="16" width="9.44140625" customWidth="1"/>
  </cols>
  <sheetData>
    <row r="1" spans="1:16" x14ac:dyDescent="0.2">
      <c r="F1" s="68">
        <v>10</v>
      </c>
      <c r="G1" s="68">
        <v>15</v>
      </c>
      <c r="H1" s="68">
        <v>20</v>
      </c>
      <c r="I1" s="68">
        <v>30</v>
      </c>
      <c r="J1" s="68">
        <v>45</v>
      </c>
      <c r="K1" s="68">
        <v>60</v>
      </c>
      <c r="L1" s="68">
        <v>90</v>
      </c>
      <c r="M1" s="68">
        <v>120</v>
      </c>
      <c r="N1" s="68">
        <v>180</v>
      </c>
      <c r="O1" s="68">
        <v>240</v>
      </c>
    </row>
    <row r="2" spans="1:16" ht="30" x14ac:dyDescent="0.2">
      <c r="B2" s="69"/>
      <c r="D2" s="70" t="s">
        <v>90</v>
      </c>
      <c r="E2" s="70" t="s">
        <v>134</v>
      </c>
      <c r="F2" s="71" t="s">
        <v>92</v>
      </c>
      <c r="G2" s="71" t="s">
        <v>93</v>
      </c>
      <c r="H2" s="71" t="s">
        <v>94</v>
      </c>
      <c r="I2" s="71" t="s">
        <v>95</v>
      </c>
      <c r="J2" s="71" t="s">
        <v>96</v>
      </c>
      <c r="K2" s="71" t="s">
        <v>97</v>
      </c>
      <c r="L2" s="71" t="s">
        <v>98</v>
      </c>
      <c r="M2" s="71" t="s">
        <v>99</v>
      </c>
      <c r="N2" s="71" t="s">
        <v>100</v>
      </c>
      <c r="O2" s="71" t="s">
        <v>101</v>
      </c>
      <c r="P2" s="71" t="s">
        <v>22</v>
      </c>
    </row>
    <row r="3" spans="1:16" x14ac:dyDescent="0.2">
      <c r="D3">
        <v>1000</v>
      </c>
      <c r="E3" s="72">
        <v>1E-3</v>
      </c>
      <c r="F3" s="73">
        <f t="shared" ref="F3:P13" si="0">INDEX(RainIntensities,cmbPolygon*11-(12-ROW()),COLUMN()+1)</f>
        <v>259</v>
      </c>
      <c r="G3" s="73">
        <f t="shared" si="0"/>
        <v>219.3</v>
      </c>
      <c r="H3" s="73">
        <f t="shared" si="0"/>
        <v>196.1</v>
      </c>
      <c r="I3" s="73">
        <f t="shared" si="0"/>
        <v>152.69999999999999</v>
      </c>
      <c r="J3" s="73">
        <f t="shared" si="0"/>
        <v>120.4</v>
      </c>
      <c r="K3" s="73">
        <f t="shared" si="0"/>
        <v>95.8</v>
      </c>
      <c r="L3" s="73">
        <f t="shared" si="0"/>
        <v>66.099999999999994</v>
      </c>
      <c r="M3" s="73">
        <f t="shared" si="0"/>
        <v>51.9</v>
      </c>
      <c r="N3" s="73">
        <f t="shared" si="0"/>
        <v>24.9</v>
      </c>
      <c r="O3" s="73">
        <f t="shared" si="0"/>
        <v>25.4</v>
      </c>
      <c r="P3" s="73">
        <f t="shared" si="0"/>
        <v>300.83999999999997</v>
      </c>
    </row>
    <row r="4" spans="1:16" x14ac:dyDescent="0.2">
      <c r="D4">
        <v>500</v>
      </c>
      <c r="E4" s="72">
        <v>2E-3</v>
      </c>
      <c r="F4" s="73">
        <f t="shared" si="0"/>
        <v>228.7</v>
      </c>
      <c r="G4" s="73">
        <f t="shared" si="0"/>
        <v>193.1</v>
      </c>
      <c r="H4" s="73">
        <f t="shared" si="0"/>
        <v>172.4</v>
      </c>
      <c r="I4" s="73">
        <f t="shared" si="0"/>
        <v>134.5</v>
      </c>
      <c r="J4" s="73">
        <f t="shared" si="0"/>
        <v>105.3</v>
      </c>
      <c r="K4" s="73">
        <f t="shared" si="0"/>
        <v>83.4</v>
      </c>
      <c r="L4" s="73">
        <f t="shared" si="0"/>
        <v>57.9</v>
      </c>
      <c r="M4" s="73">
        <f t="shared" si="0"/>
        <v>45.8</v>
      </c>
      <c r="N4" s="73">
        <f t="shared" si="0"/>
        <v>23.3</v>
      </c>
      <c r="O4" s="73">
        <f t="shared" si="0"/>
        <v>23</v>
      </c>
      <c r="P4" s="73">
        <f t="shared" si="0"/>
        <v>265.44</v>
      </c>
    </row>
    <row r="5" spans="1:16" x14ac:dyDescent="0.2">
      <c r="D5">
        <v>200</v>
      </c>
      <c r="E5" s="72">
        <v>5.0000000000000001E-3</v>
      </c>
      <c r="F5" s="73">
        <f t="shared" si="0"/>
        <v>192.7</v>
      </c>
      <c r="G5" s="73">
        <f t="shared" si="0"/>
        <v>162.1</v>
      </c>
      <c r="H5" s="73">
        <f t="shared" si="0"/>
        <v>144.30000000000001</v>
      </c>
      <c r="I5" s="73">
        <f t="shared" si="0"/>
        <v>113</v>
      </c>
      <c r="J5" s="73">
        <f t="shared" si="0"/>
        <v>87.7</v>
      </c>
      <c r="K5" s="73">
        <f t="shared" si="0"/>
        <v>69</v>
      </c>
      <c r="L5" s="73">
        <f t="shared" si="0"/>
        <v>48.4</v>
      </c>
      <c r="M5" s="73">
        <f t="shared" si="0"/>
        <v>38.700000000000003</v>
      </c>
      <c r="N5" s="73">
        <f t="shared" si="0"/>
        <v>21.1</v>
      </c>
      <c r="O5" s="73">
        <f t="shared" si="0"/>
        <v>20.100000000000001</v>
      </c>
      <c r="P5" s="73">
        <f t="shared" si="0"/>
        <v>223.56</v>
      </c>
    </row>
    <row r="6" spans="1:16" x14ac:dyDescent="0.2">
      <c r="B6" s="68"/>
      <c r="D6">
        <v>100</v>
      </c>
      <c r="E6" s="72">
        <v>0.01</v>
      </c>
      <c r="F6" s="73">
        <f t="shared" si="0"/>
        <v>168.4</v>
      </c>
      <c r="G6" s="73">
        <f t="shared" si="0"/>
        <v>141.1</v>
      </c>
      <c r="H6" s="73">
        <f>INDEX(RainIntensities,cmbPolygon*11-(12-ROW()),COLUMN()+1)</f>
        <v>125.2</v>
      </c>
      <c r="I6" s="73">
        <f t="shared" si="0"/>
        <v>98.3</v>
      </c>
      <c r="J6" s="73">
        <f t="shared" si="0"/>
        <v>75.8</v>
      </c>
      <c r="K6" s="73">
        <f t="shared" si="0"/>
        <v>59.5</v>
      </c>
      <c r="L6" s="73">
        <f t="shared" si="0"/>
        <v>42.1</v>
      </c>
      <c r="M6" s="73">
        <f t="shared" si="0"/>
        <v>33.799999999999997</v>
      </c>
      <c r="N6" s="73">
        <f t="shared" si="0"/>
        <v>19.5</v>
      </c>
      <c r="O6" s="73">
        <f t="shared" si="0"/>
        <v>18</v>
      </c>
      <c r="P6" s="73">
        <f t="shared" si="0"/>
        <v>195.11999999999998</v>
      </c>
    </row>
    <row r="7" spans="1:16" x14ac:dyDescent="0.2">
      <c r="D7">
        <v>50</v>
      </c>
      <c r="E7" s="72">
        <v>0.02</v>
      </c>
      <c r="F7" s="73">
        <f t="shared" si="0"/>
        <v>146.19999999999999</v>
      </c>
      <c r="G7" s="73">
        <f t="shared" si="0"/>
        <v>121.9</v>
      </c>
      <c r="H7" s="73">
        <f t="shared" si="0"/>
        <v>107.8</v>
      </c>
      <c r="I7" s="73">
        <f t="shared" si="0"/>
        <v>84.8</v>
      </c>
      <c r="J7" s="73">
        <f t="shared" si="0"/>
        <v>65.099999999999994</v>
      </c>
      <c r="K7" s="73">
        <f t="shared" si="0"/>
        <v>51</v>
      </c>
      <c r="L7" s="73">
        <f t="shared" si="0"/>
        <v>36.299999999999997</v>
      </c>
      <c r="M7" s="73">
        <f t="shared" si="0"/>
        <v>29.4</v>
      </c>
      <c r="N7" s="73">
        <f t="shared" si="0"/>
        <v>17.899999999999999</v>
      </c>
      <c r="O7" s="73">
        <f t="shared" si="0"/>
        <v>16.100000000000001</v>
      </c>
      <c r="P7" s="73">
        <f t="shared" si="0"/>
        <v>169.08</v>
      </c>
    </row>
    <row r="8" spans="1:16" x14ac:dyDescent="0.2">
      <c r="D8">
        <v>25</v>
      </c>
      <c r="E8" s="72">
        <v>0.04</v>
      </c>
      <c r="F8" s="73">
        <f t="shared" si="0"/>
        <v>125.8</v>
      </c>
      <c r="G8" s="73">
        <f>INDEX(RainIntensities,cmbPolygon*11-(12-ROW()),COLUMN()+1)</f>
        <v>104.3</v>
      </c>
      <c r="H8" s="73">
        <f t="shared" si="0"/>
        <v>91.9</v>
      </c>
      <c r="I8" s="73">
        <f t="shared" si="0"/>
        <v>72.400000000000006</v>
      </c>
      <c r="J8" s="73">
        <f t="shared" si="0"/>
        <v>55.3</v>
      </c>
      <c r="K8" s="73">
        <f t="shared" si="0"/>
        <v>43.3</v>
      </c>
      <c r="L8" s="73">
        <f t="shared" si="0"/>
        <v>31.1</v>
      </c>
      <c r="M8" s="73">
        <f t="shared" si="0"/>
        <v>25.3</v>
      </c>
      <c r="N8" s="73">
        <f t="shared" si="0"/>
        <v>16.3</v>
      </c>
      <c r="O8" s="73">
        <f t="shared" si="0"/>
        <v>14.2</v>
      </c>
      <c r="P8" s="73">
        <f t="shared" si="0"/>
        <v>145.19999999999999</v>
      </c>
    </row>
    <row r="9" spans="1:16" x14ac:dyDescent="0.2">
      <c r="D9">
        <v>20</v>
      </c>
      <c r="E9" s="72">
        <v>0.05</v>
      </c>
      <c r="F9" s="73">
        <f t="shared" si="0"/>
        <v>119.6</v>
      </c>
      <c r="G9" s="73">
        <f t="shared" si="0"/>
        <v>99</v>
      </c>
      <c r="H9" s="73">
        <f t="shared" si="0"/>
        <v>87.1</v>
      </c>
      <c r="I9" s="73">
        <f t="shared" si="0"/>
        <v>68.599999999999994</v>
      </c>
      <c r="J9" s="73">
        <f t="shared" si="0"/>
        <v>52.3</v>
      </c>
      <c r="K9" s="73">
        <f t="shared" si="0"/>
        <v>41</v>
      </c>
      <c r="L9" s="73">
        <f t="shared" si="0"/>
        <v>29.5</v>
      </c>
      <c r="M9" s="73">
        <f t="shared" si="0"/>
        <v>24.1</v>
      </c>
      <c r="N9" s="73">
        <f t="shared" si="0"/>
        <v>15.8</v>
      </c>
      <c r="O9" s="73">
        <f t="shared" si="0"/>
        <v>13.6</v>
      </c>
      <c r="P9" s="73">
        <f t="shared" si="0"/>
        <v>138</v>
      </c>
    </row>
    <row r="10" spans="1:16" x14ac:dyDescent="0.2">
      <c r="D10">
        <v>10</v>
      </c>
      <c r="E10" s="72">
        <v>0.1</v>
      </c>
      <c r="F10" s="73">
        <f t="shared" si="0"/>
        <v>101.3</v>
      </c>
      <c r="G10" s="73">
        <f t="shared" si="0"/>
        <v>83.2</v>
      </c>
      <c r="H10" s="73">
        <f t="shared" si="0"/>
        <v>72.8</v>
      </c>
      <c r="I10" s="73">
        <f t="shared" si="0"/>
        <v>57.4</v>
      </c>
      <c r="J10" s="73">
        <f t="shared" si="0"/>
        <v>43.6</v>
      </c>
      <c r="K10" s="73">
        <f t="shared" si="0"/>
        <v>34.299999999999997</v>
      </c>
      <c r="L10" s="73">
        <f t="shared" si="0"/>
        <v>24.9</v>
      </c>
      <c r="M10" s="73">
        <f t="shared" si="0"/>
        <v>20.399999999999999</v>
      </c>
      <c r="N10" s="73">
        <f t="shared" si="0"/>
        <v>14.1</v>
      </c>
      <c r="O10" s="73">
        <f t="shared" si="0"/>
        <v>11.9</v>
      </c>
      <c r="P10" s="73">
        <f t="shared" si="0"/>
        <v>116.39999999999999</v>
      </c>
    </row>
    <row r="11" spans="1:16" x14ac:dyDescent="0.2">
      <c r="D11">
        <v>5</v>
      </c>
      <c r="E11" s="72">
        <v>0.2</v>
      </c>
      <c r="F11" s="73">
        <f t="shared" si="0"/>
        <v>84</v>
      </c>
      <c r="G11" s="73">
        <f t="shared" si="0"/>
        <v>68.3</v>
      </c>
      <c r="H11" s="73">
        <f t="shared" si="0"/>
        <v>59.3</v>
      </c>
      <c r="I11" s="73">
        <f t="shared" si="0"/>
        <v>46.8</v>
      </c>
      <c r="J11" s="73">
        <f t="shared" si="0"/>
        <v>35.5</v>
      </c>
      <c r="K11" s="73">
        <f t="shared" si="0"/>
        <v>28.1</v>
      </c>
      <c r="L11" s="73">
        <f t="shared" si="0"/>
        <v>20.6</v>
      </c>
      <c r="M11" s="73">
        <f t="shared" si="0"/>
        <v>16.899999999999999</v>
      </c>
      <c r="N11" s="73">
        <f t="shared" si="0"/>
        <v>12.3</v>
      </c>
      <c r="O11" s="73">
        <f t="shared" si="0"/>
        <v>10.1</v>
      </c>
      <c r="P11" s="73">
        <f t="shared" si="0"/>
        <v>96</v>
      </c>
    </row>
    <row r="12" spans="1:16" x14ac:dyDescent="0.2">
      <c r="D12">
        <v>2</v>
      </c>
      <c r="E12" s="72">
        <v>0.5</v>
      </c>
      <c r="F12" s="73">
        <f t="shared" si="0"/>
        <v>61.3</v>
      </c>
      <c r="G12" s="73">
        <f t="shared" si="0"/>
        <v>48.7</v>
      </c>
      <c r="H12" s="73">
        <f t="shared" si="0"/>
        <v>41.7</v>
      </c>
      <c r="I12" s="73">
        <f t="shared" si="0"/>
        <v>32.700000000000003</v>
      </c>
      <c r="J12" s="73">
        <f t="shared" si="0"/>
        <v>25</v>
      </c>
      <c r="K12" s="73">
        <f t="shared" si="0"/>
        <v>20.2</v>
      </c>
      <c r="L12" s="73">
        <f t="shared" si="0"/>
        <v>15.1</v>
      </c>
      <c r="M12" s="73">
        <f t="shared" si="0"/>
        <v>12.3</v>
      </c>
      <c r="N12" s="73">
        <f t="shared" si="0"/>
        <v>9.6</v>
      </c>
      <c r="O12" s="73">
        <f t="shared" si="0"/>
        <v>7.6</v>
      </c>
      <c r="P12" s="73">
        <f t="shared" si="0"/>
        <v>69.12</v>
      </c>
    </row>
    <row r="13" spans="1:16" x14ac:dyDescent="0.2">
      <c r="D13">
        <v>1.01</v>
      </c>
      <c r="E13" s="72">
        <v>0.99</v>
      </c>
      <c r="F13" s="73">
        <f t="shared" si="0"/>
        <v>33.200000000000003</v>
      </c>
      <c r="G13" s="73">
        <f t="shared" si="0"/>
        <v>24.5</v>
      </c>
      <c r="H13" s="73">
        <f t="shared" si="0"/>
        <v>19.899999999999999</v>
      </c>
      <c r="I13" s="73">
        <f t="shared" si="0"/>
        <v>15.2</v>
      </c>
      <c r="J13" s="73">
        <f t="shared" si="0"/>
        <v>12.3</v>
      </c>
      <c r="K13" s="73">
        <f t="shared" si="0"/>
        <v>11</v>
      </c>
      <c r="L13" s="73">
        <f t="shared" si="0"/>
        <v>8.5</v>
      </c>
      <c r="M13" s="73">
        <f t="shared" si="0"/>
        <v>6.6</v>
      </c>
      <c r="N13" s="73">
        <f t="shared" si="0"/>
        <v>5</v>
      </c>
      <c r="O13" s="73">
        <f t="shared" si="0"/>
        <v>4.0999999999999996</v>
      </c>
      <c r="P13" s="73">
        <f t="shared" si="0"/>
        <v>35.76</v>
      </c>
    </row>
    <row r="15" spans="1:16" x14ac:dyDescent="0.2">
      <c r="D15" t="s">
        <v>145</v>
      </c>
      <c r="G15" s="73">
        <f xml:space="preserve"> ROUNDDOWN(P11/10,0)</f>
        <v>9</v>
      </c>
      <c r="H15" t="s">
        <v>146</v>
      </c>
      <c r="J15">
        <f>_xlfn.IFNA(VLOOKUP('מחשבון נגר'!N7,נתונים!$I$3:$S$8,MATCH(G15,נתונים!$I$11:$S$11,0),FALSE),'מחשבון נגר'!Q7)</f>
        <v>0.15</v>
      </c>
      <c r="L15" t="s">
        <v>147</v>
      </c>
      <c r="M15" s="7"/>
      <c r="N15" s="7">
        <f>0.9*'מחשבון נגר'!N5/'מחשבון נגר'!N3+'נפח פיזי במעטפת הספיקות'!J15*(1-'מחשבון נגר'!N5/'מחשבון נגר'!N3)</f>
        <v>0.22500000000000003</v>
      </c>
    </row>
    <row r="16" spans="1:16" x14ac:dyDescent="0.2">
      <c r="A16" t="s">
        <v>144</v>
      </c>
      <c r="C16" s="73">
        <f ca="1">'מחשבון נגר'!$N$3*N15*K11*'מחשבון נגר'!N19</f>
        <v>142.25625000000002</v>
      </c>
      <c r="M16" s="7"/>
      <c r="N16" s="7"/>
    </row>
    <row r="17" spans="1:14" ht="15.75" x14ac:dyDescent="0.2">
      <c r="B17" s="74"/>
      <c r="M17" s="7"/>
      <c r="N17" s="7"/>
    </row>
    <row r="18" spans="1:14" ht="30" x14ac:dyDescent="0.2">
      <c r="A18" s="75" t="s">
        <v>135</v>
      </c>
      <c r="B18" s="75" t="s">
        <v>27</v>
      </c>
      <c r="C18" s="61" t="s">
        <v>136</v>
      </c>
      <c r="D18" t="s">
        <v>137</v>
      </c>
      <c r="E18" s="79" t="s">
        <v>138</v>
      </c>
      <c r="F18" s="82" t="s">
        <v>141</v>
      </c>
      <c r="G18" t="s">
        <v>142</v>
      </c>
      <c r="H18" t="s">
        <v>143</v>
      </c>
      <c r="M18" s="7"/>
      <c r="N18" s="7"/>
    </row>
    <row r="19" spans="1:14" x14ac:dyDescent="0.2">
      <c r="A19" s="76">
        <f>10/60</f>
        <v>0.16666666666666666</v>
      </c>
      <c r="B19" s="77">
        <f>A19*60</f>
        <v>10</v>
      </c>
      <c r="C19" s="73">
        <f>F7</f>
        <v>146.19999999999999</v>
      </c>
      <c r="D19" s="73">
        <f>A19*C19</f>
        <v>24.366666666666664</v>
      </c>
      <c r="E19" s="80">
        <f>D19*'מחשבון נגר'!$N$3*'מחשבון נגר'!$N$15</f>
        <v>184.21199999999996</v>
      </c>
      <c r="F19" s="73">
        <f ca="1">E19*'מחשבון נגר'!$N$19</f>
        <v>138.15899999999996</v>
      </c>
      <c r="G19" s="73">
        <f t="shared" ref="G19:G28" ca="1" si="1">$C$16*A19</f>
        <v>23.709375000000001</v>
      </c>
      <c r="H19" s="73">
        <f ca="1">F19-G19</f>
        <v>114.44962499999997</v>
      </c>
      <c r="M19" s="7"/>
      <c r="N19" s="7"/>
    </row>
    <row r="20" spans="1:14" x14ac:dyDescent="0.2">
      <c r="A20" s="75">
        <f>15/60</f>
        <v>0.25</v>
      </c>
      <c r="B20" s="77">
        <f t="shared" ref="B20:B28" si="2">A20*60</f>
        <v>15</v>
      </c>
      <c r="C20" s="73">
        <f>G7</f>
        <v>121.9</v>
      </c>
      <c r="D20" s="73">
        <f t="shared" ref="D20:D28" si="3">A20*C20</f>
        <v>30.475000000000001</v>
      </c>
      <c r="E20" s="80">
        <f>D20*'מחשבון נגר'!$N$3*'מחשבון נגר'!$N$15</f>
        <v>230.39099999999999</v>
      </c>
      <c r="F20" s="73">
        <f ca="1">E20*'מחשבון נגר'!$N$19</f>
        <v>172.79325</v>
      </c>
      <c r="G20" s="73">
        <f t="shared" ca="1" si="1"/>
        <v>35.564062500000006</v>
      </c>
      <c r="H20" s="73">
        <f t="shared" ref="H20:H28" ca="1" si="4">F20-G20</f>
        <v>137.22918749999999</v>
      </c>
      <c r="M20" s="7"/>
      <c r="N20" s="7"/>
    </row>
    <row r="21" spans="1:14" x14ac:dyDescent="0.2">
      <c r="A21" s="76">
        <f>20/60</f>
        <v>0.33333333333333331</v>
      </c>
      <c r="B21" s="77">
        <f t="shared" si="2"/>
        <v>20</v>
      </c>
      <c r="C21" s="73">
        <f>H7</f>
        <v>107.8</v>
      </c>
      <c r="D21" s="73">
        <f t="shared" si="3"/>
        <v>35.93333333333333</v>
      </c>
      <c r="E21" s="80">
        <f>D21*'מחשבון נגר'!$N$3*'מחשבון נגר'!$N$15</f>
        <v>271.65600000000001</v>
      </c>
      <c r="F21" s="73">
        <f ca="1">E21*'מחשבון נגר'!$N$19</f>
        <v>203.74200000000002</v>
      </c>
      <c r="G21" s="73">
        <f t="shared" ca="1" si="1"/>
        <v>47.418750000000003</v>
      </c>
      <c r="H21" s="73">
        <f t="shared" ca="1" si="4"/>
        <v>156.32325000000003</v>
      </c>
      <c r="M21" s="7"/>
      <c r="N21" s="7"/>
    </row>
    <row r="22" spans="1:14" x14ac:dyDescent="0.2">
      <c r="A22" s="76">
        <f>30/60</f>
        <v>0.5</v>
      </c>
      <c r="B22" s="77">
        <f t="shared" si="2"/>
        <v>30</v>
      </c>
      <c r="C22" s="73">
        <f>I7</f>
        <v>84.8</v>
      </c>
      <c r="D22" s="73">
        <f t="shared" si="3"/>
        <v>42.4</v>
      </c>
      <c r="E22" s="80">
        <f>D22*'מחשבון נגר'!$N$3*'מחשבון נגר'!$N$15</f>
        <v>320.54399999999998</v>
      </c>
      <c r="F22" s="73">
        <f ca="1">E22*'מחשבון נגר'!$N$19</f>
        <v>240.40799999999999</v>
      </c>
      <c r="G22" s="73">
        <f t="shared" ca="1" si="1"/>
        <v>71.128125000000011</v>
      </c>
      <c r="H22" s="73">
        <f t="shared" ca="1" si="4"/>
        <v>169.27987499999998</v>
      </c>
      <c r="M22" s="7"/>
      <c r="N22" s="7"/>
    </row>
    <row r="23" spans="1:14" x14ac:dyDescent="0.2">
      <c r="A23" s="76">
        <f>45/60</f>
        <v>0.75</v>
      </c>
      <c r="B23" s="77">
        <f t="shared" si="2"/>
        <v>45</v>
      </c>
      <c r="C23" s="73">
        <f>J7</f>
        <v>65.099999999999994</v>
      </c>
      <c r="D23" s="73">
        <f t="shared" si="3"/>
        <v>48.824999999999996</v>
      </c>
      <c r="E23" s="80">
        <f>D23*'מחשבון נגר'!$N$3*'מחשבון נגר'!$N$15</f>
        <v>369.11699999999996</v>
      </c>
      <c r="F23" s="73">
        <f ca="1">E23*'מחשבון נגר'!$N$19</f>
        <v>276.83774999999997</v>
      </c>
      <c r="G23" s="73">
        <f t="shared" ca="1" si="1"/>
        <v>106.69218750000002</v>
      </c>
      <c r="H23" s="73">
        <f t="shared" ca="1" si="4"/>
        <v>170.14556249999995</v>
      </c>
      <c r="M23" s="7"/>
      <c r="N23" s="7"/>
    </row>
    <row r="24" spans="1:14" ht="15.75" x14ac:dyDescent="0.25">
      <c r="A24" s="78">
        <v>1</v>
      </c>
      <c r="B24" s="77">
        <f t="shared" si="2"/>
        <v>60</v>
      </c>
      <c r="C24" s="73">
        <f>K7</f>
        <v>51</v>
      </c>
      <c r="D24" s="73">
        <f t="shared" si="3"/>
        <v>51</v>
      </c>
      <c r="E24" s="80">
        <f>D24*'מחשבון נגר'!$N$3*'מחשבון נגר'!$N$15</f>
        <v>385.56</v>
      </c>
      <c r="F24" s="73">
        <f ca="1">E24*'מחשבון נגר'!$N$19</f>
        <v>289.17</v>
      </c>
      <c r="G24" s="73">
        <f t="shared" ca="1" si="1"/>
        <v>142.25625000000002</v>
      </c>
      <c r="H24" s="73">
        <f t="shared" ca="1" si="4"/>
        <v>146.91374999999999</v>
      </c>
      <c r="M24" s="7"/>
      <c r="N24" s="7"/>
    </row>
    <row r="25" spans="1:14" ht="15.75" x14ac:dyDescent="0.25">
      <c r="A25" s="78">
        <v>1.5</v>
      </c>
      <c r="B25" s="77">
        <v>90</v>
      </c>
      <c r="C25" s="73">
        <f>L7</f>
        <v>36.299999999999997</v>
      </c>
      <c r="D25" s="73">
        <f t="shared" si="3"/>
        <v>54.449999999999996</v>
      </c>
      <c r="E25" s="80">
        <f>D25*'מחשבון נגר'!$N$3*'מחשבון נגר'!$N$15</f>
        <v>411.64199999999994</v>
      </c>
      <c r="F25" s="73">
        <f ca="1">E25*'מחשבון נגר'!$N$19</f>
        <v>308.73149999999998</v>
      </c>
      <c r="G25" s="73">
        <f t="shared" ca="1" si="1"/>
        <v>213.38437500000003</v>
      </c>
      <c r="H25" s="73">
        <f t="shared" ca="1" si="4"/>
        <v>95.347124999999949</v>
      </c>
      <c r="M25" s="7"/>
      <c r="N25" s="7"/>
    </row>
    <row r="26" spans="1:14" ht="15.75" x14ac:dyDescent="0.25">
      <c r="A26" s="78">
        <v>2</v>
      </c>
      <c r="B26" s="77">
        <f t="shared" si="2"/>
        <v>120</v>
      </c>
      <c r="C26" s="73">
        <f>M7</f>
        <v>29.4</v>
      </c>
      <c r="D26" s="73">
        <f t="shared" si="3"/>
        <v>58.8</v>
      </c>
      <c r="E26" s="80">
        <f>D26*'מחשבון נגר'!$N$3*'מחשבון נגר'!$N$15</f>
        <v>444.52800000000002</v>
      </c>
      <c r="F26" s="73">
        <f ca="1">E26*'מחשבון נגר'!$N$19</f>
        <v>333.39600000000002</v>
      </c>
      <c r="G26" s="73">
        <f t="shared" ca="1" si="1"/>
        <v>284.51250000000005</v>
      </c>
      <c r="H26" s="73">
        <f t="shared" ca="1" si="4"/>
        <v>48.88349999999997</v>
      </c>
      <c r="M26" s="7"/>
      <c r="N26" s="7"/>
    </row>
    <row r="27" spans="1:14" ht="15.75" x14ac:dyDescent="0.25">
      <c r="A27" s="78">
        <v>3</v>
      </c>
      <c r="B27" s="77">
        <f t="shared" si="2"/>
        <v>180</v>
      </c>
      <c r="C27" s="73">
        <f>N7</f>
        <v>17.899999999999999</v>
      </c>
      <c r="D27" s="73">
        <f t="shared" si="3"/>
        <v>53.699999999999996</v>
      </c>
      <c r="E27" s="80">
        <f>D27*'מחשבון נגר'!$N$3*'מחשבון נגר'!$N$15</f>
        <v>405.97199999999992</v>
      </c>
      <c r="F27" s="73">
        <f ca="1">E27*'מחשבון נגר'!$N$19</f>
        <v>304.47899999999993</v>
      </c>
      <c r="G27" s="73">
        <f t="shared" ca="1" si="1"/>
        <v>426.76875000000007</v>
      </c>
      <c r="H27" s="73">
        <f t="shared" ca="1" si="4"/>
        <v>-122.28975000000014</v>
      </c>
      <c r="M27" s="7"/>
      <c r="N27" s="7"/>
    </row>
    <row r="28" spans="1:14" ht="15.75" x14ac:dyDescent="0.25">
      <c r="A28" s="78">
        <v>4</v>
      </c>
      <c r="B28" s="77">
        <f t="shared" si="2"/>
        <v>240</v>
      </c>
      <c r="C28" s="73">
        <f>O7</f>
        <v>16.100000000000001</v>
      </c>
      <c r="D28" s="73">
        <f t="shared" si="3"/>
        <v>64.400000000000006</v>
      </c>
      <c r="E28" s="80">
        <f>D28*'מחשבון נגר'!$N$3*'מחשבון נגר'!$N$15</f>
        <v>486.86400000000003</v>
      </c>
      <c r="F28" s="73">
        <f ca="1">E28*'מחשבון נגר'!$N$19</f>
        <v>365.14800000000002</v>
      </c>
      <c r="G28" s="73">
        <f t="shared" ca="1" si="1"/>
        <v>569.02500000000009</v>
      </c>
      <c r="H28" s="73">
        <f t="shared" ca="1" si="4"/>
        <v>-203.87700000000007</v>
      </c>
      <c r="M28" s="7"/>
      <c r="N28" s="7"/>
    </row>
    <row r="29" spans="1:14" x14ac:dyDescent="0.2">
      <c r="M29" s="7"/>
      <c r="N29" s="7"/>
    </row>
    <row r="30" spans="1:14" x14ac:dyDescent="0.2">
      <c r="M30" s="7"/>
      <c r="N30" s="7"/>
    </row>
  </sheetData>
  <conditionalFormatting sqref="H19:H28">
    <cfRule type="top10" dxfId="17" priority="2" rank="1"/>
  </conditionalFormatting>
  <pageMargins left="0.7" right="0.7" top="0.75" bottom="0.75" header="0.3" footer="0.3"/>
  <pageSetup paperSize="9" orientation="portrait" r:id="rId1"/>
  <tableParts count="1">
    <tablePart r:id="rId2"/>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7B2F83-0BA4-4AB3-B3BD-DD58BD1A82C0}">
  <sheetPr codeName="Sheet4"/>
  <dimension ref="A1:Y289"/>
  <sheetViews>
    <sheetView rightToLeft="1" topLeftCell="K1" zoomScaleNormal="100" workbookViewId="0">
      <selection activeCell="P23" sqref="P23"/>
    </sheetView>
  </sheetViews>
  <sheetFormatPr defaultRowHeight="15" x14ac:dyDescent="0.2"/>
  <cols>
    <col min="16" max="16" width="7.77734375" bestFit="1" customWidth="1"/>
    <col min="17" max="17" width="17.21875" bestFit="1" customWidth="1"/>
    <col min="20" max="20" width="13.33203125" bestFit="1" customWidth="1"/>
    <col min="21" max="21" width="8.33203125" customWidth="1"/>
  </cols>
  <sheetData>
    <row r="1" spans="1:25" x14ac:dyDescent="0.2">
      <c r="A1" s="95" t="s">
        <v>24</v>
      </c>
      <c r="B1" s="95"/>
      <c r="C1" s="95"/>
      <c r="D1" s="95"/>
      <c r="E1" s="95"/>
      <c r="F1" s="95"/>
      <c r="G1" s="95"/>
      <c r="H1" s="95"/>
      <c r="I1" s="95"/>
      <c r="J1" s="95"/>
      <c r="K1" s="95"/>
      <c r="L1" s="95"/>
      <c r="O1" t="s">
        <v>29</v>
      </c>
      <c r="R1" t="s">
        <v>27</v>
      </c>
      <c r="S1" t="s">
        <v>36</v>
      </c>
      <c r="T1" t="s">
        <v>37</v>
      </c>
      <c r="U1" t="s">
        <v>32</v>
      </c>
      <c r="V1" t="s">
        <v>30</v>
      </c>
      <c r="W1" t="s">
        <v>31</v>
      </c>
      <c r="X1" t="s">
        <v>33</v>
      </c>
      <c r="Y1" t="s">
        <v>34</v>
      </c>
    </row>
    <row r="2" spans="1:25" x14ac:dyDescent="0.2">
      <c r="A2" t="e">
        <f>'מחשבון נגר'!#REF!</f>
        <v>#REF!</v>
      </c>
      <c r="B2">
        <v>5</v>
      </c>
      <c r="C2">
        <v>10</v>
      </c>
      <c r="D2">
        <v>15</v>
      </c>
      <c r="E2">
        <v>20</v>
      </c>
      <c r="F2">
        <v>30</v>
      </c>
      <c r="G2">
        <v>45</v>
      </c>
      <c r="H2">
        <v>60</v>
      </c>
      <c r="I2">
        <v>90</v>
      </c>
      <c r="J2">
        <v>120</v>
      </c>
      <c r="K2">
        <v>180</v>
      </c>
      <c r="L2">
        <v>240</v>
      </c>
      <c r="O2" s="8" t="e">
        <f>'מחשבון נגר'!#REF!</f>
        <v>#REF!</v>
      </c>
      <c r="R2">
        <v>5</v>
      </c>
      <c r="S2" s="11">
        <v>1</v>
      </c>
      <c r="T2" s="12">
        <f>ROUNDDOWN(S2/2,0)</f>
        <v>0</v>
      </c>
      <c r="U2" s="12">
        <f>ROUNDUP(1440/5/2,0)+1</f>
        <v>145</v>
      </c>
      <c r="V2" s="7" t="e">
        <f t="shared" ref="V2:V5" si="0">$P$23*R2^$O$23</f>
        <v>#REF!</v>
      </c>
      <c r="W2" s="7" t="e">
        <f>V2</f>
        <v>#REF!</v>
      </c>
      <c r="X2" s="13" t="e">
        <f t="shared" ref="X2:X65" si="1">VLOOKUP(S2,$U$2:$W$289,3,FALSE)</f>
        <v>#REF!</v>
      </c>
      <c r="Y2" s="13" t="e">
        <f>X2</f>
        <v>#REF!</v>
      </c>
    </row>
    <row r="3" spans="1:25" x14ac:dyDescent="0.2">
      <c r="A3" t="e">
        <f>'מחשבון נגר'!#REF!</f>
        <v>#REF!</v>
      </c>
      <c r="B3" t="e">
        <f>'מחשבון נגר'!#REF!</f>
        <v>#REF!</v>
      </c>
      <c r="C3" t="e">
        <f>'מחשבון נגר'!#REF!</f>
        <v>#REF!</v>
      </c>
      <c r="D3" t="e">
        <f>'מחשבון נגר'!#REF!</f>
        <v>#REF!</v>
      </c>
      <c r="E3" t="e">
        <f>'מחשבון נגר'!#REF!</f>
        <v>#REF!</v>
      </c>
      <c r="F3" t="e">
        <f>'מחשבון נגר'!#REF!</f>
        <v>#REF!</v>
      </c>
      <c r="G3" t="e">
        <f>'מחשבון נגר'!#REF!</f>
        <v>#REF!</v>
      </c>
      <c r="H3" t="e">
        <f>'מחשבון נגר'!#REF!</f>
        <v>#REF!</v>
      </c>
      <c r="I3" t="e">
        <f>'מחשבון נגר'!#REF!</f>
        <v>#REF!</v>
      </c>
      <c r="J3" t="e">
        <f>'מחשבון נגר'!#REF!</f>
        <v>#REF!</v>
      </c>
      <c r="K3" t="e">
        <f>'מחשבון נגר'!#REF!</f>
        <v>#REF!</v>
      </c>
      <c r="L3" t="e">
        <f>'מחשבון נגר'!#REF!</f>
        <v>#REF!</v>
      </c>
      <c r="R3">
        <v>10</v>
      </c>
      <c r="S3" s="11">
        <v>2</v>
      </c>
      <c r="T3" s="12">
        <f t="shared" ref="T3:T66" si="2">ROUNDDOWN(S3/2,0)</f>
        <v>1</v>
      </c>
      <c r="U3" s="12">
        <f>$U$2+T3</f>
        <v>146</v>
      </c>
      <c r="V3" s="7" t="e">
        <f t="shared" si="0"/>
        <v>#REF!</v>
      </c>
      <c r="W3" s="7" t="e">
        <f>V3-V2</f>
        <v>#REF!</v>
      </c>
      <c r="X3" s="13" t="e">
        <f t="shared" si="1"/>
        <v>#REF!</v>
      </c>
      <c r="Y3" s="13" t="e">
        <f>Y2+X3</f>
        <v>#REF!</v>
      </c>
    </row>
    <row r="4" spans="1:25" x14ac:dyDescent="0.2">
      <c r="A4" t="e">
        <f>'מחשבון נגר'!#REF!</f>
        <v>#REF!</v>
      </c>
      <c r="B4" t="e">
        <f>'מחשבון נגר'!#REF!</f>
        <v>#REF!</v>
      </c>
      <c r="C4" t="e">
        <f>'מחשבון נגר'!#REF!</f>
        <v>#REF!</v>
      </c>
      <c r="D4" t="e">
        <f>'מחשבון נגר'!#REF!</f>
        <v>#REF!</v>
      </c>
      <c r="E4" t="e">
        <f>'מחשבון נגר'!#REF!</f>
        <v>#REF!</v>
      </c>
      <c r="F4" t="e">
        <f>'מחשבון נגר'!#REF!</f>
        <v>#REF!</v>
      </c>
      <c r="G4" t="e">
        <f>'מחשבון נגר'!#REF!</f>
        <v>#REF!</v>
      </c>
      <c r="H4" t="e">
        <f>'מחשבון נגר'!#REF!</f>
        <v>#REF!</v>
      </c>
      <c r="I4" t="e">
        <f>'מחשבון נגר'!#REF!</f>
        <v>#REF!</v>
      </c>
      <c r="J4" t="e">
        <f>'מחשבון נגר'!#REF!</f>
        <v>#REF!</v>
      </c>
      <c r="K4" t="e">
        <f>'מחשבון נגר'!#REF!</f>
        <v>#REF!</v>
      </c>
      <c r="L4" t="e">
        <f>'מחשבון נגר'!#REF!</f>
        <v>#REF!</v>
      </c>
      <c r="N4" s="94" t="s">
        <v>47</v>
      </c>
      <c r="O4" s="14" t="s">
        <v>40</v>
      </c>
      <c r="P4" s="14" t="s">
        <v>39</v>
      </c>
      <c r="R4">
        <v>15</v>
      </c>
      <c r="S4" s="11">
        <v>3</v>
      </c>
      <c r="T4" s="12">
        <f t="shared" si="2"/>
        <v>1</v>
      </c>
      <c r="U4" s="12">
        <f>$U$2-T4</f>
        <v>144</v>
      </c>
      <c r="V4" s="7" t="e">
        <f t="shared" si="0"/>
        <v>#REF!</v>
      </c>
      <c r="W4" s="7" t="e">
        <f t="shared" ref="W4:W67" si="3">V4-V3</f>
        <v>#REF!</v>
      </c>
      <c r="X4" s="13" t="e">
        <f t="shared" si="1"/>
        <v>#REF!</v>
      </c>
      <c r="Y4" s="13" t="e">
        <f t="shared" ref="Y4:Y67" si="4">Y3+X4</f>
        <v>#REF!</v>
      </c>
    </row>
    <row r="5" spans="1:25" ht="15.6" customHeight="1" thickBot="1" x14ac:dyDescent="0.25">
      <c r="A5" t="e">
        <f>'מחשבון נגר'!#REF!</f>
        <v>#REF!</v>
      </c>
      <c r="B5" t="e">
        <f>'מחשבון נגר'!#REF!</f>
        <v>#REF!</v>
      </c>
      <c r="C5" t="e">
        <f>'מחשבון נגר'!#REF!</f>
        <v>#REF!</v>
      </c>
      <c r="D5" t="e">
        <f>'מחשבון נגר'!#REF!</f>
        <v>#REF!</v>
      </c>
      <c r="E5" t="e">
        <f>'מחשבון נגר'!#REF!</f>
        <v>#REF!</v>
      </c>
      <c r="F5" t="e">
        <f>'מחשבון נגר'!#REF!</f>
        <v>#REF!</v>
      </c>
      <c r="G5" t="e">
        <f>'מחשבון נגר'!#REF!</f>
        <v>#REF!</v>
      </c>
      <c r="H5" t="e">
        <f>'מחשבון נגר'!#REF!</f>
        <v>#REF!</v>
      </c>
      <c r="I5" t="e">
        <f>'מחשבון נגר'!#REF!</f>
        <v>#REF!</v>
      </c>
      <c r="J5" t="e">
        <f>'מחשבון נגר'!#REF!</f>
        <v>#REF!</v>
      </c>
      <c r="K5" t="e">
        <f>'מחשבון נגר'!#REF!</f>
        <v>#REF!</v>
      </c>
      <c r="L5" t="e">
        <f>'מחשבון נגר'!#REF!</f>
        <v>#REF!</v>
      </c>
      <c r="N5" s="94"/>
      <c r="O5" s="9" t="s">
        <v>27</v>
      </c>
      <c r="P5" s="10" t="s">
        <v>25</v>
      </c>
      <c r="R5">
        <v>20</v>
      </c>
      <c r="S5" s="11">
        <v>4</v>
      </c>
      <c r="T5" s="12">
        <f t="shared" si="2"/>
        <v>2</v>
      </c>
      <c r="U5" s="12">
        <f>$U$2+T5</f>
        <v>147</v>
      </c>
      <c r="V5" s="7" t="e">
        <f t="shared" si="0"/>
        <v>#REF!</v>
      </c>
      <c r="W5" s="7" t="e">
        <f t="shared" si="3"/>
        <v>#REF!</v>
      </c>
      <c r="X5" s="13" t="e">
        <f t="shared" si="1"/>
        <v>#REF!</v>
      </c>
      <c r="Y5" s="13" t="e">
        <f t="shared" si="4"/>
        <v>#REF!</v>
      </c>
    </row>
    <row r="6" spans="1:25" ht="15.75" thickTop="1" x14ac:dyDescent="0.2">
      <c r="A6" t="e">
        <f>'מחשבון נגר'!#REF!</f>
        <v>#REF!</v>
      </c>
      <c r="B6" t="e">
        <f>'מחשבון נגר'!#REF!</f>
        <v>#REF!</v>
      </c>
      <c r="C6" t="e">
        <f>'מחשבון נגר'!#REF!</f>
        <v>#REF!</v>
      </c>
      <c r="D6" t="e">
        <f>'מחשבון נגר'!#REF!</f>
        <v>#REF!</v>
      </c>
      <c r="E6" t="e">
        <f>'מחשבון נגר'!#REF!</f>
        <v>#REF!</v>
      </c>
      <c r="F6" t="e">
        <f>'מחשבון נגר'!#REF!</f>
        <v>#REF!</v>
      </c>
      <c r="G6" t="e">
        <f>'מחשבון נגר'!#REF!</f>
        <v>#REF!</v>
      </c>
      <c r="H6" t="e">
        <f>'מחשבון נגר'!#REF!</f>
        <v>#REF!</v>
      </c>
      <c r="I6" t="e">
        <f>'מחשבון נגר'!#REF!</f>
        <v>#REF!</v>
      </c>
      <c r="J6" t="e">
        <f>'מחשבון נגר'!#REF!</f>
        <v>#REF!</v>
      </c>
      <c r="K6" t="e">
        <f>'מחשבון נגר'!#REF!</f>
        <v>#REF!</v>
      </c>
      <c r="L6" t="e">
        <f>'מחשבון נגר'!#REF!</f>
        <v>#REF!</v>
      </c>
      <c r="N6" s="94"/>
      <c r="O6" s="11">
        <v>0</v>
      </c>
      <c r="P6" s="15">
        <v>0</v>
      </c>
      <c r="Q6" t="s">
        <v>46</v>
      </c>
      <c r="R6">
        <v>25</v>
      </c>
      <c r="S6" s="11">
        <v>5</v>
      </c>
      <c r="T6" s="12">
        <f t="shared" si="2"/>
        <v>2</v>
      </c>
      <c r="U6" s="12">
        <f>$U$2-T6</f>
        <v>143</v>
      </c>
      <c r="V6" s="7" t="e">
        <f>$P$23*R6^$O$23</f>
        <v>#REF!</v>
      </c>
      <c r="W6" s="7" t="e">
        <f>V6-V5</f>
        <v>#REF!</v>
      </c>
      <c r="X6" s="13" t="e">
        <f t="shared" si="1"/>
        <v>#REF!</v>
      </c>
      <c r="Y6" s="13" t="e">
        <f t="shared" si="4"/>
        <v>#REF!</v>
      </c>
    </row>
    <row r="7" spans="1:25" x14ac:dyDescent="0.2">
      <c r="A7" t="e">
        <f>'מחשבון נגר'!#REF!</f>
        <v>#REF!</v>
      </c>
      <c r="B7" t="e">
        <f>'מחשבון נגר'!#REF!</f>
        <v>#REF!</v>
      </c>
      <c r="C7" t="e">
        <f>'מחשבון נגר'!#REF!</f>
        <v>#REF!</v>
      </c>
      <c r="D7" t="e">
        <f>'מחשבון נגר'!#REF!</f>
        <v>#REF!</v>
      </c>
      <c r="E7" t="e">
        <f>'מחשבון נגר'!#REF!</f>
        <v>#REF!</v>
      </c>
      <c r="F7" t="e">
        <f>'מחשבון נגר'!#REF!</f>
        <v>#REF!</v>
      </c>
      <c r="G7" t="e">
        <f>'מחשבון נגר'!#REF!</f>
        <v>#REF!</v>
      </c>
      <c r="H7" t="e">
        <f>'מחשבון נגר'!#REF!</f>
        <v>#REF!</v>
      </c>
      <c r="I7" t="e">
        <f>'מחשבון נגר'!#REF!</f>
        <v>#REF!</v>
      </c>
      <c r="J7" t="e">
        <f>'מחשבון נגר'!#REF!</f>
        <v>#REF!</v>
      </c>
      <c r="K7" t="e">
        <f>'מחשבון נגר'!#REF!</f>
        <v>#REF!</v>
      </c>
      <c r="L7" t="e">
        <f>'מחשבון נגר'!#REF!</f>
        <v>#REF!</v>
      </c>
      <c r="N7" s="20" t="e">
        <f>Q7-P7</f>
        <v>#REF!</v>
      </c>
      <c r="O7" s="11">
        <f t="shared" ref="O7:O18" si="5">A46</f>
        <v>5</v>
      </c>
      <c r="P7" s="16" t="e">
        <f t="shared" ref="P7:P18" si="6">INDEX($B$46:$L$57,MATCH(O7,$A$46:$A$57,0),MATCH($O$2,$B$45:$L$45,0))</f>
        <v>#REF!</v>
      </c>
      <c r="Q7" s="13" t="e">
        <f>$P$23*O7^$O$23</f>
        <v>#REF!</v>
      </c>
      <c r="R7">
        <v>30</v>
      </c>
      <c r="S7" s="11">
        <v>6</v>
      </c>
      <c r="T7" s="12">
        <f t="shared" si="2"/>
        <v>3</v>
      </c>
      <c r="U7" s="12">
        <f>$U$2-T7</f>
        <v>142</v>
      </c>
      <c r="V7" s="7" t="e">
        <f t="shared" ref="V7:V70" si="7">$P$23*R7^$O$23</f>
        <v>#REF!</v>
      </c>
      <c r="W7" s="7" t="e">
        <f t="shared" si="3"/>
        <v>#REF!</v>
      </c>
      <c r="X7" s="13" t="e">
        <f t="shared" si="1"/>
        <v>#REF!</v>
      </c>
      <c r="Y7" s="13" t="e">
        <f t="shared" si="4"/>
        <v>#REF!</v>
      </c>
    </row>
    <row r="8" spans="1:25" x14ac:dyDescent="0.2">
      <c r="A8" t="e">
        <f>'מחשבון נגר'!#REF!</f>
        <v>#REF!</v>
      </c>
      <c r="B8" t="e">
        <f>'מחשבון נגר'!#REF!</f>
        <v>#REF!</v>
      </c>
      <c r="C8" t="e">
        <f>'מחשבון נגר'!#REF!</f>
        <v>#REF!</v>
      </c>
      <c r="D8" t="e">
        <f>'מחשבון נגר'!#REF!</f>
        <v>#REF!</v>
      </c>
      <c r="E8" t="e">
        <f>'מחשבון נגר'!#REF!</f>
        <v>#REF!</v>
      </c>
      <c r="F8" t="e">
        <f>'מחשבון נגר'!#REF!</f>
        <v>#REF!</v>
      </c>
      <c r="G8" t="e">
        <f>'מחשבון נגר'!#REF!</f>
        <v>#REF!</v>
      </c>
      <c r="H8" t="e">
        <f>'מחשבון נגר'!#REF!</f>
        <v>#REF!</v>
      </c>
      <c r="I8" t="e">
        <f>'מחשבון נגר'!#REF!</f>
        <v>#REF!</v>
      </c>
      <c r="J8" t="e">
        <f>'מחשבון נגר'!#REF!</f>
        <v>#REF!</v>
      </c>
      <c r="K8" t="e">
        <f>'מחשבון נגר'!#REF!</f>
        <v>#REF!</v>
      </c>
      <c r="L8" t="e">
        <f>'מחשבון נגר'!#REF!</f>
        <v>#REF!</v>
      </c>
      <c r="N8" s="13" t="e">
        <f t="shared" ref="N8:N18" si="8">Q8-P8</f>
        <v>#REF!</v>
      </c>
      <c r="O8" s="11">
        <f t="shared" si="5"/>
        <v>10</v>
      </c>
      <c r="P8" s="16" t="e">
        <f t="shared" si="6"/>
        <v>#REF!</v>
      </c>
      <c r="Q8" s="13" t="e">
        <f>$P$23*O8^$O$23</f>
        <v>#REF!</v>
      </c>
      <c r="R8">
        <v>35</v>
      </c>
      <c r="S8" s="11">
        <v>7</v>
      </c>
      <c r="T8" s="12">
        <f t="shared" si="2"/>
        <v>3</v>
      </c>
      <c r="U8" s="12">
        <f>$U$2+T8</f>
        <v>148</v>
      </c>
      <c r="V8" s="7" t="e">
        <f t="shared" si="7"/>
        <v>#REF!</v>
      </c>
      <c r="W8" s="7" t="e">
        <f t="shared" si="3"/>
        <v>#REF!</v>
      </c>
      <c r="X8" s="13" t="e">
        <f t="shared" si="1"/>
        <v>#REF!</v>
      </c>
      <c r="Y8" s="13" t="e">
        <f t="shared" si="4"/>
        <v>#REF!</v>
      </c>
    </row>
    <row r="9" spans="1:25" x14ac:dyDescent="0.2">
      <c r="A9" t="e">
        <f>'מחשבון נגר'!#REF!</f>
        <v>#REF!</v>
      </c>
      <c r="B9" t="e">
        <f>'מחשבון נגר'!#REF!</f>
        <v>#REF!</v>
      </c>
      <c r="C9" t="e">
        <f>'מחשבון נגר'!#REF!</f>
        <v>#REF!</v>
      </c>
      <c r="D9" t="e">
        <f>'מחשבון נגר'!#REF!</f>
        <v>#REF!</v>
      </c>
      <c r="E9" t="e">
        <f>'מחשבון נגר'!#REF!</f>
        <v>#REF!</v>
      </c>
      <c r="F9" t="e">
        <f>'מחשבון נגר'!#REF!</f>
        <v>#REF!</v>
      </c>
      <c r="G9" t="e">
        <f>'מחשבון נגר'!#REF!</f>
        <v>#REF!</v>
      </c>
      <c r="H9" t="e">
        <f>'מחשבון נגר'!#REF!</f>
        <v>#REF!</v>
      </c>
      <c r="I9" t="e">
        <f>'מחשבון נגר'!#REF!</f>
        <v>#REF!</v>
      </c>
      <c r="J9" t="e">
        <f>'מחשבון נגר'!#REF!</f>
        <v>#REF!</v>
      </c>
      <c r="K9" t="e">
        <f>'מחשבון נגר'!#REF!</f>
        <v>#REF!</v>
      </c>
      <c r="L9" t="e">
        <f>'מחשבון נגר'!#REF!</f>
        <v>#REF!</v>
      </c>
      <c r="N9" s="13" t="e">
        <f t="shared" si="8"/>
        <v>#REF!</v>
      </c>
      <c r="O9" s="11">
        <f t="shared" si="5"/>
        <v>15</v>
      </c>
      <c r="P9" s="16" t="e">
        <f t="shared" si="6"/>
        <v>#REF!</v>
      </c>
      <c r="Q9" s="13" t="e">
        <f t="shared" ref="Q9:Q18" si="9">$P$23*O9^$O$23</f>
        <v>#REF!</v>
      </c>
      <c r="R9">
        <v>40</v>
      </c>
      <c r="S9" s="11">
        <v>8</v>
      </c>
      <c r="T9" s="12">
        <f t="shared" si="2"/>
        <v>4</v>
      </c>
      <c r="U9" s="12">
        <f>$U$2-T9</f>
        <v>141</v>
      </c>
      <c r="V9" s="7" t="e">
        <f t="shared" si="7"/>
        <v>#REF!</v>
      </c>
      <c r="W9" s="7" t="e">
        <f t="shared" si="3"/>
        <v>#REF!</v>
      </c>
      <c r="X9" s="13" t="e">
        <f t="shared" si="1"/>
        <v>#REF!</v>
      </c>
      <c r="Y9" s="13" t="e">
        <f t="shared" si="4"/>
        <v>#REF!</v>
      </c>
    </row>
    <row r="10" spans="1:25" x14ac:dyDescent="0.2">
      <c r="A10" t="e">
        <f>'מחשבון נגר'!#REF!</f>
        <v>#REF!</v>
      </c>
      <c r="B10" t="e">
        <f>'מחשבון נגר'!#REF!</f>
        <v>#REF!</v>
      </c>
      <c r="C10" t="e">
        <f>'מחשבון נגר'!#REF!</f>
        <v>#REF!</v>
      </c>
      <c r="D10" t="e">
        <f>'מחשבון נגר'!#REF!</f>
        <v>#REF!</v>
      </c>
      <c r="E10" t="e">
        <f>'מחשבון נגר'!#REF!</f>
        <v>#REF!</v>
      </c>
      <c r="F10" t="e">
        <f>'מחשבון נגר'!#REF!</f>
        <v>#REF!</v>
      </c>
      <c r="G10" t="e">
        <f>'מחשבון נגר'!#REF!</f>
        <v>#REF!</v>
      </c>
      <c r="H10" t="e">
        <f>'מחשבון נגר'!#REF!</f>
        <v>#REF!</v>
      </c>
      <c r="I10" t="e">
        <f>'מחשבון נגר'!#REF!</f>
        <v>#REF!</v>
      </c>
      <c r="J10" t="e">
        <f>'מחשבון נגר'!#REF!</f>
        <v>#REF!</v>
      </c>
      <c r="K10" t="e">
        <f>'מחשבון נגר'!#REF!</f>
        <v>#REF!</v>
      </c>
      <c r="L10" t="e">
        <f>'מחשבון נגר'!#REF!</f>
        <v>#REF!</v>
      </c>
      <c r="N10" s="13" t="e">
        <f t="shared" si="8"/>
        <v>#REF!</v>
      </c>
      <c r="O10" s="11">
        <f t="shared" si="5"/>
        <v>20</v>
      </c>
      <c r="P10" s="16" t="e">
        <f t="shared" si="6"/>
        <v>#REF!</v>
      </c>
      <c r="Q10" s="13" t="e">
        <f t="shared" si="9"/>
        <v>#REF!</v>
      </c>
      <c r="R10">
        <v>45</v>
      </c>
      <c r="S10" s="11">
        <v>9</v>
      </c>
      <c r="T10" s="12">
        <f t="shared" si="2"/>
        <v>4</v>
      </c>
      <c r="U10" s="12">
        <f>$U$2+T10</f>
        <v>149</v>
      </c>
      <c r="V10" s="7" t="e">
        <f t="shared" si="7"/>
        <v>#REF!</v>
      </c>
      <c r="W10" s="7" t="e">
        <f t="shared" si="3"/>
        <v>#REF!</v>
      </c>
      <c r="X10" s="13" t="e">
        <f t="shared" si="1"/>
        <v>#REF!</v>
      </c>
      <c r="Y10" s="13" t="e">
        <f t="shared" si="4"/>
        <v>#REF!</v>
      </c>
    </row>
    <row r="11" spans="1:25" x14ac:dyDescent="0.2">
      <c r="A11" t="e">
        <f>'מחשבון נגר'!#REF!</f>
        <v>#REF!</v>
      </c>
      <c r="B11" t="e">
        <f>'מחשבון נגר'!#REF!</f>
        <v>#REF!</v>
      </c>
      <c r="C11" t="e">
        <f>'מחשבון נגר'!#REF!</f>
        <v>#REF!</v>
      </c>
      <c r="D11" t="e">
        <f>'מחשבון נגר'!#REF!</f>
        <v>#REF!</v>
      </c>
      <c r="E11" t="e">
        <f>'מחשבון נגר'!#REF!</f>
        <v>#REF!</v>
      </c>
      <c r="F11" t="e">
        <f>'מחשבון נגר'!#REF!</f>
        <v>#REF!</v>
      </c>
      <c r="G11" t="e">
        <f>'מחשבון נגר'!#REF!</f>
        <v>#REF!</v>
      </c>
      <c r="H11" t="e">
        <f>'מחשבון נגר'!#REF!</f>
        <v>#REF!</v>
      </c>
      <c r="I11" t="e">
        <f>'מחשבון נגר'!#REF!</f>
        <v>#REF!</v>
      </c>
      <c r="J11" t="e">
        <f>'מחשבון נגר'!#REF!</f>
        <v>#REF!</v>
      </c>
      <c r="K11" t="e">
        <f>'מחשבון נגר'!#REF!</f>
        <v>#REF!</v>
      </c>
      <c r="L11" t="e">
        <f>'מחשבון נגר'!#REF!</f>
        <v>#REF!</v>
      </c>
      <c r="N11" s="13" t="e">
        <f t="shared" si="8"/>
        <v>#REF!</v>
      </c>
      <c r="O11" s="11">
        <f t="shared" si="5"/>
        <v>30</v>
      </c>
      <c r="P11" s="16" t="e">
        <f t="shared" si="6"/>
        <v>#REF!</v>
      </c>
      <c r="Q11" s="13" t="e">
        <f t="shared" si="9"/>
        <v>#REF!</v>
      </c>
      <c r="R11">
        <v>50</v>
      </c>
      <c r="S11" s="11">
        <v>10</v>
      </c>
      <c r="T11" s="12">
        <f t="shared" si="2"/>
        <v>5</v>
      </c>
      <c r="U11" s="12">
        <f>$U$2-T11</f>
        <v>140</v>
      </c>
      <c r="V11" s="7" t="e">
        <f t="shared" si="7"/>
        <v>#REF!</v>
      </c>
      <c r="W11" s="7" t="e">
        <f t="shared" si="3"/>
        <v>#REF!</v>
      </c>
      <c r="X11" s="13" t="e">
        <f t="shared" si="1"/>
        <v>#REF!</v>
      </c>
      <c r="Y11" s="13" t="e">
        <f t="shared" si="4"/>
        <v>#REF!</v>
      </c>
    </row>
    <row r="12" spans="1:25" x14ac:dyDescent="0.2">
      <c r="A12" t="e">
        <f>'מחשבון נגר'!#REF!</f>
        <v>#REF!</v>
      </c>
      <c r="B12" t="e">
        <f>'מחשבון נגר'!#REF!</f>
        <v>#REF!</v>
      </c>
      <c r="C12" t="e">
        <f>'מחשבון נגר'!#REF!</f>
        <v>#REF!</v>
      </c>
      <c r="D12" t="e">
        <f>'מחשבון נגר'!#REF!</f>
        <v>#REF!</v>
      </c>
      <c r="E12" t="e">
        <f>'מחשבון נגר'!#REF!</f>
        <v>#REF!</v>
      </c>
      <c r="F12" t="e">
        <f>'מחשבון נגר'!#REF!</f>
        <v>#REF!</v>
      </c>
      <c r="G12" t="e">
        <f>'מחשבון נגר'!#REF!</f>
        <v>#REF!</v>
      </c>
      <c r="H12" t="e">
        <f>'מחשבון נגר'!#REF!</f>
        <v>#REF!</v>
      </c>
      <c r="I12" t="e">
        <f>'מחשבון נגר'!#REF!</f>
        <v>#REF!</v>
      </c>
      <c r="J12" t="e">
        <f>'מחשבון נגר'!#REF!</f>
        <v>#REF!</v>
      </c>
      <c r="K12" t="e">
        <f>'מחשבון נגר'!#REF!</f>
        <v>#REF!</v>
      </c>
      <c r="L12" t="e">
        <f>'מחשבון נגר'!#REF!</f>
        <v>#REF!</v>
      </c>
      <c r="N12" s="13" t="e">
        <f t="shared" si="8"/>
        <v>#REF!</v>
      </c>
      <c r="O12" s="11">
        <f t="shared" si="5"/>
        <v>45</v>
      </c>
      <c r="P12" s="16" t="e">
        <f t="shared" si="6"/>
        <v>#REF!</v>
      </c>
      <c r="Q12" s="13" t="e">
        <f t="shared" si="9"/>
        <v>#REF!</v>
      </c>
      <c r="R12">
        <v>55</v>
      </c>
      <c r="S12" s="11">
        <v>11</v>
      </c>
      <c r="T12" s="12">
        <f t="shared" si="2"/>
        <v>5</v>
      </c>
      <c r="U12" s="12">
        <f>$U$2+T12</f>
        <v>150</v>
      </c>
      <c r="V12" s="7" t="e">
        <f t="shared" si="7"/>
        <v>#REF!</v>
      </c>
      <c r="W12" s="7" t="e">
        <f t="shared" si="3"/>
        <v>#REF!</v>
      </c>
      <c r="X12" s="13" t="e">
        <f t="shared" si="1"/>
        <v>#REF!</v>
      </c>
      <c r="Y12" s="13" t="e">
        <f t="shared" si="4"/>
        <v>#REF!</v>
      </c>
    </row>
    <row r="13" spans="1:25" x14ac:dyDescent="0.2">
      <c r="A13" t="e">
        <f>'מחשבון נגר'!#REF!</f>
        <v>#REF!</v>
      </c>
      <c r="B13" t="e">
        <f>'מחשבון נגר'!#REF!</f>
        <v>#REF!</v>
      </c>
      <c r="C13" t="e">
        <f>'מחשבון נגר'!#REF!</f>
        <v>#REF!</v>
      </c>
      <c r="D13" t="e">
        <f>'מחשבון נגר'!#REF!</f>
        <v>#REF!</v>
      </c>
      <c r="E13" t="e">
        <f>'מחשבון נגר'!#REF!</f>
        <v>#REF!</v>
      </c>
      <c r="F13" t="e">
        <f>'מחשבון נגר'!#REF!</f>
        <v>#REF!</v>
      </c>
      <c r="G13" t="e">
        <f>'מחשבון נגר'!#REF!</f>
        <v>#REF!</v>
      </c>
      <c r="H13" t="e">
        <f>'מחשבון נגר'!#REF!</f>
        <v>#REF!</v>
      </c>
      <c r="I13" t="e">
        <f>'מחשבון נגר'!#REF!</f>
        <v>#REF!</v>
      </c>
      <c r="J13" t="e">
        <f>'מחשבון נגר'!#REF!</f>
        <v>#REF!</v>
      </c>
      <c r="K13" t="e">
        <f>'מחשבון נגר'!#REF!</f>
        <v>#REF!</v>
      </c>
      <c r="L13" t="e">
        <f>'מחשבון נגר'!#REF!</f>
        <v>#REF!</v>
      </c>
      <c r="N13" s="13" t="e">
        <f t="shared" si="8"/>
        <v>#REF!</v>
      </c>
      <c r="O13" s="11">
        <f t="shared" si="5"/>
        <v>60</v>
      </c>
      <c r="P13" s="16" t="e">
        <f t="shared" si="6"/>
        <v>#REF!</v>
      </c>
      <c r="Q13" s="13" t="e">
        <f t="shared" si="9"/>
        <v>#REF!</v>
      </c>
      <c r="R13">
        <v>60</v>
      </c>
      <c r="S13" s="11">
        <v>12</v>
      </c>
      <c r="T13" s="12">
        <f t="shared" si="2"/>
        <v>6</v>
      </c>
      <c r="U13" s="12">
        <f>$U$2-T13</f>
        <v>139</v>
      </c>
      <c r="V13" s="7" t="e">
        <f t="shared" si="7"/>
        <v>#REF!</v>
      </c>
      <c r="W13" s="7" t="e">
        <f t="shared" si="3"/>
        <v>#REF!</v>
      </c>
      <c r="X13" s="13" t="e">
        <f t="shared" si="1"/>
        <v>#REF!</v>
      </c>
      <c r="Y13" s="13" t="e">
        <f t="shared" si="4"/>
        <v>#REF!</v>
      </c>
    </row>
    <row r="14" spans="1:25" x14ac:dyDescent="0.2">
      <c r="N14" s="13" t="e">
        <f t="shared" si="8"/>
        <v>#REF!</v>
      </c>
      <c r="O14" s="11">
        <f t="shared" si="5"/>
        <v>90</v>
      </c>
      <c r="P14" s="16" t="e">
        <f t="shared" si="6"/>
        <v>#REF!</v>
      </c>
      <c r="Q14" s="13" t="e">
        <f t="shared" si="9"/>
        <v>#REF!</v>
      </c>
      <c r="R14">
        <v>65</v>
      </c>
      <c r="S14" s="11">
        <v>13</v>
      </c>
      <c r="T14" s="12">
        <f t="shared" si="2"/>
        <v>6</v>
      </c>
      <c r="U14" s="12">
        <f>$U$2+T14</f>
        <v>151</v>
      </c>
      <c r="V14" s="7" t="e">
        <f t="shared" si="7"/>
        <v>#REF!</v>
      </c>
      <c r="W14" s="7" t="e">
        <f t="shared" si="3"/>
        <v>#REF!</v>
      </c>
      <c r="X14" s="13" t="e">
        <f t="shared" si="1"/>
        <v>#REF!</v>
      </c>
      <c r="Y14" s="13" t="e">
        <f t="shared" si="4"/>
        <v>#REF!</v>
      </c>
    </row>
    <row r="15" spans="1:25" x14ac:dyDescent="0.2">
      <c r="A15" s="95" t="s">
        <v>28</v>
      </c>
      <c r="B15" s="95"/>
      <c r="C15" s="95"/>
      <c r="D15" s="95"/>
      <c r="E15" s="95"/>
      <c r="F15" s="95"/>
      <c r="G15" s="95"/>
      <c r="H15" s="95"/>
      <c r="I15" s="95"/>
      <c r="J15" s="95"/>
      <c r="K15" s="95"/>
      <c r="L15" s="95"/>
      <c r="M15" s="95"/>
      <c r="N15" s="13" t="e">
        <f t="shared" si="8"/>
        <v>#REF!</v>
      </c>
      <c r="O15" s="11">
        <f t="shared" si="5"/>
        <v>120</v>
      </c>
      <c r="P15" s="16" t="e">
        <f t="shared" si="6"/>
        <v>#REF!</v>
      </c>
      <c r="Q15" s="13" t="e">
        <f t="shared" si="9"/>
        <v>#REF!</v>
      </c>
      <c r="R15">
        <v>70</v>
      </c>
      <c r="S15" s="11">
        <v>14</v>
      </c>
      <c r="T15" s="12">
        <f t="shared" si="2"/>
        <v>7</v>
      </c>
      <c r="U15" s="12">
        <f>$U$2-T15</f>
        <v>138</v>
      </c>
      <c r="V15" s="7" t="e">
        <f t="shared" si="7"/>
        <v>#REF!</v>
      </c>
      <c r="W15" s="7" t="e">
        <f t="shared" si="3"/>
        <v>#REF!</v>
      </c>
      <c r="X15" s="13" t="e">
        <f t="shared" si="1"/>
        <v>#REF!</v>
      </c>
      <c r="Y15" s="13" t="e">
        <f t="shared" si="4"/>
        <v>#REF!</v>
      </c>
    </row>
    <row r="16" spans="1:25" x14ac:dyDescent="0.2">
      <c r="A16" t="e">
        <f>A2</f>
        <v>#REF!</v>
      </c>
      <c r="B16">
        <f>B2</f>
        <v>5</v>
      </c>
      <c r="C16">
        <f t="shared" ref="C16:L16" si="10">C2</f>
        <v>10</v>
      </c>
      <c r="D16">
        <f t="shared" si="10"/>
        <v>15</v>
      </c>
      <c r="E16">
        <f t="shared" si="10"/>
        <v>20</v>
      </c>
      <c r="F16">
        <f t="shared" si="10"/>
        <v>30</v>
      </c>
      <c r="G16">
        <f t="shared" si="10"/>
        <v>45</v>
      </c>
      <c r="H16">
        <f t="shared" si="10"/>
        <v>60</v>
      </c>
      <c r="I16">
        <f t="shared" si="10"/>
        <v>90</v>
      </c>
      <c r="J16">
        <f t="shared" si="10"/>
        <v>120</v>
      </c>
      <c r="K16">
        <f t="shared" si="10"/>
        <v>180</v>
      </c>
      <c r="L16">
        <f t="shared" si="10"/>
        <v>240</v>
      </c>
      <c r="M16">
        <v>1440</v>
      </c>
      <c r="N16" s="20" t="e">
        <f t="shared" si="8"/>
        <v>#REF!</v>
      </c>
      <c r="O16" s="11">
        <f t="shared" si="5"/>
        <v>180</v>
      </c>
      <c r="P16" s="16" t="e">
        <f t="shared" si="6"/>
        <v>#REF!</v>
      </c>
      <c r="Q16" s="13" t="e">
        <f t="shared" si="9"/>
        <v>#REF!</v>
      </c>
      <c r="R16">
        <v>75</v>
      </c>
      <c r="S16" s="11">
        <v>15</v>
      </c>
      <c r="T16" s="12">
        <f t="shared" si="2"/>
        <v>7</v>
      </c>
      <c r="U16" s="12">
        <f>$U$2+T16</f>
        <v>152</v>
      </c>
      <c r="V16" s="7" t="e">
        <f t="shared" si="7"/>
        <v>#REF!</v>
      </c>
      <c r="W16" s="7" t="e">
        <f t="shared" si="3"/>
        <v>#REF!</v>
      </c>
      <c r="X16" s="13" t="e">
        <f t="shared" si="1"/>
        <v>#REF!</v>
      </c>
      <c r="Y16" s="13" t="e">
        <f t="shared" si="4"/>
        <v>#REF!</v>
      </c>
    </row>
    <row r="17" spans="1:25" x14ac:dyDescent="0.2">
      <c r="A17" t="e">
        <f t="shared" ref="A17:A26" si="11">A3</f>
        <v>#REF!</v>
      </c>
      <c r="B17" s="7" t="e">
        <f>B3/60*B$2</f>
        <v>#REF!</v>
      </c>
      <c r="C17" s="7" t="e">
        <f t="shared" ref="C17:L17" si="12">C3/60*C$2</f>
        <v>#REF!</v>
      </c>
      <c r="D17" s="7" t="e">
        <f t="shared" si="12"/>
        <v>#REF!</v>
      </c>
      <c r="E17" s="7" t="e">
        <f t="shared" si="12"/>
        <v>#REF!</v>
      </c>
      <c r="F17" s="7" t="e">
        <f t="shared" si="12"/>
        <v>#REF!</v>
      </c>
      <c r="G17" s="7" t="e">
        <f t="shared" si="12"/>
        <v>#REF!</v>
      </c>
      <c r="H17" s="7" t="e">
        <f t="shared" si="12"/>
        <v>#REF!</v>
      </c>
      <c r="I17" s="7" t="e">
        <f t="shared" si="12"/>
        <v>#REF!</v>
      </c>
      <c r="J17" s="7" t="e">
        <f t="shared" si="12"/>
        <v>#REF!</v>
      </c>
      <c r="K17" s="7" t="e">
        <f t="shared" si="12"/>
        <v>#REF!</v>
      </c>
      <c r="L17" s="7" t="e">
        <f t="shared" si="12"/>
        <v>#REF!</v>
      </c>
      <c r="M17">
        <f>'מחשבון נגר'!M4</f>
        <v>0</v>
      </c>
      <c r="N17" s="20" t="e">
        <f t="shared" si="8"/>
        <v>#REF!</v>
      </c>
      <c r="O17" s="11">
        <f t="shared" si="5"/>
        <v>240</v>
      </c>
      <c r="P17" s="16" t="e">
        <f t="shared" si="6"/>
        <v>#REF!</v>
      </c>
      <c r="Q17" s="13" t="e">
        <f t="shared" si="9"/>
        <v>#REF!</v>
      </c>
      <c r="R17">
        <v>80</v>
      </c>
      <c r="S17" s="11">
        <v>16</v>
      </c>
      <c r="T17" s="12">
        <f t="shared" si="2"/>
        <v>8</v>
      </c>
      <c r="U17" s="12">
        <f>$U$2-T17</f>
        <v>137</v>
      </c>
      <c r="V17" s="7" t="e">
        <f t="shared" si="7"/>
        <v>#REF!</v>
      </c>
      <c r="W17" s="7" t="e">
        <f t="shared" si="3"/>
        <v>#REF!</v>
      </c>
      <c r="X17" s="13" t="e">
        <f t="shared" si="1"/>
        <v>#REF!</v>
      </c>
      <c r="Y17" s="13" t="e">
        <f t="shared" si="4"/>
        <v>#REF!</v>
      </c>
    </row>
    <row r="18" spans="1:25" x14ac:dyDescent="0.2">
      <c r="A18" t="e">
        <f t="shared" si="11"/>
        <v>#REF!</v>
      </c>
      <c r="B18" s="7" t="e">
        <f t="shared" ref="B18:L21" si="13">B4/60*B$2</f>
        <v>#REF!</v>
      </c>
      <c r="C18" s="7" t="e">
        <f t="shared" si="13"/>
        <v>#REF!</v>
      </c>
      <c r="D18" s="7" t="e">
        <f t="shared" si="13"/>
        <v>#REF!</v>
      </c>
      <c r="E18" s="7" t="e">
        <f t="shared" si="13"/>
        <v>#REF!</v>
      </c>
      <c r="F18" s="7" t="e">
        <f t="shared" si="13"/>
        <v>#REF!</v>
      </c>
      <c r="G18" s="7" t="e">
        <f t="shared" si="13"/>
        <v>#REF!</v>
      </c>
      <c r="H18" s="7" t="e">
        <f t="shared" si="13"/>
        <v>#REF!</v>
      </c>
      <c r="I18" s="7" t="e">
        <f t="shared" si="13"/>
        <v>#REF!</v>
      </c>
      <c r="J18" s="7" t="e">
        <f t="shared" si="13"/>
        <v>#REF!</v>
      </c>
      <c r="K18" s="7" t="e">
        <f t="shared" si="13"/>
        <v>#REF!</v>
      </c>
      <c r="L18" s="7" t="e">
        <f t="shared" si="13"/>
        <v>#REF!</v>
      </c>
      <c r="M18" t="str">
        <f>'מחשבון נגר'!M5</f>
        <v>תכסית אטומה בדונם:</v>
      </c>
      <c r="N18" s="20" t="e">
        <f t="shared" si="8"/>
        <v>#REF!</v>
      </c>
      <c r="O18" s="11">
        <f t="shared" si="5"/>
        <v>1440</v>
      </c>
      <c r="P18" s="16" t="e">
        <f t="shared" si="6"/>
        <v>#REF!</v>
      </c>
      <c r="Q18" s="13" t="e">
        <f t="shared" si="9"/>
        <v>#REF!</v>
      </c>
      <c r="R18">
        <v>85</v>
      </c>
      <c r="S18" s="11">
        <v>17</v>
      </c>
      <c r="T18" s="12">
        <f t="shared" si="2"/>
        <v>8</v>
      </c>
      <c r="U18" s="12">
        <f>$U$2+T18</f>
        <v>153</v>
      </c>
      <c r="V18" s="7" t="e">
        <f t="shared" si="7"/>
        <v>#REF!</v>
      </c>
      <c r="W18" s="7" t="e">
        <f t="shared" si="3"/>
        <v>#REF!</v>
      </c>
      <c r="X18" s="13" t="e">
        <f t="shared" si="1"/>
        <v>#REF!</v>
      </c>
      <c r="Y18" s="13" t="e">
        <f t="shared" si="4"/>
        <v>#REF!</v>
      </c>
    </row>
    <row r="19" spans="1:25" x14ac:dyDescent="0.2">
      <c r="A19" t="e">
        <f t="shared" si="11"/>
        <v>#REF!</v>
      </c>
      <c r="B19" s="7" t="e">
        <f t="shared" si="13"/>
        <v>#REF!</v>
      </c>
      <c r="C19" s="7" t="e">
        <f t="shared" si="13"/>
        <v>#REF!</v>
      </c>
      <c r="D19" s="7" t="e">
        <f t="shared" si="13"/>
        <v>#REF!</v>
      </c>
      <c r="E19" s="7" t="e">
        <f t="shared" si="13"/>
        <v>#REF!</v>
      </c>
      <c r="F19" s="7" t="e">
        <f t="shared" si="13"/>
        <v>#REF!</v>
      </c>
      <c r="G19" s="7" t="e">
        <f t="shared" si="13"/>
        <v>#REF!</v>
      </c>
      <c r="H19" s="7" t="e">
        <f t="shared" si="13"/>
        <v>#REF!</v>
      </c>
      <c r="I19" s="7" t="e">
        <f t="shared" si="13"/>
        <v>#REF!</v>
      </c>
      <c r="J19" s="7" t="e">
        <f t="shared" si="13"/>
        <v>#REF!</v>
      </c>
      <c r="K19" s="7" t="e">
        <f t="shared" si="13"/>
        <v>#REF!</v>
      </c>
      <c r="L19" s="7" t="e">
        <f t="shared" si="13"/>
        <v>#REF!</v>
      </c>
      <c r="M19">
        <f>'מחשבון נגר'!M6</f>
        <v>0</v>
      </c>
      <c r="R19">
        <v>90</v>
      </c>
      <c r="S19" s="11">
        <v>18</v>
      </c>
      <c r="T19" s="12">
        <f t="shared" si="2"/>
        <v>9</v>
      </c>
      <c r="U19" s="12">
        <f>$U$2-T19</f>
        <v>136</v>
      </c>
      <c r="V19" s="7" t="e">
        <f t="shared" si="7"/>
        <v>#REF!</v>
      </c>
      <c r="W19" s="7" t="e">
        <f t="shared" si="3"/>
        <v>#REF!</v>
      </c>
      <c r="X19" s="13" t="e">
        <f t="shared" si="1"/>
        <v>#REF!</v>
      </c>
      <c r="Y19" s="13" t="e">
        <f t="shared" si="4"/>
        <v>#REF!</v>
      </c>
    </row>
    <row r="20" spans="1:25" x14ac:dyDescent="0.2">
      <c r="A20" t="e">
        <f t="shared" si="11"/>
        <v>#REF!</v>
      </c>
      <c r="B20" s="7" t="e">
        <f t="shared" si="13"/>
        <v>#REF!</v>
      </c>
      <c r="C20" s="7" t="e">
        <f t="shared" si="13"/>
        <v>#REF!</v>
      </c>
      <c r="D20" s="7" t="e">
        <f t="shared" si="13"/>
        <v>#REF!</v>
      </c>
      <c r="E20" s="7" t="e">
        <f t="shared" si="13"/>
        <v>#REF!</v>
      </c>
      <c r="F20" s="7" t="e">
        <f t="shared" si="13"/>
        <v>#REF!</v>
      </c>
      <c r="G20" s="7" t="e">
        <f t="shared" si="13"/>
        <v>#REF!</v>
      </c>
      <c r="H20" s="7" t="e">
        <f t="shared" si="13"/>
        <v>#REF!</v>
      </c>
      <c r="I20" s="7" t="e">
        <f t="shared" si="13"/>
        <v>#REF!</v>
      </c>
      <c r="J20" s="7" t="e">
        <f t="shared" si="13"/>
        <v>#REF!</v>
      </c>
      <c r="K20" s="7" t="e">
        <f t="shared" si="13"/>
        <v>#REF!</v>
      </c>
      <c r="L20" s="7" t="e">
        <f t="shared" si="13"/>
        <v>#REF!</v>
      </c>
      <c r="M20" t="str">
        <f>'מחשבון נגר'!M7</f>
        <v>סוג קרקע:</v>
      </c>
      <c r="O20" t="s">
        <v>35</v>
      </c>
      <c r="P20" s="7" t="e">
        <f>Y289</f>
        <v>#REF!</v>
      </c>
      <c r="R20">
        <v>95</v>
      </c>
      <c r="S20" s="11">
        <v>19</v>
      </c>
      <c r="T20" s="12">
        <f t="shared" si="2"/>
        <v>9</v>
      </c>
      <c r="U20" s="12">
        <f>$U$2+T20</f>
        <v>154</v>
      </c>
      <c r="V20" s="7" t="e">
        <f t="shared" si="7"/>
        <v>#REF!</v>
      </c>
      <c r="W20" s="7" t="e">
        <f t="shared" si="3"/>
        <v>#REF!</v>
      </c>
      <c r="X20" s="13" t="e">
        <f t="shared" si="1"/>
        <v>#REF!</v>
      </c>
      <c r="Y20" s="13" t="e">
        <f t="shared" si="4"/>
        <v>#REF!</v>
      </c>
    </row>
    <row r="21" spans="1:25" x14ac:dyDescent="0.2">
      <c r="A21" t="e">
        <f t="shared" si="11"/>
        <v>#REF!</v>
      </c>
      <c r="B21" s="7" t="e">
        <f>B7/60*B$2</f>
        <v>#REF!</v>
      </c>
      <c r="C21" s="7" t="e">
        <f t="shared" si="13"/>
        <v>#REF!</v>
      </c>
      <c r="D21" s="7" t="e">
        <f t="shared" si="13"/>
        <v>#REF!</v>
      </c>
      <c r="E21" s="7" t="e">
        <f t="shared" si="13"/>
        <v>#REF!</v>
      </c>
      <c r="F21" s="7" t="e">
        <f t="shared" si="13"/>
        <v>#REF!</v>
      </c>
      <c r="G21" s="7" t="e">
        <f t="shared" si="13"/>
        <v>#REF!</v>
      </c>
      <c r="H21" s="7" t="e">
        <f t="shared" si="13"/>
        <v>#REF!</v>
      </c>
      <c r="I21" s="7" t="e">
        <f t="shared" si="13"/>
        <v>#REF!</v>
      </c>
      <c r="J21" s="7" t="e">
        <f t="shared" si="13"/>
        <v>#REF!</v>
      </c>
      <c r="K21" s="7" t="e">
        <f t="shared" si="13"/>
        <v>#REF!</v>
      </c>
      <c r="L21" s="7" t="e">
        <f t="shared" si="13"/>
        <v>#REF!</v>
      </c>
      <c r="M21" t="e">
        <f>'מחשבון נגר'!#REF!</f>
        <v>#REF!</v>
      </c>
      <c r="Q21" t="s">
        <v>45</v>
      </c>
      <c r="R21">
        <v>100</v>
      </c>
      <c r="S21" s="11">
        <v>20</v>
      </c>
      <c r="T21" s="12">
        <f t="shared" si="2"/>
        <v>10</v>
      </c>
      <c r="U21" s="12">
        <f>$U$2-T21</f>
        <v>135</v>
      </c>
      <c r="V21" s="7" t="e">
        <f t="shared" si="7"/>
        <v>#REF!</v>
      </c>
      <c r="W21" s="7" t="e">
        <f t="shared" si="3"/>
        <v>#REF!</v>
      </c>
      <c r="X21" s="13" t="e">
        <f t="shared" si="1"/>
        <v>#REF!</v>
      </c>
      <c r="Y21" s="13" t="e">
        <f t="shared" si="4"/>
        <v>#REF!</v>
      </c>
    </row>
    <row r="22" spans="1:25" x14ac:dyDescent="0.2">
      <c r="A22" t="e">
        <f t="shared" si="11"/>
        <v>#REF!</v>
      </c>
      <c r="B22" s="7" t="e">
        <f t="shared" ref="B22:L27" si="14">B8/60*B$2</f>
        <v>#REF!</v>
      </c>
      <c r="C22" s="7" t="e">
        <f t="shared" si="14"/>
        <v>#REF!</v>
      </c>
      <c r="D22" s="7" t="e">
        <f t="shared" si="14"/>
        <v>#REF!</v>
      </c>
      <c r="E22" s="7" t="e">
        <f t="shared" si="14"/>
        <v>#REF!</v>
      </c>
      <c r="F22" s="7" t="e">
        <f t="shared" si="14"/>
        <v>#REF!</v>
      </c>
      <c r="G22" s="7" t="e">
        <f t="shared" si="14"/>
        <v>#REF!</v>
      </c>
      <c r="H22" s="7" t="e">
        <f t="shared" si="14"/>
        <v>#REF!</v>
      </c>
      <c r="I22" s="7" t="e">
        <f t="shared" si="14"/>
        <v>#REF!</v>
      </c>
      <c r="J22" s="7" t="e">
        <f t="shared" si="14"/>
        <v>#REF!</v>
      </c>
      <c r="K22" s="7" t="e">
        <f t="shared" si="14"/>
        <v>#REF!</v>
      </c>
      <c r="L22" s="7" t="e">
        <f t="shared" si="14"/>
        <v>#REF!</v>
      </c>
      <c r="M22">
        <f>'מחשבון נגר'!M8</f>
        <v>0</v>
      </c>
      <c r="O22" s="18" t="s">
        <v>43</v>
      </c>
      <c r="P22" s="18" t="s">
        <v>44</v>
      </c>
      <c r="Q22" s="18" t="s">
        <v>41</v>
      </c>
      <c r="R22">
        <v>105</v>
      </c>
      <c r="S22" s="11">
        <v>21</v>
      </c>
      <c r="T22" s="12">
        <f t="shared" si="2"/>
        <v>10</v>
      </c>
      <c r="U22" s="12">
        <f>$U$2+T22</f>
        <v>155</v>
      </c>
      <c r="V22" s="7" t="e">
        <f t="shared" si="7"/>
        <v>#REF!</v>
      </c>
      <c r="W22" s="7" t="e">
        <f t="shared" si="3"/>
        <v>#REF!</v>
      </c>
      <c r="X22" s="13" t="e">
        <f t="shared" si="1"/>
        <v>#REF!</v>
      </c>
      <c r="Y22" s="13" t="e">
        <f t="shared" si="4"/>
        <v>#REF!</v>
      </c>
    </row>
    <row r="23" spans="1:25" x14ac:dyDescent="0.2">
      <c r="A23" t="e">
        <f t="shared" si="11"/>
        <v>#REF!</v>
      </c>
      <c r="B23" s="7" t="e">
        <f t="shared" si="14"/>
        <v>#REF!</v>
      </c>
      <c r="C23" s="7" t="e">
        <f t="shared" si="14"/>
        <v>#REF!</v>
      </c>
      <c r="D23" s="7" t="e">
        <f t="shared" si="14"/>
        <v>#REF!</v>
      </c>
      <c r="E23" s="7" t="e">
        <f t="shared" si="14"/>
        <v>#REF!</v>
      </c>
      <c r="F23" s="7" t="e">
        <f t="shared" si="14"/>
        <v>#REF!</v>
      </c>
      <c r="G23" s="7" t="e">
        <f t="shared" si="14"/>
        <v>#REF!</v>
      </c>
      <c r="H23" s="7" t="e">
        <f t="shared" si="14"/>
        <v>#REF!</v>
      </c>
      <c r="I23" s="7" t="e">
        <f t="shared" si="14"/>
        <v>#REF!</v>
      </c>
      <c r="J23" s="7" t="e">
        <f t="shared" si="14"/>
        <v>#REF!</v>
      </c>
      <c r="K23" s="7" t="e">
        <f t="shared" si="14"/>
        <v>#REF!</v>
      </c>
      <c r="L23" s="7" t="e">
        <f t="shared" si="14"/>
        <v>#REF!</v>
      </c>
      <c r="M23">
        <f>'מחשבון נגר'!M9</f>
        <v>0</v>
      </c>
      <c r="O23" s="19" t="e">
        <f xml:space="preserve"> SLOPE(LN(P7:P17),LN(O7:O17))</f>
        <v>#REF!</v>
      </c>
      <c r="P23" s="13" t="e">
        <f xml:space="preserve"> EXP(INTERCEPT(LN(P7:P17),LN(O7:O17)))</f>
        <v>#REF!</v>
      </c>
      <c r="Q23" s="17" t="s">
        <v>42</v>
      </c>
      <c r="R23">
        <v>110</v>
      </c>
      <c r="S23" s="11">
        <v>22</v>
      </c>
      <c r="T23" s="12">
        <f t="shared" si="2"/>
        <v>11</v>
      </c>
      <c r="U23" s="12">
        <f>$U$2-T23</f>
        <v>134</v>
      </c>
      <c r="V23" s="7" t="e">
        <f t="shared" si="7"/>
        <v>#REF!</v>
      </c>
      <c r="W23" s="7" t="e">
        <f t="shared" si="3"/>
        <v>#REF!</v>
      </c>
      <c r="X23" s="13" t="e">
        <f t="shared" si="1"/>
        <v>#REF!</v>
      </c>
      <c r="Y23" s="13" t="e">
        <f t="shared" si="4"/>
        <v>#REF!</v>
      </c>
    </row>
    <row r="24" spans="1:25" x14ac:dyDescent="0.2">
      <c r="A24" t="e">
        <f t="shared" si="11"/>
        <v>#REF!</v>
      </c>
      <c r="B24" s="7" t="e">
        <f t="shared" si="14"/>
        <v>#REF!</v>
      </c>
      <c r="C24" s="7" t="e">
        <f t="shared" si="14"/>
        <v>#REF!</v>
      </c>
      <c r="D24" s="7" t="e">
        <f t="shared" si="14"/>
        <v>#REF!</v>
      </c>
      <c r="E24" s="7" t="e">
        <f t="shared" si="14"/>
        <v>#REF!</v>
      </c>
      <c r="F24" s="7" t="e">
        <f t="shared" si="14"/>
        <v>#REF!</v>
      </c>
      <c r="G24" s="7" t="e">
        <f t="shared" si="14"/>
        <v>#REF!</v>
      </c>
      <c r="H24" s="7" t="e">
        <f t="shared" si="14"/>
        <v>#REF!</v>
      </c>
      <c r="I24" s="7" t="e">
        <f t="shared" si="14"/>
        <v>#REF!</v>
      </c>
      <c r="J24" s="7" t="e">
        <f t="shared" si="14"/>
        <v>#REF!</v>
      </c>
      <c r="K24" s="7" t="e">
        <f t="shared" si="14"/>
        <v>#REF!</v>
      </c>
      <c r="L24" s="7" t="e">
        <f t="shared" si="14"/>
        <v>#REF!</v>
      </c>
      <c r="M24">
        <f>'מחשבון נגר'!M10</f>
        <v>0</v>
      </c>
      <c r="R24">
        <v>115</v>
      </c>
      <c r="S24" s="11">
        <v>23</v>
      </c>
      <c r="T24" s="12">
        <f t="shared" si="2"/>
        <v>11</v>
      </c>
      <c r="U24" s="12">
        <f>$U$2+T24</f>
        <v>156</v>
      </c>
      <c r="V24" s="7" t="e">
        <f t="shared" si="7"/>
        <v>#REF!</v>
      </c>
      <c r="W24" s="7" t="e">
        <f t="shared" si="3"/>
        <v>#REF!</v>
      </c>
      <c r="X24" s="13" t="e">
        <f t="shared" si="1"/>
        <v>#REF!</v>
      </c>
      <c r="Y24" s="13" t="e">
        <f t="shared" si="4"/>
        <v>#REF!</v>
      </c>
    </row>
    <row r="25" spans="1:25" x14ac:dyDescent="0.2">
      <c r="A25" t="e">
        <f t="shared" si="11"/>
        <v>#REF!</v>
      </c>
      <c r="B25" s="7" t="e">
        <f t="shared" si="14"/>
        <v>#REF!</v>
      </c>
      <c r="C25" s="7" t="e">
        <f t="shared" si="14"/>
        <v>#REF!</v>
      </c>
      <c r="D25" s="7" t="e">
        <f t="shared" si="14"/>
        <v>#REF!</v>
      </c>
      <c r="E25" s="7" t="e">
        <f t="shared" si="14"/>
        <v>#REF!</v>
      </c>
      <c r="F25" s="7" t="e">
        <f t="shared" si="14"/>
        <v>#REF!</v>
      </c>
      <c r="G25" s="7" t="e">
        <f t="shared" si="14"/>
        <v>#REF!</v>
      </c>
      <c r="H25" s="7" t="e">
        <f t="shared" si="14"/>
        <v>#REF!</v>
      </c>
      <c r="I25" s="7" t="e">
        <f t="shared" si="14"/>
        <v>#REF!</v>
      </c>
      <c r="J25" s="7" t="e">
        <f t="shared" si="14"/>
        <v>#REF!</v>
      </c>
      <c r="K25" s="7" t="e">
        <f t="shared" si="14"/>
        <v>#REF!</v>
      </c>
      <c r="L25" s="7" t="e">
        <f t="shared" si="14"/>
        <v>#REF!</v>
      </c>
      <c r="M25" t="e">
        <f>'מחשבון נגר'!#REF!</f>
        <v>#REF!</v>
      </c>
      <c r="N25" s="14"/>
      <c r="O25" s="7"/>
      <c r="P25" s="13"/>
      <c r="Q25" s="13"/>
      <c r="R25">
        <v>120</v>
      </c>
      <c r="S25" s="11">
        <v>24</v>
      </c>
      <c r="T25" s="12">
        <f t="shared" si="2"/>
        <v>12</v>
      </c>
      <c r="U25" s="12">
        <f>$U$2-T25</f>
        <v>133</v>
      </c>
      <c r="V25" s="7" t="e">
        <f t="shared" si="7"/>
        <v>#REF!</v>
      </c>
      <c r="W25" s="7" t="e">
        <f t="shared" si="3"/>
        <v>#REF!</v>
      </c>
      <c r="X25" s="13" t="e">
        <f t="shared" si="1"/>
        <v>#REF!</v>
      </c>
      <c r="Y25" s="13" t="e">
        <f t="shared" si="4"/>
        <v>#REF!</v>
      </c>
    </row>
    <row r="26" spans="1:25" x14ac:dyDescent="0.2">
      <c r="A26" t="e">
        <f t="shared" si="11"/>
        <v>#REF!</v>
      </c>
      <c r="B26" s="7" t="e">
        <f t="shared" si="14"/>
        <v>#REF!</v>
      </c>
      <c r="C26" s="7" t="e">
        <f t="shared" si="14"/>
        <v>#REF!</v>
      </c>
      <c r="D26" s="7" t="e">
        <f t="shared" si="14"/>
        <v>#REF!</v>
      </c>
      <c r="E26" s="7" t="e">
        <f t="shared" si="14"/>
        <v>#REF!</v>
      </c>
      <c r="F26" s="7" t="e">
        <f t="shared" si="14"/>
        <v>#REF!</v>
      </c>
      <c r="G26" s="7" t="e">
        <f t="shared" si="14"/>
        <v>#REF!</v>
      </c>
      <c r="H26" s="7" t="e">
        <f t="shared" si="14"/>
        <v>#REF!</v>
      </c>
      <c r="I26" s="7" t="e">
        <f t="shared" si="14"/>
        <v>#REF!</v>
      </c>
      <c r="J26" s="7" t="e">
        <f t="shared" si="14"/>
        <v>#REF!</v>
      </c>
      <c r="K26" s="7" t="e">
        <f t="shared" si="14"/>
        <v>#REF!</v>
      </c>
      <c r="L26" s="7" t="e">
        <f t="shared" si="14"/>
        <v>#REF!</v>
      </c>
      <c r="M26">
        <f>'מחשבון נגר'!M12</f>
        <v>0</v>
      </c>
      <c r="N26" s="14"/>
      <c r="O26" s="7"/>
      <c r="P26" s="13"/>
      <c r="Q26" s="13"/>
      <c r="R26">
        <v>125</v>
      </c>
      <c r="S26" s="11">
        <v>25</v>
      </c>
      <c r="T26" s="12">
        <f t="shared" si="2"/>
        <v>12</v>
      </c>
      <c r="U26" s="12">
        <f>$U$2+T26</f>
        <v>157</v>
      </c>
      <c r="V26" s="7" t="e">
        <f t="shared" si="7"/>
        <v>#REF!</v>
      </c>
      <c r="W26" s="7" t="e">
        <f t="shared" si="3"/>
        <v>#REF!</v>
      </c>
      <c r="X26" s="13" t="e">
        <f t="shared" si="1"/>
        <v>#REF!</v>
      </c>
      <c r="Y26" s="13" t="e">
        <f t="shared" si="4"/>
        <v>#REF!</v>
      </c>
    </row>
    <row r="27" spans="1:25" x14ac:dyDescent="0.2">
      <c r="A27">
        <v>1</v>
      </c>
      <c r="B27" s="7" t="e">
        <f t="shared" si="14"/>
        <v>#REF!</v>
      </c>
      <c r="C27" s="7" t="e">
        <f t="shared" si="14"/>
        <v>#REF!</v>
      </c>
      <c r="D27" s="7" t="e">
        <f t="shared" si="14"/>
        <v>#REF!</v>
      </c>
      <c r="E27" s="7" t="e">
        <f t="shared" si="14"/>
        <v>#REF!</v>
      </c>
      <c r="F27" s="7" t="e">
        <f t="shared" si="14"/>
        <v>#REF!</v>
      </c>
      <c r="G27" s="7" t="e">
        <f t="shared" si="14"/>
        <v>#REF!</v>
      </c>
      <c r="H27" s="7" t="e">
        <f t="shared" si="14"/>
        <v>#REF!</v>
      </c>
      <c r="I27" s="7" t="e">
        <f t="shared" si="14"/>
        <v>#REF!</v>
      </c>
      <c r="J27" s="7" t="e">
        <f t="shared" si="14"/>
        <v>#REF!</v>
      </c>
      <c r="K27" s="7" t="e">
        <f t="shared" si="14"/>
        <v>#REF!</v>
      </c>
      <c r="L27" s="7" t="e">
        <f t="shared" si="14"/>
        <v>#REF!</v>
      </c>
      <c r="M27" t="str">
        <f>'מחשבון נגר'!M13</f>
        <v>מקדם נגר לשטח הפתוח:</v>
      </c>
      <c r="O27" s="7"/>
      <c r="P27" s="13"/>
      <c r="Q27" s="13"/>
      <c r="R27">
        <v>130</v>
      </c>
      <c r="S27" s="11">
        <v>26</v>
      </c>
      <c r="T27" s="12">
        <f t="shared" si="2"/>
        <v>13</v>
      </c>
      <c r="U27" s="12">
        <f>$U$2-T27</f>
        <v>132</v>
      </c>
      <c r="V27" s="7" t="e">
        <f t="shared" si="7"/>
        <v>#REF!</v>
      </c>
      <c r="W27" s="7" t="e">
        <f t="shared" si="3"/>
        <v>#REF!</v>
      </c>
      <c r="X27" s="13" t="e">
        <f t="shared" si="1"/>
        <v>#REF!</v>
      </c>
      <c r="Y27" s="13" t="e">
        <f t="shared" si="4"/>
        <v>#REF!</v>
      </c>
    </row>
    <row r="28" spans="1:25" x14ac:dyDescent="0.2">
      <c r="R28">
        <v>135</v>
      </c>
      <c r="S28" s="11">
        <v>27</v>
      </c>
      <c r="T28" s="12">
        <f t="shared" si="2"/>
        <v>13</v>
      </c>
      <c r="U28" s="12">
        <f>$U$2+T28</f>
        <v>158</v>
      </c>
      <c r="V28" s="7" t="e">
        <f t="shared" si="7"/>
        <v>#REF!</v>
      </c>
      <c r="W28" s="7" t="e">
        <f t="shared" si="3"/>
        <v>#REF!</v>
      </c>
      <c r="X28" s="13" t="e">
        <f t="shared" si="1"/>
        <v>#REF!</v>
      </c>
      <c r="Y28" s="13" t="e">
        <f t="shared" si="4"/>
        <v>#REF!</v>
      </c>
    </row>
    <row r="29" spans="1:25" x14ac:dyDescent="0.2">
      <c r="A29" s="95" t="s">
        <v>38</v>
      </c>
      <c r="B29" s="95"/>
      <c r="C29" s="95"/>
      <c r="D29" s="95"/>
      <c r="E29" s="95"/>
      <c r="F29" s="95"/>
      <c r="G29" s="95"/>
      <c r="H29" s="95"/>
      <c r="I29" s="95"/>
      <c r="J29" s="95"/>
      <c r="K29" s="95"/>
      <c r="L29" s="95"/>
      <c r="M29" s="95"/>
      <c r="R29">
        <v>140</v>
      </c>
      <c r="S29" s="11">
        <v>28</v>
      </c>
      <c r="T29" s="12">
        <f t="shared" si="2"/>
        <v>14</v>
      </c>
      <c r="U29" s="12">
        <f>$U$2-T29</f>
        <v>131</v>
      </c>
      <c r="V29" s="7" t="e">
        <f t="shared" si="7"/>
        <v>#REF!</v>
      </c>
      <c r="W29" s="7" t="e">
        <f t="shared" si="3"/>
        <v>#REF!</v>
      </c>
      <c r="X29" s="13" t="e">
        <f t="shared" si="1"/>
        <v>#REF!</v>
      </c>
      <c r="Y29" s="13" t="e">
        <f t="shared" si="4"/>
        <v>#REF!</v>
      </c>
    </row>
    <row r="30" spans="1:25" x14ac:dyDescent="0.2">
      <c r="A30" t="e">
        <f>A16</f>
        <v>#REF!</v>
      </c>
      <c r="B30">
        <f t="shared" ref="B30:M30" si="15">B16</f>
        <v>5</v>
      </c>
      <c r="C30">
        <f t="shared" si="15"/>
        <v>10</v>
      </c>
      <c r="D30">
        <f t="shared" si="15"/>
        <v>15</v>
      </c>
      <c r="E30">
        <f t="shared" si="15"/>
        <v>20</v>
      </c>
      <c r="F30">
        <f t="shared" si="15"/>
        <v>30</v>
      </c>
      <c r="G30">
        <f t="shared" si="15"/>
        <v>45</v>
      </c>
      <c r="H30">
        <f t="shared" si="15"/>
        <v>60</v>
      </c>
      <c r="I30">
        <f t="shared" si="15"/>
        <v>90</v>
      </c>
      <c r="J30">
        <f t="shared" si="15"/>
        <v>120</v>
      </c>
      <c r="K30">
        <f t="shared" si="15"/>
        <v>180</v>
      </c>
      <c r="L30">
        <f t="shared" si="15"/>
        <v>240</v>
      </c>
      <c r="M30">
        <f t="shared" si="15"/>
        <v>1440</v>
      </c>
      <c r="R30">
        <v>145</v>
      </c>
      <c r="S30" s="11">
        <v>29</v>
      </c>
      <c r="T30" s="12">
        <f t="shared" si="2"/>
        <v>14</v>
      </c>
      <c r="U30" s="12">
        <f>$U$2+T30</f>
        <v>159</v>
      </c>
      <c r="V30" s="7" t="e">
        <f t="shared" si="7"/>
        <v>#REF!</v>
      </c>
      <c r="W30" s="7" t="e">
        <f t="shared" si="3"/>
        <v>#REF!</v>
      </c>
      <c r="X30" s="13" t="e">
        <f t="shared" si="1"/>
        <v>#REF!</v>
      </c>
      <c r="Y30" s="13" t="e">
        <f t="shared" si="4"/>
        <v>#REF!</v>
      </c>
    </row>
    <row r="31" spans="1:25" x14ac:dyDescent="0.2">
      <c r="A31" t="e">
        <f t="shared" ref="A31:B41" si="16">A17</f>
        <v>#REF!</v>
      </c>
      <c r="B31" s="7" t="e">
        <f>B17</f>
        <v>#REF!</v>
      </c>
      <c r="C31" s="7" t="e">
        <f>IF(C17&lt;=B31,B31+1,C17)</f>
        <v>#REF!</v>
      </c>
      <c r="D31" s="7" t="e">
        <f t="shared" ref="D31:M31" si="17">IF(D17&lt;=C31,C31+1,D17)</f>
        <v>#REF!</v>
      </c>
      <c r="E31" s="7" t="e">
        <f t="shared" si="17"/>
        <v>#REF!</v>
      </c>
      <c r="F31" s="7" t="e">
        <f t="shared" si="17"/>
        <v>#REF!</v>
      </c>
      <c r="G31" s="7" t="e">
        <f t="shared" si="17"/>
        <v>#REF!</v>
      </c>
      <c r="H31" s="7" t="e">
        <f t="shared" si="17"/>
        <v>#REF!</v>
      </c>
      <c r="I31" s="7" t="e">
        <f t="shared" si="17"/>
        <v>#REF!</v>
      </c>
      <c r="J31" s="7" t="e">
        <f t="shared" si="17"/>
        <v>#REF!</v>
      </c>
      <c r="K31" s="7" t="e">
        <f t="shared" si="17"/>
        <v>#REF!</v>
      </c>
      <c r="L31" s="7" t="e">
        <f t="shared" si="17"/>
        <v>#REF!</v>
      </c>
      <c r="M31" s="7" t="e">
        <f t="shared" si="17"/>
        <v>#REF!</v>
      </c>
      <c r="R31">
        <v>150</v>
      </c>
      <c r="S31" s="11">
        <v>30</v>
      </c>
      <c r="T31" s="12">
        <f t="shared" si="2"/>
        <v>15</v>
      </c>
      <c r="U31" s="12">
        <f>$U$2-T31</f>
        <v>130</v>
      </c>
      <c r="V31" s="7" t="e">
        <f t="shared" si="7"/>
        <v>#REF!</v>
      </c>
      <c r="W31" s="7" t="e">
        <f t="shared" si="3"/>
        <v>#REF!</v>
      </c>
      <c r="X31" s="13" t="e">
        <f t="shared" si="1"/>
        <v>#REF!</v>
      </c>
      <c r="Y31" s="13" t="e">
        <f t="shared" si="4"/>
        <v>#REF!</v>
      </c>
    </row>
    <row r="32" spans="1:25" x14ac:dyDescent="0.2">
      <c r="A32" t="e">
        <f t="shared" si="16"/>
        <v>#REF!</v>
      </c>
      <c r="B32" s="7" t="e">
        <f t="shared" si="16"/>
        <v>#REF!</v>
      </c>
      <c r="C32" s="7" t="e">
        <f t="shared" ref="C32:M41" si="18">IF(C18&lt;=B32,B32+1,C18)</f>
        <v>#REF!</v>
      </c>
      <c r="D32" s="7" t="e">
        <f t="shared" si="18"/>
        <v>#REF!</v>
      </c>
      <c r="E32" s="7" t="e">
        <f t="shared" si="18"/>
        <v>#REF!</v>
      </c>
      <c r="F32" s="7" t="e">
        <f t="shared" si="18"/>
        <v>#REF!</v>
      </c>
      <c r="G32" s="7" t="e">
        <f t="shared" si="18"/>
        <v>#REF!</v>
      </c>
      <c r="H32" s="7" t="e">
        <f t="shared" si="18"/>
        <v>#REF!</v>
      </c>
      <c r="I32" s="7" t="e">
        <f t="shared" si="18"/>
        <v>#REF!</v>
      </c>
      <c r="J32" s="7" t="e">
        <f t="shared" si="18"/>
        <v>#REF!</v>
      </c>
      <c r="K32" s="7" t="e">
        <f t="shared" si="18"/>
        <v>#REF!</v>
      </c>
      <c r="L32" s="7" t="e">
        <f t="shared" si="18"/>
        <v>#REF!</v>
      </c>
      <c r="M32" s="7" t="e">
        <f t="shared" si="18"/>
        <v>#REF!</v>
      </c>
      <c r="R32">
        <v>155</v>
      </c>
      <c r="S32" s="11">
        <v>31</v>
      </c>
      <c r="T32" s="12">
        <f t="shared" si="2"/>
        <v>15</v>
      </c>
      <c r="U32" s="12">
        <f>$U$2+T32</f>
        <v>160</v>
      </c>
      <c r="V32" s="7" t="e">
        <f t="shared" si="7"/>
        <v>#REF!</v>
      </c>
      <c r="W32" s="7" t="e">
        <f t="shared" si="3"/>
        <v>#REF!</v>
      </c>
      <c r="X32" s="13" t="e">
        <f t="shared" si="1"/>
        <v>#REF!</v>
      </c>
      <c r="Y32" s="13" t="e">
        <f t="shared" si="4"/>
        <v>#REF!</v>
      </c>
    </row>
    <row r="33" spans="1:25" x14ac:dyDescent="0.2">
      <c r="A33" t="e">
        <f t="shared" si="16"/>
        <v>#REF!</v>
      </c>
      <c r="B33" s="7" t="e">
        <f t="shared" si="16"/>
        <v>#REF!</v>
      </c>
      <c r="C33" s="7" t="e">
        <f t="shared" si="18"/>
        <v>#REF!</v>
      </c>
      <c r="D33" s="7" t="e">
        <f t="shared" si="18"/>
        <v>#REF!</v>
      </c>
      <c r="E33" s="7" t="e">
        <f t="shared" si="18"/>
        <v>#REF!</v>
      </c>
      <c r="F33" s="7" t="e">
        <f t="shared" si="18"/>
        <v>#REF!</v>
      </c>
      <c r="G33" s="7" t="e">
        <f t="shared" si="18"/>
        <v>#REF!</v>
      </c>
      <c r="H33" s="7" t="e">
        <f t="shared" si="18"/>
        <v>#REF!</v>
      </c>
      <c r="I33" s="7" t="e">
        <f t="shared" si="18"/>
        <v>#REF!</v>
      </c>
      <c r="J33" s="7" t="e">
        <f t="shared" si="18"/>
        <v>#REF!</v>
      </c>
      <c r="K33" s="7" t="e">
        <f t="shared" si="18"/>
        <v>#REF!</v>
      </c>
      <c r="L33" s="7" t="e">
        <f t="shared" si="18"/>
        <v>#REF!</v>
      </c>
      <c r="M33" s="7" t="e">
        <f t="shared" si="18"/>
        <v>#REF!</v>
      </c>
      <c r="R33">
        <v>160</v>
      </c>
      <c r="S33" s="11">
        <v>32</v>
      </c>
      <c r="T33" s="12">
        <f t="shared" si="2"/>
        <v>16</v>
      </c>
      <c r="U33" s="12">
        <f>$U$2-T33</f>
        <v>129</v>
      </c>
      <c r="V33" s="7" t="e">
        <f t="shared" si="7"/>
        <v>#REF!</v>
      </c>
      <c r="W33" s="7" t="e">
        <f t="shared" si="3"/>
        <v>#REF!</v>
      </c>
      <c r="X33" s="13" t="e">
        <f t="shared" si="1"/>
        <v>#REF!</v>
      </c>
      <c r="Y33" s="13" t="e">
        <f t="shared" si="4"/>
        <v>#REF!</v>
      </c>
    </row>
    <row r="34" spans="1:25" x14ac:dyDescent="0.2">
      <c r="A34" t="e">
        <f t="shared" si="16"/>
        <v>#REF!</v>
      </c>
      <c r="B34" s="7" t="e">
        <f t="shared" si="16"/>
        <v>#REF!</v>
      </c>
      <c r="C34" s="7" t="e">
        <f t="shared" si="18"/>
        <v>#REF!</v>
      </c>
      <c r="D34" s="7" t="e">
        <f t="shared" si="18"/>
        <v>#REF!</v>
      </c>
      <c r="E34" s="7" t="e">
        <f t="shared" si="18"/>
        <v>#REF!</v>
      </c>
      <c r="F34" s="7" t="e">
        <f t="shared" si="18"/>
        <v>#REF!</v>
      </c>
      <c r="G34" s="7" t="e">
        <f t="shared" si="18"/>
        <v>#REF!</v>
      </c>
      <c r="H34" s="7" t="e">
        <f t="shared" si="18"/>
        <v>#REF!</v>
      </c>
      <c r="I34" s="7" t="e">
        <f t="shared" si="18"/>
        <v>#REF!</v>
      </c>
      <c r="J34" s="7" t="e">
        <f t="shared" si="18"/>
        <v>#REF!</v>
      </c>
      <c r="K34" s="7" t="e">
        <f t="shared" si="18"/>
        <v>#REF!</v>
      </c>
      <c r="L34" s="7" t="e">
        <f t="shared" si="18"/>
        <v>#REF!</v>
      </c>
      <c r="M34" s="7" t="e">
        <f t="shared" si="18"/>
        <v>#REF!</v>
      </c>
      <c r="R34">
        <v>165</v>
      </c>
      <c r="S34" s="11">
        <v>33</v>
      </c>
      <c r="T34" s="12">
        <f t="shared" si="2"/>
        <v>16</v>
      </c>
      <c r="U34" s="12">
        <f>$U$2+T34</f>
        <v>161</v>
      </c>
      <c r="V34" s="7" t="e">
        <f t="shared" si="7"/>
        <v>#REF!</v>
      </c>
      <c r="W34" s="7" t="e">
        <f t="shared" si="3"/>
        <v>#REF!</v>
      </c>
      <c r="X34" s="13" t="e">
        <f t="shared" si="1"/>
        <v>#REF!</v>
      </c>
      <c r="Y34" s="13" t="e">
        <f t="shared" si="4"/>
        <v>#REF!</v>
      </c>
    </row>
    <row r="35" spans="1:25" x14ac:dyDescent="0.2">
      <c r="A35" t="e">
        <f t="shared" si="16"/>
        <v>#REF!</v>
      </c>
      <c r="B35" s="7" t="e">
        <f t="shared" si="16"/>
        <v>#REF!</v>
      </c>
      <c r="C35" s="7" t="e">
        <f t="shared" si="18"/>
        <v>#REF!</v>
      </c>
      <c r="D35" s="7" t="e">
        <f t="shared" si="18"/>
        <v>#REF!</v>
      </c>
      <c r="E35" s="7" t="e">
        <f t="shared" si="18"/>
        <v>#REF!</v>
      </c>
      <c r="F35" s="7" t="e">
        <f t="shared" si="18"/>
        <v>#REF!</v>
      </c>
      <c r="G35" s="7" t="e">
        <f t="shared" si="18"/>
        <v>#REF!</v>
      </c>
      <c r="H35" s="7" t="e">
        <f t="shared" si="18"/>
        <v>#REF!</v>
      </c>
      <c r="I35" s="7" t="e">
        <f t="shared" si="18"/>
        <v>#REF!</v>
      </c>
      <c r="J35" s="7" t="e">
        <f t="shared" si="18"/>
        <v>#REF!</v>
      </c>
      <c r="K35" s="7" t="e">
        <f t="shared" si="18"/>
        <v>#REF!</v>
      </c>
      <c r="L35" s="7" t="e">
        <f t="shared" si="18"/>
        <v>#REF!</v>
      </c>
      <c r="M35" s="7" t="e">
        <f t="shared" si="18"/>
        <v>#REF!</v>
      </c>
      <c r="R35">
        <v>170</v>
      </c>
      <c r="S35" s="11">
        <v>34</v>
      </c>
      <c r="T35" s="12">
        <f t="shared" si="2"/>
        <v>17</v>
      </c>
      <c r="U35" s="12">
        <f>$U$2-T35</f>
        <v>128</v>
      </c>
      <c r="V35" s="7" t="e">
        <f t="shared" si="7"/>
        <v>#REF!</v>
      </c>
      <c r="W35" s="7" t="e">
        <f t="shared" si="3"/>
        <v>#REF!</v>
      </c>
      <c r="X35" s="13" t="e">
        <f t="shared" si="1"/>
        <v>#REF!</v>
      </c>
      <c r="Y35" s="13" t="e">
        <f t="shared" si="4"/>
        <v>#REF!</v>
      </c>
    </row>
    <row r="36" spans="1:25" x14ac:dyDescent="0.2">
      <c r="A36" t="e">
        <f t="shared" si="16"/>
        <v>#REF!</v>
      </c>
      <c r="B36" s="7" t="e">
        <f t="shared" si="16"/>
        <v>#REF!</v>
      </c>
      <c r="C36" s="7" t="e">
        <f t="shared" si="18"/>
        <v>#REF!</v>
      </c>
      <c r="D36" s="7" t="e">
        <f t="shared" si="18"/>
        <v>#REF!</v>
      </c>
      <c r="E36" s="7" t="e">
        <f t="shared" si="18"/>
        <v>#REF!</v>
      </c>
      <c r="F36" s="7" t="e">
        <f t="shared" si="18"/>
        <v>#REF!</v>
      </c>
      <c r="G36" s="7" t="e">
        <f t="shared" si="18"/>
        <v>#REF!</v>
      </c>
      <c r="H36" s="7" t="e">
        <f t="shared" si="18"/>
        <v>#REF!</v>
      </c>
      <c r="I36" s="7" t="e">
        <f t="shared" si="18"/>
        <v>#REF!</v>
      </c>
      <c r="J36" s="7" t="e">
        <f t="shared" si="18"/>
        <v>#REF!</v>
      </c>
      <c r="K36" s="7" t="e">
        <f t="shared" si="18"/>
        <v>#REF!</v>
      </c>
      <c r="L36" s="7" t="e">
        <f t="shared" si="18"/>
        <v>#REF!</v>
      </c>
      <c r="M36" s="7" t="e">
        <f t="shared" si="18"/>
        <v>#REF!</v>
      </c>
      <c r="R36">
        <v>175</v>
      </c>
      <c r="S36" s="11">
        <v>35</v>
      </c>
      <c r="T36" s="12">
        <f t="shared" si="2"/>
        <v>17</v>
      </c>
      <c r="U36" s="12">
        <f>$U$2+T36</f>
        <v>162</v>
      </c>
      <c r="V36" s="7" t="e">
        <f t="shared" si="7"/>
        <v>#REF!</v>
      </c>
      <c r="W36" s="7" t="e">
        <f t="shared" si="3"/>
        <v>#REF!</v>
      </c>
      <c r="X36" s="13" t="e">
        <f t="shared" si="1"/>
        <v>#REF!</v>
      </c>
      <c r="Y36" s="13" t="e">
        <f t="shared" si="4"/>
        <v>#REF!</v>
      </c>
    </row>
    <row r="37" spans="1:25" x14ac:dyDescent="0.2">
      <c r="A37" t="e">
        <f t="shared" si="16"/>
        <v>#REF!</v>
      </c>
      <c r="B37" s="7" t="e">
        <f t="shared" si="16"/>
        <v>#REF!</v>
      </c>
      <c r="C37" s="7" t="e">
        <f t="shared" si="18"/>
        <v>#REF!</v>
      </c>
      <c r="D37" s="7" t="e">
        <f t="shared" si="18"/>
        <v>#REF!</v>
      </c>
      <c r="E37" s="7" t="e">
        <f t="shared" si="18"/>
        <v>#REF!</v>
      </c>
      <c r="F37" s="7" t="e">
        <f t="shared" si="18"/>
        <v>#REF!</v>
      </c>
      <c r="G37" s="7" t="e">
        <f t="shared" si="18"/>
        <v>#REF!</v>
      </c>
      <c r="H37" s="7" t="e">
        <f t="shared" si="18"/>
        <v>#REF!</v>
      </c>
      <c r="I37" s="7" t="e">
        <f t="shared" si="18"/>
        <v>#REF!</v>
      </c>
      <c r="J37" s="7" t="e">
        <f t="shared" si="18"/>
        <v>#REF!</v>
      </c>
      <c r="K37" s="7" t="e">
        <f t="shared" si="18"/>
        <v>#REF!</v>
      </c>
      <c r="L37" s="7" t="e">
        <f t="shared" si="18"/>
        <v>#REF!</v>
      </c>
      <c r="M37" s="7" t="e">
        <f t="shared" si="18"/>
        <v>#REF!</v>
      </c>
      <c r="R37">
        <v>180</v>
      </c>
      <c r="S37" s="11">
        <v>36</v>
      </c>
      <c r="T37" s="12">
        <f t="shared" si="2"/>
        <v>18</v>
      </c>
      <c r="U37" s="12">
        <f>$U$2-T37</f>
        <v>127</v>
      </c>
      <c r="V37" s="7" t="e">
        <f t="shared" si="7"/>
        <v>#REF!</v>
      </c>
      <c r="W37" s="7" t="e">
        <f t="shared" si="3"/>
        <v>#REF!</v>
      </c>
      <c r="X37" s="13" t="e">
        <f t="shared" si="1"/>
        <v>#REF!</v>
      </c>
      <c r="Y37" s="13" t="e">
        <f t="shared" si="4"/>
        <v>#REF!</v>
      </c>
    </row>
    <row r="38" spans="1:25" x14ac:dyDescent="0.2">
      <c r="A38" t="e">
        <f t="shared" si="16"/>
        <v>#REF!</v>
      </c>
      <c r="B38" s="7" t="e">
        <f t="shared" si="16"/>
        <v>#REF!</v>
      </c>
      <c r="C38" s="7" t="e">
        <f t="shared" si="18"/>
        <v>#REF!</v>
      </c>
      <c r="D38" s="7" t="e">
        <f t="shared" si="18"/>
        <v>#REF!</v>
      </c>
      <c r="E38" s="7" t="e">
        <f t="shared" si="18"/>
        <v>#REF!</v>
      </c>
      <c r="F38" s="7" t="e">
        <f t="shared" si="18"/>
        <v>#REF!</v>
      </c>
      <c r="G38" s="7" t="e">
        <f t="shared" si="18"/>
        <v>#REF!</v>
      </c>
      <c r="H38" s="7" t="e">
        <f t="shared" si="18"/>
        <v>#REF!</v>
      </c>
      <c r="I38" s="7" t="e">
        <f t="shared" si="18"/>
        <v>#REF!</v>
      </c>
      <c r="J38" s="7" t="e">
        <f t="shared" si="18"/>
        <v>#REF!</v>
      </c>
      <c r="K38" s="7" t="e">
        <f t="shared" si="18"/>
        <v>#REF!</v>
      </c>
      <c r="L38" s="7" t="e">
        <f t="shared" si="18"/>
        <v>#REF!</v>
      </c>
      <c r="M38" s="7" t="e">
        <f t="shared" si="18"/>
        <v>#REF!</v>
      </c>
      <c r="R38">
        <v>185</v>
      </c>
      <c r="S38" s="11">
        <v>37</v>
      </c>
      <c r="T38" s="12">
        <f t="shared" si="2"/>
        <v>18</v>
      </c>
      <c r="U38" s="12">
        <f>$U$2+T38</f>
        <v>163</v>
      </c>
      <c r="V38" s="7" t="e">
        <f t="shared" si="7"/>
        <v>#REF!</v>
      </c>
      <c r="W38" s="7" t="e">
        <f t="shared" si="3"/>
        <v>#REF!</v>
      </c>
      <c r="X38" s="13" t="e">
        <f t="shared" si="1"/>
        <v>#REF!</v>
      </c>
      <c r="Y38" s="13" t="e">
        <f t="shared" si="4"/>
        <v>#REF!</v>
      </c>
    </row>
    <row r="39" spans="1:25" x14ac:dyDescent="0.2">
      <c r="A39" t="e">
        <f t="shared" si="16"/>
        <v>#REF!</v>
      </c>
      <c r="B39" s="7" t="e">
        <f t="shared" si="16"/>
        <v>#REF!</v>
      </c>
      <c r="C39" s="7" t="e">
        <f t="shared" si="18"/>
        <v>#REF!</v>
      </c>
      <c r="D39" s="7" t="e">
        <f t="shared" si="18"/>
        <v>#REF!</v>
      </c>
      <c r="E39" s="7" t="e">
        <f t="shared" si="18"/>
        <v>#REF!</v>
      </c>
      <c r="F39" s="7" t="e">
        <f t="shared" si="18"/>
        <v>#REF!</v>
      </c>
      <c r="G39" s="7" t="e">
        <f t="shared" si="18"/>
        <v>#REF!</v>
      </c>
      <c r="H39" s="7" t="e">
        <f t="shared" si="18"/>
        <v>#REF!</v>
      </c>
      <c r="I39" s="7" t="e">
        <f t="shared" si="18"/>
        <v>#REF!</v>
      </c>
      <c r="J39" s="7" t="e">
        <f t="shared" si="18"/>
        <v>#REF!</v>
      </c>
      <c r="K39" s="7" t="e">
        <f t="shared" si="18"/>
        <v>#REF!</v>
      </c>
      <c r="L39" s="7" t="e">
        <f t="shared" si="18"/>
        <v>#REF!</v>
      </c>
      <c r="M39" s="7" t="e">
        <f t="shared" si="18"/>
        <v>#REF!</v>
      </c>
      <c r="R39">
        <v>190</v>
      </c>
      <c r="S39" s="11">
        <v>38</v>
      </c>
      <c r="T39" s="12">
        <f t="shared" si="2"/>
        <v>19</v>
      </c>
      <c r="U39" s="12">
        <f>$U$2-T39</f>
        <v>126</v>
      </c>
      <c r="V39" s="7" t="e">
        <f t="shared" si="7"/>
        <v>#REF!</v>
      </c>
      <c r="W39" s="7" t="e">
        <f t="shared" si="3"/>
        <v>#REF!</v>
      </c>
      <c r="X39" s="13" t="e">
        <f t="shared" si="1"/>
        <v>#REF!</v>
      </c>
      <c r="Y39" s="13" t="e">
        <f t="shared" si="4"/>
        <v>#REF!</v>
      </c>
    </row>
    <row r="40" spans="1:25" x14ac:dyDescent="0.2">
      <c r="A40" t="e">
        <f t="shared" si="16"/>
        <v>#REF!</v>
      </c>
      <c r="B40" s="7" t="e">
        <f t="shared" si="16"/>
        <v>#REF!</v>
      </c>
      <c r="C40" s="7" t="e">
        <f t="shared" si="18"/>
        <v>#REF!</v>
      </c>
      <c r="D40" s="7" t="e">
        <f t="shared" si="18"/>
        <v>#REF!</v>
      </c>
      <c r="E40" s="7" t="e">
        <f t="shared" si="18"/>
        <v>#REF!</v>
      </c>
      <c r="F40" s="7" t="e">
        <f t="shared" si="18"/>
        <v>#REF!</v>
      </c>
      <c r="G40" s="7" t="e">
        <f t="shared" si="18"/>
        <v>#REF!</v>
      </c>
      <c r="H40" s="7" t="e">
        <f t="shared" si="18"/>
        <v>#REF!</v>
      </c>
      <c r="I40" s="7" t="e">
        <f t="shared" si="18"/>
        <v>#REF!</v>
      </c>
      <c r="J40" s="7" t="e">
        <f t="shared" si="18"/>
        <v>#REF!</v>
      </c>
      <c r="K40" s="7" t="e">
        <f t="shared" si="18"/>
        <v>#REF!</v>
      </c>
      <c r="L40" s="7" t="e">
        <f t="shared" si="18"/>
        <v>#REF!</v>
      </c>
      <c r="M40" s="7" t="e">
        <f t="shared" si="18"/>
        <v>#REF!</v>
      </c>
      <c r="R40">
        <v>195</v>
      </c>
      <c r="S40" s="11">
        <v>39</v>
      </c>
      <c r="T40" s="12">
        <f t="shared" si="2"/>
        <v>19</v>
      </c>
      <c r="U40" s="12">
        <f>$U$2+T40</f>
        <v>164</v>
      </c>
      <c r="V40" s="7" t="e">
        <f t="shared" si="7"/>
        <v>#REF!</v>
      </c>
      <c r="W40" s="7" t="e">
        <f t="shared" si="3"/>
        <v>#REF!</v>
      </c>
      <c r="X40" s="13" t="e">
        <f t="shared" si="1"/>
        <v>#REF!</v>
      </c>
      <c r="Y40" s="13" t="e">
        <f t="shared" si="4"/>
        <v>#REF!</v>
      </c>
    </row>
    <row r="41" spans="1:25" x14ac:dyDescent="0.2">
      <c r="A41">
        <f t="shared" si="16"/>
        <v>1</v>
      </c>
      <c r="B41" s="7" t="e">
        <f t="shared" si="16"/>
        <v>#REF!</v>
      </c>
      <c r="C41" s="7" t="e">
        <f t="shared" si="18"/>
        <v>#REF!</v>
      </c>
      <c r="D41" s="7" t="e">
        <f t="shared" si="18"/>
        <v>#REF!</v>
      </c>
      <c r="E41" s="7" t="e">
        <f t="shared" si="18"/>
        <v>#REF!</v>
      </c>
      <c r="F41" s="7" t="e">
        <f t="shared" si="18"/>
        <v>#REF!</v>
      </c>
      <c r="G41" s="7" t="e">
        <f t="shared" si="18"/>
        <v>#REF!</v>
      </c>
      <c r="H41" s="7" t="e">
        <f t="shared" si="18"/>
        <v>#REF!</v>
      </c>
      <c r="I41" s="7" t="e">
        <f t="shared" si="18"/>
        <v>#REF!</v>
      </c>
      <c r="J41" s="7" t="e">
        <f t="shared" si="18"/>
        <v>#REF!</v>
      </c>
      <c r="K41" s="7" t="e">
        <f t="shared" si="18"/>
        <v>#REF!</v>
      </c>
      <c r="L41" s="7" t="e">
        <f t="shared" si="18"/>
        <v>#REF!</v>
      </c>
      <c r="M41" s="7" t="e">
        <f t="shared" si="18"/>
        <v>#REF!</v>
      </c>
      <c r="R41">
        <v>200</v>
      </c>
      <c r="S41" s="11">
        <v>40</v>
      </c>
      <c r="T41" s="12">
        <f t="shared" si="2"/>
        <v>20</v>
      </c>
      <c r="U41" s="12">
        <f>$U$2-T41</f>
        <v>125</v>
      </c>
      <c r="V41" s="7" t="e">
        <f t="shared" si="7"/>
        <v>#REF!</v>
      </c>
      <c r="W41" s="7" t="e">
        <f t="shared" si="3"/>
        <v>#REF!</v>
      </c>
      <c r="X41" s="13" t="e">
        <f t="shared" si="1"/>
        <v>#REF!</v>
      </c>
      <c r="Y41" s="13" t="e">
        <f t="shared" si="4"/>
        <v>#REF!</v>
      </c>
    </row>
    <row r="42" spans="1:25" x14ac:dyDescent="0.2">
      <c r="R42">
        <v>205</v>
      </c>
      <c r="S42" s="11">
        <v>41</v>
      </c>
      <c r="T42" s="12">
        <f t="shared" si="2"/>
        <v>20</v>
      </c>
      <c r="U42" s="12">
        <f>$U$2+T42</f>
        <v>165</v>
      </c>
      <c r="V42" s="7" t="e">
        <f t="shared" si="7"/>
        <v>#REF!</v>
      </c>
      <c r="W42" s="7" t="e">
        <f t="shared" si="3"/>
        <v>#REF!</v>
      </c>
      <c r="X42" s="13" t="e">
        <f t="shared" si="1"/>
        <v>#REF!</v>
      </c>
      <c r="Y42" s="13" t="e">
        <f t="shared" si="4"/>
        <v>#REF!</v>
      </c>
    </row>
    <row r="43" spans="1:25" x14ac:dyDescent="0.2">
      <c r="R43">
        <v>210</v>
      </c>
      <c r="S43" s="11">
        <v>42</v>
      </c>
      <c r="T43" s="12">
        <f t="shared" si="2"/>
        <v>21</v>
      </c>
      <c r="U43" s="12">
        <f>$U$2-T43</f>
        <v>124</v>
      </c>
      <c r="V43" s="7" t="e">
        <f t="shared" si="7"/>
        <v>#REF!</v>
      </c>
      <c r="W43" s="7" t="e">
        <f t="shared" si="3"/>
        <v>#REF!</v>
      </c>
      <c r="X43" s="13" t="e">
        <f t="shared" si="1"/>
        <v>#REF!</v>
      </c>
      <c r="Y43" s="13" t="e">
        <f t="shared" si="4"/>
        <v>#REF!</v>
      </c>
    </row>
    <row r="44" spans="1:25" x14ac:dyDescent="0.2">
      <c r="A44" s="95" t="s">
        <v>26</v>
      </c>
      <c r="B44" s="95"/>
      <c r="C44" s="95"/>
      <c r="D44" s="95"/>
      <c r="E44" s="95"/>
      <c r="F44" s="95"/>
      <c r="G44" s="95"/>
      <c r="H44" s="95"/>
      <c r="I44" s="95"/>
      <c r="J44" s="95"/>
      <c r="K44" s="95"/>
      <c r="L44" s="95"/>
      <c r="R44">
        <v>215</v>
      </c>
      <c r="S44" s="11">
        <v>43</v>
      </c>
      <c r="T44" s="12">
        <f t="shared" si="2"/>
        <v>21</v>
      </c>
      <c r="U44" s="12">
        <f>$U$2+T44</f>
        <v>166</v>
      </c>
      <c r="V44" s="7" t="e">
        <f t="shared" si="7"/>
        <v>#REF!</v>
      </c>
      <c r="W44" s="7" t="e">
        <f t="shared" si="3"/>
        <v>#REF!</v>
      </c>
      <c r="X44" s="13" t="e">
        <f t="shared" si="1"/>
        <v>#REF!</v>
      </c>
      <c r="Y44" s="13" t="e">
        <f t="shared" si="4"/>
        <v>#REF!</v>
      </c>
    </row>
    <row r="45" spans="1:25" x14ac:dyDescent="0.2">
      <c r="A45" t="e">
        <f t="array" ref="A45:L57">TRANSPOSE(A30:M41)</f>
        <v>#REF!</v>
      </c>
      <c r="B45" t="e">
        <v>#REF!</v>
      </c>
      <c r="C45" t="e">
        <v>#REF!</v>
      </c>
      <c r="D45" t="e">
        <v>#REF!</v>
      </c>
      <c r="E45" t="e">
        <v>#REF!</v>
      </c>
      <c r="F45" t="e">
        <v>#REF!</v>
      </c>
      <c r="G45" t="e">
        <v>#REF!</v>
      </c>
      <c r="H45" t="e">
        <v>#REF!</v>
      </c>
      <c r="I45" t="e">
        <v>#REF!</v>
      </c>
      <c r="J45" t="e">
        <v>#REF!</v>
      </c>
      <c r="K45" t="e">
        <v>#REF!</v>
      </c>
      <c r="L45">
        <v>1</v>
      </c>
      <c r="R45">
        <v>220</v>
      </c>
      <c r="S45" s="11">
        <v>44</v>
      </c>
      <c r="T45" s="12">
        <f t="shared" si="2"/>
        <v>22</v>
      </c>
      <c r="U45" s="12">
        <f>$U$2-T45</f>
        <v>123</v>
      </c>
      <c r="V45" s="7" t="e">
        <f t="shared" si="7"/>
        <v>#REF!</v>
      </c>
      <c r="W45" s="7" t="e">
        <f t="shared" si="3"/>
        <v>#REF!</v>
      </c>
      <c r="X45" s="13" t="e">
        <f t="shared" si="1"/>
        <v>#REF!</v>
      </c>
      <c r="Y45" s="13" t="e">
        <f t="shared" si="4"/>
        <v>#REF!</v>
      </c>
    </row>
    <row r="46" spans="1:25" x14ac:dyDescent="0.2">
      <c r="A46">
        <v>5</v>
      </c>
      <c r="B46" s="7" t="e">
        <v>#REF!</v>
      </c>
      <c r="C46" s="7" t="e">
        <v>#REF!</v>
      </c>
      <c r="D46" s="7" t="e">
        <v>#REF!</v>
      </c>
      <c r="E46" s="7" t="e">
        <v>#REF!</v>
      </c>
      <c r="F46" s="7" t="e">
        <v>#REF!</v>
      </c>
      <c r="G46" s="7" t="e">
        <v>#REF!</v>
      </c>
      <c r="H46" s="7" t="e">
        <v>#REF!</v>
      </c>
      <c r="I46" s="7" t="e">
        <v>#REF!</v>
      </c>
      <c r="J46" s="7" t="e">
        <v>#REF!</v>
      </c>
      <c r="K46" s="7" t="e">
        <v>#REF!</v>
      </c>
      <c r="L46" s="7" t="e">
        <v>#REF!</v>
      </c>
      <c r="R46">
        <v>225</v>
      </c>
      <c r="S46" s="11">
        <v>45</v>
      </c>
      <c r="T46" s="12">
        <f t="shared" si="2"/>
        <v>22</v>
      </c>
      <c r="U46" s="12">
        <f>$U$2+T46</f>
        <v>167</v>
      </c>
      <c r="V46" s="7" t="e">
        <f t="shared" si="7"/>
        <v>#REF!</v>
      </c>
      <c r="W46" s="7" t="e">
        <f t="shared" si="3"/>
        <v>#REF!</v>
      </c>
      <c r="X46" s="13" t="e">
        <f t="shared" si="1"/>
        <v>#REF!</v>
      </c>
      <c r="Y46" s="13" t="e">
        <f t="shared" si="4"/>
        <v>#REF!</v>
      </c>
    </row>
    <row r="47" spans="1:25" x14ac:dyDescent="0.2">
      <c r="A47">
        <v>10</v>
      </c>
      <c r="B47" s="7" t="e">
        <v>#REF!</v>
      </c>
      <c r="C47" s="7" t="e">
        <v>#REF!</v>
      </c>
      <c r="D47" s="7" t="e">
        <v>#REF!</v>
      </c>
      <c r="E47" s="7" t="e">
        <v>#REF!</v>
      </c>
      <c r="F47" s="7" t="e">
        <v>#REF!</v>
      </c>
      <c r="G47" s="7" t="e">
        <v>#REF!</v>
      </c>
      <c r="H47" s="7" t="e">
        <v>#REF!</v>
      </c>
      <c r="I47" s="7" t="e">
        <v>#REF!</v>
      </c>
      <c r="J47" s="7" t="e">
        <v>#REF!</v>
      </c>
      <c r="K47" s="7" t="e">
        <v>#REF!</v>
      </c>
      <c r="L47" s="7" t="e">
        <v>#REF!</v>
      </c>
      <c r="R47">
        <v>230</v>
      </c>
      <c r="S47" s="11">
        <v>46</v>
      </c>
      <c r="T47" s="12">
        <f t="shared" si="2"/>
        <v>23</v>
      </c>
      <c r="U47" s="12">
        <f>$U$2-T47</f>
        <v>122</v>
      </c>
      <c r="V47" s="7" t="e">
        <f t="shared" si="7"/>
        <v>#REF!</v>
      </c>
      <c r="W47" s="7" t="e">
        <f t="shared" si="3"/>
        <v>#REF!</v>
      </c>
      <c r="X47" s="13" t="e">
        <f t="shared" si="1"/>
        <v>#REF!</v>
      </c>
      <c r="Y47" s="13" t="e">
        <f t="shared" si="4"/>
        <v>#REF!</v>
      </c>
    </row>
    <row r="48" spans="1:25" x14ac:dyDescent="0.2">
      <c r="A48">
        <v>15</v>
      </c>
      <c r="B48" s="7" t="e">
        <v>#REF!</v>
      </c>
      <c r="C48" s="7" t="e">
        <v>#REF!</v>
      </c>
      <c r="D48" s="7" t="e">
        <v>#REF!</v>
      </c>
      <c r="E48" s="7" t="e">
        <v>#REF!</v>
      </c>
      <c r="F48" s="7" t="e">
        <v>#REF!</v>
      </c>
      <c r="G48" s="7" t="e">
        <v>#REF!</v>
      </c>
      <c r="H48" s="7" t="e">
        <v>#REF!</v>
      </c>
      <c r="I48" s="7" t="e">
        <v>#REF!</v>
      </c>
      <c r="J48" s="7" t="e">
        <v>#REF!</v>
      </c>
      <c r="K48" s="7" t="e">
        <v>#REF!</v>
      </c>
      <c r="L48" s="7" t="e">
        <v>#REF!</v>
      </c>
      <c r="R48">
        <v>235</v>
      </c>
      <c r="S48" s="11">
        <v>47</v>
      </c>
      <c r="T48" s="12">
        <f t="shared" si="2"/>
        <v>23</v>
      </c>
      <c r="U48" s="12">
        <f>$U$2+T48</f>
        <v>168</v>
      </c>
      <c r="V48" s="7" t="e">
        <f t="shared" si="7"/>
        <v>#REF!</v>
      </c>
      <c r="W48" s="7" t="e">
        <f t="shared" si="3"/>
        <v>#REF!</v>
      </c>
      <c r="X48" s="13" t="e">
        <f t="shared" si="1"/>
        <v>#REF!</v>
      </c>
      <c r="Y48" s="13" t="e">
        <f t="shared" si="4"/>
        <v>#REF!</v>
      </c>
    </row>
    <row r="49" spans="1:25" x14ac:dyDescent="0.2">
      <c r="A49">
        <v>20</v>
      </c>
      <c r="B49" s="7" t="e">
        <v>#REF!</v>
      </c>
      <c r="C49" s="7" t="e">
        <v>#REF!</v>
      </c>
      <c r="D49" s="7" t="e">
        <v>#REF!</v>
      </c>
      <c r="E49" s="7" t="e">
        <v>#REF!</v>
      </c>
      <c r="F49" s="7" t="e">
        <v>#REF!</v>
      </c>
      <c r="G49" s="7" t="e">
        <v>#REF!</v>
      </c>
      <c r="H49" s="7" t="e">
        <v>#REF!</v>
      </c>
      <c r="I49" s="7" t="e">
        <v>#REF!</v>
      </c>
      <c r="J49" s="7" t="e">
        <v>#REF!</v>
      </c>
      <c r="K49" s="7" t="e">
        <v>#REF!</v>
      </c>
      <c r="L49" s="7" t="e">
        <v>#REF!</v>
      </c>
      <c r="R49">
        <v>240</v>
      </c>
      <c r="S49" s="11">
        <v>48</v>
      </c>
      <c r="T49" s="12">
        <f t="shared" si="2"/>
        <v>24</v>
      </c>
      <c r="U49" s="12">
        <f>$U$2-T49</f>
        <v>121</v>
      </c>
      <c r="V49" s="7" t="e">
        <f t="shared" si="7"/>
        <v>#REF!</v>
      </c>
      <c r="W49" s="7" t="e">
        <f t="shared" si="3"/>
        <v>#REF!</v>
      </c>
      <c r="X49" s="13" t="e">
        <f t="shared" si="1"/>
        <v>#REF!</v>
      </c>
      <c r="Y49" s="13" t="e">
        <f t="shared" si="4"/>
        <v>#REF!</v>
      </c>
    </row>
    <row r="50" spans="1:25" x14ac:dyDescent="0.2">
      <c r="A50">
        <v>30</v>
      </c>
      <c r="B50" s="7" t="e">
        <v>#REF!</v>
      </c>
      <c r="C50" s="7" t="e">
        <v>#REF!</v>
      </c>
      <c r="D50" s="7" t="e">
        <v>#REF!</v>
      </c>
      <c r="E50" s="7" t="e">
        <v>#REF!</v>
      </c>
      <c r="F50" s="7" t="e">
        <v>#REF!</v>
      </c>
      <c r="G50" s="7" t="e">
        <v>#REF!</v>
      </c>
      <c r="H50" s="7" t="e">
        <v>#REF!</v>
      </c>
      <c r="I50" s="7" t="e">
        <v>#REF!</v>
      </c>
      <c r="J50" s="7" t="e">
        <v>#REF!</v>
      </c>
      <c r="K50" s="7" t="e">
        <v>#REF!</v>
      </c>
      <c r="L50" s="7" t="e">
        <v>#REF!</v>
      </c>
      <c r="R50">
        <v>245</v>
      </c>
      <c r="S50" s="11">
        <v>49</v>
      </c>
      <c r="T50" s="12">
        <f t="shared" si="2"/>
        <v>24</v>
      </c>
      <c r="U50" s="12">
        <f>$U$2+T50</f>
        <v>169</v>
      </c>
      <c r="V50" s="7" t="e">
        <f t="shared" si="7"/>
        <v>#REF!</v>
      </c>
      <c r="W50" s="7" t="e">
        <f t="shared" si="3"/>
        <v>#REF!</v>
      </c>
      <c r="X50" s="13" t="e">
        <f t="shared" si="1"/>
        <v>#REF!</v>
      </c>
      <c r="Y50" s="13" t="e">
        <f t="shared" si="4"/>
        <v>#REF!</v>
      </c>
    </row>
    <row r="51" spans="1:25" x14ac:dyDescent="0.2">
      <c r="A51">
        <v>45</v>
      </c>
      <c r="B51" s="7" t="e">
        <v>#REF!</v>
      </c>
      <c r="C51" s="7" t="e">
        <v>#REF!</v>
      </c>
      <c r="D51" s="7" t="e">
        <v>#REF!</v>
      </c>
      <c r="E51" s="7" t="e">
        <v>#REF!</v>
      </c>
      <c r="F51" s="7" t="e">
        <v>#REF!</v>
      </c>
      <c r="G51" s="7" t="e">
        <v>#REF!</v>
      </c>
      <c r="H51" s="7" t="e">
        <v>#REF!</v>
      </c>
      <c r="I51" s="7" t="e">
        <v>#REF!</v>
      </c>
      <c r="J51" s="7" t="e">
        <v>#REF!</v>
      </c>
      <c r="K51" s="7" t="e">
        <v>#REF!</v>
      </c>
      <c r="L51" s="7" t="e">
        <v>#REF!</v>
      </c>
      <c r="R51">
        <v>250</v>
      </c>
      <c r="S51" s="11">
        <v>50</v>
      </c>
      <c r="T51" s="12">
        <f t="shared" si="2"/>
        <v>25</v>
      </c>
      <c r="U51" s="12">
        <f>$U$2-T51</f>
        <v>120</v>
      </c>
      <c r="V51" s="7" t="e">
        <f t="shared" si="7"/>
        <v>#REF!</v>
      </c>
      <c r="W51" s="7" t="e">
        <f t="shared" si="3"/>
        <v>#REF!</v>
      </c>
      <c r="X51" s="13" t="e">
        <f t="shared" si="1"/>
        <v>#REF!</v>
      </c>
      <c r="Y51" s="13" t="e">
        <f t="shared" si="4"/>
        <v>#REF!</v>
      </c>
    </row>
    <row r="52" spans="1:25" x14ac:dyDescent="0.2">
      <c r="A52">
        <v>60</v>
      </c>
      <c r="B52" s="7" t="e">
        <v>#REF!</v>
      </c>
      <c r="C52" s="7" t="e">
        <v>#REF!</v>
      </c>
      <c r="D52" s="7" t="e">
        <v>#REF!</v>
      </c>
      <c r="E52" s="7" t="e">
        <v>#REF!</v>
      </c>
      <c r="F52" s="7" t="e">
        <v>#REF!</v>
      </c>
      <c r="G52" s="7" t="e">
        <v>#REF!</v>
      </c>
      <c r="H52" s="7" t="e">
        <v>#REF!</v>
      </c>
      <c r="I52" s="7" t="e">
        <v>#REF!</v>
      </c>
      <c r="J52" s="7" t="e">
        <v>#REF!</v>
      </c>
      <c r="K52" s="7" t="e">
        <v>#REF!</v>
      </c>
      <c r="L52" s="7" t="e">
        <v>#REF!</v>
      </c>
      <c r="R52">
        <v>255</v>
      </c>
      <c r="S52" s="11">
        <v>51</v>
      </c>
      <c r="T52" s="12">
        <f t="shared" si="2"/>
        <v>25</v>
      </c>
      <c r="U52" s="12">
        <f>$U$2+T52</f>
        <v>170</v>
      </c>
      <c r="V52" s="7" t="e">
        <f t="shared" si="7"/>
        <v>#REF!</v>
      </c>
      <c r="W52" s="7" t="e">
        <f t="shared" si="3"/>
        <v>#REF!</v>
      </c>
      <c r="X52" s="13" t="e">
        <f t="shared" si="1"/>
        <v>#REF!</v>
      </c>
      <c r="Y52" s="13" t="e">
        <f t="shared" si="4"/>
        <v>#REF!</v>
      </c>
    </row>
    <row r="53" spans="1:25" x14ac:dyDescent="0.2">
      <c r="A53">
        <v>90</v>
      </c>
      <c r="B53" s="7" t="e">
        <v>#REF!</v>
      </c>
      <c r="C53" s="7" t="e">
        <v>#REF!</v>
      </c>
      <c r="D53" s="7" t="e">
        <v>#REF!</v>
      </c>
      <c r="E53" s="7" t="e">
        <v>#REF!</v>
      </c>
      <c r="F53" s="7" t="e">
        <v>#REF!</v>
      </c>
      <c r="G53" s="7" t="e">
        <v>#REF!</v>
      </c>
      <c r="H53" s="7" t="e">
        <v>#REF!</v>
      </c>
      <c r="I53" s="7" t="e">
        <v>#REF!</v>
      </c>
      <c r="J53" s="7" t="e">
        <v>#REF!</v>
      </c>
      <c r="K53" s="7" t="e">
        <v>#REF!</v>
      </c>
      <c r="L53" s="7" t="e">
        <v>#REF!</v>
      </c>
      <c r="R53">
        <v>260</v>
      </c>
      <c r="S53" s="11">
        <v>52</v>
      </c>
      <c r="T53" s="12">
        <f t="shared" si="2"/>
        <v>26</v>
      </c>
      <c r="U53" s="12">
        <f>$U$2-T53</f>
        <v>119</v>
      </c>
      <c r="V53" s="7" t="e">
        <f t="shared" si="7"/>
        <v>#REF!</v>
      </c>
      <c r="W53" s="7" t="e">
        <f t="shared" si="3"/>
        <v>#REF!</v>
      </c>
      <c r="X53" s="13" t="e">
        <f t="shared" si="1"/>
        <v>#REF!</v>
      </c>
      <c r="Y53" s="13" t="e">
        <f t="shared" si="4"/>
        <v>#REF!</v>
      </c>
    </row>
    <row r="54" spans="1:25" x14ac:dyDescent="0.2">
      <c r="A54">
        <v>120</v>
      </c>
      <c r="B54" s="7" t="e">
        <v>#REF!</v>
      </c>
      <c r="C54" s="7" t="e">
        <v>#REF!</v>
      </c>
      <c r="D54" s="7" t="e">
        <v>#REF!</v>
      </c>
      <c r="E54" s="7" t="e">
        <v>#REF!</v>
      </c>
      <c r="F54" s="7" t="e">
        <v>#REF!</v>
      </c>
      <c r="G54" s="7" t="e">
        <v>#REF!</v>
      </c>
      <c r="H54" s="7" t="e">
        <v>#REF!</v>
      </c>
      <c r="I54" s="7" t="e">
        <v>#REF!</v>
      </c>
      <c r="J54" s="7" t="e">
        <v>#REF!</v>
      </c>
      <c r="K54" s="7" t="e">
        <v>#REF!</v>
      </c>
      <c r="L54" s="7" t="e">
        <v>#REF!</v>
      </c>
      <c r="R54">
        <v>265</v>
      </c>
      <c r="S54" s="11">
        <v>53</v>
      </c>
      <c r="T54" s="12">
        <f t="shared" si="2"/>
        <v>26</v>
      </c>
      <c r="U54" s="12">
        <f>$U$2+T54</f>
        <v>171</v>
      </c>
      <c r="V54" s="7" t="e">
        <f t="shared" si="7"/>
        <v>#REF!</v>
      </c>
      <c r="W54" s="7" t="e">
        <f t="shared" si="3"/>
        <v>#REF!</v>
      </c>
      <c r="X54" s="13" t="e">
        <f t="shared" si="1"/>
        <v>#REF!</v>
      </c>
      <c r="Y54" s="13" t="e">
        <f t="shared" si="4"/>
        <v>#REF!</v>
      </c>
    </row>
    <row r="55" spans="1:25" x14ac:dyDescent="0.2">
      <c r="A55">
        <v>180</v>
      </c>
      <c r="B55" s="7" t="e">
        <v>#REF!</v>
      </c>
      <c r="C55" s="7" t="e">
        <v>#REF!</v>
      </c>
      <c r="D55" s="7" t="e">
        <v>#REF!</v>
      </c>
      <c r="E55" s="7" t="e">
        <v>#REF!</v>
      </c>
      <c r="F55" s="7" t="e">
        <v>#REF!</v>
      </c>
      <c r="G55" s="7" t="e">
        <v>#REF!</v>
      </c>
      <c r="H55" s="7" t="e">
        <v>#REF!</v>
      </c>
      <c r="I55" s="7" t="e">
        <v>#REF!</v>
      </c>
      <c r="J55" s="7" t="e">
        <v>#REF!</v>
      </c>
      <c r="K55" s="7" t="e">
        <v>#REF!</v>
      </c>
      <c r="L55" s="7" t="e">
        <v>#REF!</v>
      </c>
      <c r="R55">
        <v>270</v>
      </c>
      <c r="S55" s="11">
        <v>54</v>
      </c>
      <c r="T55" s="12">
        <f t="shared" si="2"/>
        <v>27</v>
      </c>
      <c r="U55" s="12">
        <f>$U$2-T55</f>
        <v>118</v>
      </c>
      <c r="V55" s="7" t="e">
        <f t="shared" si="7"/>
        <v>#REF!</v>
      </c>
      <c r="W55" s="7" t="e">
        <f t="shared" si="3"/>
        <v>#REF!</v>
      </c>
      <c r="X55" s="13" t="e">
        <f t="shared" si="1"/>
        <v>#REF!</v>
      </c>
      <c r="Y55" s="13" t="e">
        <f t="shared" si="4"/>
        <v>#REF!</v>
      </c>
    </row>
    <row r="56" spans="1:25" x14ac:dyDescent="0.2">
      <c r="A56">
        <v>240</v>
      </c>
      <c r="B56" s="7" t="e">
        <v>#REF!</v>
      </c>
      <c r="C56" s="7" t="e">
        <v>#REF!</v>
      </c>
      <c r="D56" s="7" t="e">
        <v>#REF!</v>
      </c>
      <c r="E56" s="7" t="e">
        <v>#REF!</v>
      </c>
      <c r="F56" s="7" t="e">
        <v>#REF!</v>
      </c>
      <c r="G56" s="7" t="e">
        <v>#REF!</v>
      </c>
      <c r="H56" s="7" t="e">
        <v>#REF!</v>
      </c>
      <c r="I56" s="7" t="e">
        <v>#REF!</v>
      </c>
      <c r="J56" s="7" t="e">
        <v>#REF!</v>
      </c>
      <c r="K56" s="7" t="e">
        <v>#REF!</v>
      </c>
      <c r="L56" s="7" t="e">
        <v>#REF!</v>
      </c>
      <c r="R56">
        <v>275</v>
      </c>
      <c r="S56" s="11">
        <v>55</v>
      </c>
      <c r="T56" s="12">
        <f t="shared" si="2"/>
        <v>27</v>
      </c>
      <c r="U56" s="12">
        <f>$U$2+T56</f>
        <v>172</v>
      </c>
      <c r="V56" s="7" t="e">
        <f t="shared" si="7"/>
        <v>#REF!</v>
      </c>
      <c r="W56" s="7" t="e">
        <f t="shared" si="3"/>
        <v>#REF!</v>
      </c>
      <c r="X56" s="13" t="e">
        <f t="shared" si="1"/>
        <v>#REF!</v>
      </c>
      <c r="Y56" s="13" t="e">
        <f t="shared" si="4"/>
        <v>#REF!</v>
      </c>
    </row>
    <row r="57" spans="1:25" x14ac:dyDescent="0.2">
      <c r="A57">
        <v>1440</v>
      </c>
      <c r="B57" t="e">
        <v>#REF!</v>
      </c>
      <c r="C57" t="e">
        <v>#REF!</v>
      </c>
      <c r="D57" t="e">
        <v>#REF!</v>
      </c>
      <c r="E57" t="e">
        <v>#REF!</v>
      </c>
      <c r="F57" t="e">
        <v>#REF!</v>
      </c>
      <c r="G57" t="e">
        <v>#REF!</v>
      </c>
      <c r="H57" t="e">
        <v>#REF!</v>
      </c>
      <c r="I57" t="e">
        <v>#REF!</v>
      </c>
      <c r="J57" t="e">
        <v>#REF!</v>
      </c>
      <c r="K57" t="e">
        <v>#REF!</v>
      </c>
      <c r="L57" t="e">
        <v>#REF!</v>
      </c>
      <c r="R57">
        <v>280</v>
      </c>
      <c r="S57" s="11">
        <v>56</v>
      </c>
      <c r="T57" s="12">
        <f t="shared" si="2"/>
        <v>28</v>
      </c>
      <c r="U57" s="12">
        <f>$U$2-T57</f>
        <v>117</v>
      </c>
      <c r="V57" s="7" t="e">
        <f t="shared" si="7"/>
        <v>#REF!</v>
      </c>
      <c r="W57" s="7" t="e">
        <f t="shared" si="3"/>
        <v>#REF!</v>
      </c>
      <c r="X57" s="13" t="e">
        <f t="shared" si="1"/>
        <v>#REF!</v>
      </c>
      <c r="Y57" s="13" t="e">
        <f t="shared" si="4"/>
        <v>#REF!</v>
      </c>
    </row>
    <row r="58" spans="1:25" x14ac:dyDescent="0.2">
      <c r="R58">
        <v>285</v>
      </c>
      <c r="S58" s="11">
        <v>57</v>
      </c>
      <c r="T58" s="12">
        <f t="shared" si="2"/>
        <v>28</v>
      </c>
      <c r="U58" s="12">
        <f>$U$2+T58</f>
        <v>173</v>
      </c>
      <c r="V58" s="7" t="e">
        <f t="shared" si="7"/>
        <v>#REF!</v>
      </c>
      <c r="W58" s="7" t="e">
        <f t="shared" si="3"/>
        <v>#REF!</v>
      </c>
      <c r="X58" s="13" t="e">
        <f t="shared" si="1"/>
        <v>#REF!</v>
      </c>
      <c r="Y58" s="13" t="e">
        <f t="shared" si="4"/>
        <v>#REF!</v>
      </c>
    </row>
    <row r="59" spans="1:25" x14ac:dyDescent="0.2">
      <c r="R59">
        <v>290</v>
      </c>
      <c r="S59" s="11">
        <v>58</v>
      </c>
      <c r="T59" s="12">
        <f t="shared" si="2"/>
        <v>29</v>
      </c>
      <c r="U59" s="12">
        <f>$U$2-T59</f>
        <v>116</v>
      </c>
      <c r="V59" s="7" t="e">
        <f t="shared" si="7"/>
        <v>#REF!</v>
      </c>
      <c r="W59" s="7" t="e">
        <f t="shared" si="3"/>
        <v>#REF!</v>
      </c>
      <c r="X59" s="13" t="e">
        <f t="shared" si="1"/>
        <v>#REF!</v>
      </c>
      <c r="Y59" s="13" t="e">
        <f t="shared" si="4"/>
        <v>#REF!</v>
      </c>
    </row>
    <row r="60" spans="1:25" x14ac:dyDescent="0.2">
      <c r="R60">
        <v>295</v>
      </c>
      <c r="S60" s="11">
        <v>59</v>
      </c>
      <c r="T60" s="12">
        <f t="shared" si="2"/>
        <v>29</v>
      </c>
      <c r="U60" s="12">
        <f>$U$2+T60</f>
        <v>174</v>
      </c>
      <c r="V60" s="7" t="e">
        <f t="shared" si="7"/>
        <v>#REF!</v>
      </c>
      <c r="W60" s="7" t="e">
        <f t="shared" si="3"/>
        <v>#REF!</v>
      </c>
      <c r="X60" s="13" t="e">
        <f t="shared" si="1"/>
        <v>#REF!</v>
      </c>
      <c r="Y60" s="13" t="e">
        <f t="shared" si="4"/>
        <v>#REF!</v>
      </c>
    </row>
    <row r="61" spans="1:25" x14ac:dyDescent="0.2">
      <c r="R61">
        <v>300</v>
      </c>
      <c r="S61" s="11">
        <v>60</v>
      </c>
      <c r="T61" s="12">
        <f t="shared" si="2"/>
        <v>30</v>
      </c>
      <c r="U61" s="12">
        <f>$U$2-T61</f>
        <v>115</v>
      </c>
      <c r="V61" s="7" t="e">
        <f t="shared" si="7"/>
        <v>#REF!</v>
      </c>
      <c r="W61" s="7" t="e">
        <f t="shared" si="3"/>
        <v>#REF!</v>
      </c>
      <c r="X61" s="13" t="e">
        <f t="shared" si="1"/>
        <v>#REF!</v>
      </c>
      <c r="Y61" s="13" t="e">
        <f t="shared" si="4"/>
        <v>#REF!</v>
      </c>
    </row>
    <row r="62" spans="1:25" x14ac:dyDescent="0.2">
      <c r="R62">
        <v>305</v>
      </c>
      <c r="S62" s="11">
        <v>61</v>
      </c>
      <c r="T62" s="12">
        <f t="shared" si="2"/>
        <v>30</v>
      </c>
      <c r="U62" s="12">
        <f>$U$2+T62</f>
        <v>175</v>
      </c>
      <c r="V62" s="7" t="e">
        <f t="shared" si="7"/>
        <v>#REF!</v>
      </c>
      <c r="W62" s="7" t="e">
        <f t="shared" si="3"/>
        <v>#REF!</v>
      </c>
      <c r="X62" s="13" t="e">
        <f t="shared" si="1"/>
        <v>#REF!</v>
      </c>
      <c r="Y62" s="13" t="e">
        <f t="shared" si="4"/>
        <v>#REF!</v>
      </c>
    </row>
    <row r="63" spans="1:25" x14ac:dyDescent="0.2">
      <c r="R63">
        <v>310</v>
      </c>
      <c r="S63" s="11">
        <v>62</v>
      </c>
      <c r="T63" s="12">
        <f t="shared" si="2"/>
        <v>31</v>
      </c>
      <c r="U63" s="12">
        <f>$U$2-T63</f>
        <v>114</v>
      </c>
      <c r="V63" s="7" t="e">
        <f t="shared" si="7"/>
        <v>#REF!</v>
      </c>
      <c r="W63" s="7" t="e">
        <f t="shared" si="3"/>
        <v>#REF!</v>
      </c>
      <c r="X63" s="13" t="e">
        <f t="shared" si="1"/>
        <v>#REF!</v>
      </c>
      <c r="Y63" s="13" t="e">
        <f t="shared" si="4"/>
        <v>#REF!</v>
      </c>
    </row>
    <row r="64" spans="1:25" x14ac:dyDescent="0.2">
      <c r="R64">
        <v>315</v>
      </c>
      <c r="S64" s="11">
        <v>63</v>
      </c>
      <c r="T64" s="12">
        <f t="shared" si="2"/>
        <v>31</v>
      </c>
      <c r="U64" s="12">
        <f>$U$2+T64</f>
        <v>176</v>
      </c>
      <c r="V64" s="7" t="e">
        <f t="shared" si="7"/>
        <v>#REF!</v>
      </c>
      <c r="W64" s="7" t="e">
        <f t="shared" si="3"/>
        <v>#REF!</v>
      </c>
      <c r="X64" s="13" t="e">
        <f t="shared" si="1"/>
        <v>#REF!</v>
      </c>
      <c r="Y64" s="13" t="e">
        <f t="shared" si="4"/>
        <v>#REF!</v>
      </c>
    </row>
    <row r="65" spans="18:25" x14ac:dyDescent="0.2">
      <c r="R65">
        <v>320</v>
      </c>
      <c r="S65" s="11">
        <v>64</v>
      </c>
      <c r="T65" s="12">
        <f t="shared" si="2"/>
        <v>32</v>
      </c>
      <c r="U65" s="12">
        <f>$U$2-T65</f>
        <v>113</v>
      </c>
      <c r="V65" s="7" t="e">
        <f t="shared" si="7"/>
        <v>#REF!</v>
      </c>
      <c r="W65" s="7" t="e">
        <f t="shared" si="3"/>
        <v>#REF!</v>
      </c>
      <c r="X65" s="13" t="e">
        <f t="shared" si="1"/>
        <v>#REF!</v>
      </c>
      <c r="Y65" s="13" t="e">
        <f t="shared" si="4"/>
        <v>#REF!</v>
      </c>
    </row>
    <row r="66" spans="18:25" x14ac:dyDescent="0.2">
      <c r="R66">
        <v>325</v>
      </c>
      <c r="S66" s="11">
        <v>65</v>
      </c>
      <c r="T66" s="12">
        <f t="shared" si="2"/>
        <v>32</v>
      </c>
      <c r="U66" s="12">
        <f>$U$2+T66</f>
        <v>177</v>
      </c>
      <c r="V66" s="7" t="e">
        <f t="shared" si="7"/>
        <v>#REF!</v>
      </c>
      <c r="W66" s="7" t="e">
        <f t="shared" si="3"/>
        <v>#REF!</v>
      </c>
      <c r="X66" s="13" t="e">
        <f t="shared" ref="X66:X129" si="19">VLOOKUP(S66,$U$2:$W$289,3,FALSE)</f>
        <v>#REF!</v>
      </c>
      <c r="Y66" s="13" t="e">
        <f t="shared" si="4"/>
        <v>#REF!</v>
      </c>
    </row>
    <row r="67" spans="18:25" x14ac:dyDescent="0.2">
      <c r="R67">
        <v>330</v>
      </c>
      <c r="S67" s="11">
        <v>66</v>
      </c>
      <c r="T67" s="12">
        <f t="shared" ref="T67:T130" si="20">ROUNDDOWN(S67/2,0)</f>
        <v>33</v>
      </c>
      <c r="U67" s="12">
        <f>$U$2-T67</f>
        <v>112</v>
      </c>
      <c r="V67" s="7" t="e">
        <f t="shared" si="7"/>
        <v>#REF!</v>
      </c>
      <c r="W67" s="7" t="e">
        <f t="shared" si="3"/>
        <v>#REF!</v>
      </c>
      <c r="X67" s="13" t="e">
        <f t="shared" si="19"/>
        <v>#REF!</v>
      </c>
      <c r="Y67" s="13" t="e">
        <f t="shared" si="4"/>
        <v>#REF!</v>
      </c>
    </row>
    <row r="68" spans="18:25" x14ac:dyDescent="0.2">
      <c r="R68">
        <v>335</v>
      </c>
      <c r="S68" s="11">
        <v>67</v>
      </c>
      <c r="T68" s="12">
        <f t="shared" si="20"/>
        <v>33</v>
      </c>
      <c r="U68" s="12">
        <f>$U$2+T68</f>
        <v>178</v>
      </c>
      <c r="V68" s="7" t="e">
        <f t="shared" si="7"/>
        <v>#REF!</v>
      </c>
      <c r="W68" s="7" t="e">
        <f t="shared" ref="W68:W131" si="21">V68-V67</f>
        <v>#REF!</v>
      </c>
      <c r="X68" s="13" t="e">
        <f t="shared" si="19"/>
        <v>#REF!</v>
      </c>
      <c r="Y68" s="13" t="e">
        <f t="shared" ref="Y68:Y131" si="22">Y67+X68</f>
        <v>#REF!</v>
      </c>
    </row>
    <row r="69" spans="18:25" x14ac:dyDescent="0.2">
      <c r="R69">
        <v>340</v>
      </c>
      <c r="S69" s="11">
        <v>68</v>
      </c>
      <c r="T69" s="12">
        <f t="shared" si="20"/>
        <v>34</v>
      </c>
      <c r="U69" s="12">
        <f>$U$2-T69</f>
        <v>111</v>
      </c>
      <c r="V69" s="7" t="e">
        <f t="shared" si="7"/>
        <v>#REF!</v>
      </c>
      <c r="W69" s="7" t="e">
        <f t="shared" si="21"/>
        <v>#REF!</v>
      </c>
      <c r="X69" s="13" t="e">
        <f t="shared" si="19"/>
        <v>#REF!</v>
      </c>
      <c r="Y69" s="13" t="e">
        <f t="shared" si="22"/>
        <v>#REF!</v>
      </c>
    </row>
    <row r="70" spans="18:25" x14ac:dyDescent="0.2">
      <c r="R70">
        <v>345</v>
      </c>
      <c r="S70" s="11">
        <v>69</v>
      </c>
      <c r="T70" s="12">
        <f t="shared" si="20"/>
        <v>34</v>
      </c>
      <c r="U70" s="12">
        <f>$U$2+T70</f>
        <v>179</v>
      </c>
      <c r="V70" s="7" t="e">
        <f t="shared" si="7"/>
        <v>#REF!</v>
      </c>
      <c r="W70" s="7" t="e">
        <f t="shared" si="21"/>
        <v>#REF!</v>
      </c>
      <c r="X70" s="13" t="e">
        <f t="shared" si="19"/>
        <v>#REF!</v>
      </c>
      <c r="Y70" s="13" t="e">
        <f t="shared" si="22"/>
        <v>#REF!</v>
      </c>
    </row>
    <row r="71" spans="18:25" x14ac:dyDescent="0.2">
      <c r="R71">
        <v>350</v>
      </c>
      <c r="S71" s="11">
        <v>70</v>
      </c>
      <c r="T71" s="12">
        <f t="shared" si="20"/>
        <v>35</v>
      </c>
      <c r="U71" s="12">
        <f>$U$2-T71</f>
        <v>110</v>
      </c>
      <c r="V71" s="7" t="e">
        <f t="shared" ref="V71:V134" si="23">$P$23*R71^$O$23</f>
        <v>#REF!</v>
      </c>
      <c r="W71" s="7" t="e">
        <f t="shared" si="21"/>
        <v>#REF!</v>
      </c>
      <c r="X71" s="13" t="e">
        <f t="shared" si="19"/>
        <v>#REF!</v>
      </c>
      <c r="Y71" s="13" t="e">
        <f t="shared" si="22"/>
        <v>#REF!</v>
      </c>
    </row>
    <row r="72" spans="18:25" x14ac:dyDescent="0.2">
      <c r="R72">
        <v>355</v>
      </c>
      <c r="S72" s="11">
        <v>71</v>
      </c>
      <c r="T72" s="12">
        <f t="shared" si="20"/>
        <v>35</v>
      </c>
      <c r="U72" s="12">
        <f>$U$2+T72</f>
        <v>180</v>
      </c>
      <c r="V72" s="7" t="e">
        <f t="shared" si="23"/>
        <v>#REF!</v>
      </c>
      <c r="W72" s="7" t="e">
        <f t="shared" si="21"/>
        <v>#REF!</v>
      </c>
      <c r="X72" s="13" t="e">
        <f t="shared" si="19"/>
        <v>#REF!</v>
      </c>
      <c r="Y72" s="13" t="e">
        <f t="shared" si="22"/>
        <v>#REF!</v>
      </c>
    </row>
    <row r="73" spans="18:25" x14ac:dyDescent="0.2">
      <c r="R73">
        <v>360</v>
      </c>
      <c r="S73" s="11">
        <v>72</v>
      </c>
      <c r="T73" s="12">
        <f t="shared" si="20"/>
        <v>36</v>
      </c>
      <c r="U73" s="12">
        <f>$U$2-T73</f>
        <v>109</v>
      </c>
      <c r="V73" s="7" t="e">
        <f t="shared" si="23"/>
        <v>#REF!</v>
      </c>
      <c r="W73" s="7" t="e">
        <f t="shared" si="21"/>
        <v>#REF!</v>
      </c>
      <c r="X73" s="13" t="e">
        <f t="shared" si="19"/>
        <v>#REF!</v>
      </c>
      <c r="Y73" s="13" t="e">
        <f t="shared" si="22"/>
        <v>#REF!</v>
      </c>
    </row>
    <row r="74" spans="18:25" x14ac:dyDescent="0.2">
      <c r="R74">
        <v>365</v>
      </c>
      <c r="S74" s="11">
        <v>73</v>
      </c>
      <c r="T74" s="12">
        <f t="shared" si="20"/>
        <v>36</v>
      </c>
      <c r="U74" s="12">
        <f>$U$2+T74</f>
        <v>181</v>
      </c>
      <c r="V74" s="7" t="e">
        <f t="shared" si="23"/>
        <v>#REF!</v>
      </c>
      <c r="W74" s="7" t="e">
        <f t="shared" si="21"/>
        <v>#REF!</v>
      </c>
      <c r="X74" s="13" t="e">
        <f t="shared" si="19"/>
        <v>#REF!</v>
      </c>
      <c r="Y74" s="13" t="e">
        <f t="shared" si="22"/>
        <v>#REF!</v>
      </c>
    </row>
    <row r="75" spans="18:25" x14ac:dyDescent="0.2">
      <c r="R75">
        <v>370</v>
      </c>
      <c r="S75" s="11">
        <v>74</v>
      </c>
      <c r="T75" s="12">
        <f t="shared" si="20"/>
        <v>37</v>
      </c>
      <c r="U75" s="12">
        <f>$U$2-T75</f>
        <v>108</v>
      </c>
      <c r="V75" s="7" t="e">
        <f t="shared" si="23"/>
        <v>#REF!</v>
      </c>
      <c r="W75" s="7" t="e">
        <f t="shared" si="21"/>
        <v>#REF!</v>
      </c>
      <c r="X75" s="13" t="e">
        <f t="shared" si="19"/>
        <v>#REF!</v>
      </c>
      <c r="Y75" s="13" t="e">
        <f t="shared" si="22"/>
        <v>#REF!</v>
      </c>
    </row>
    <row r="76" spans="18:25" x14ac:dyDescent="0.2">
      <c r="R76">
        <v>375</v>
      </c>
      <c r="S76" s="11">
        <v>75</v>
      </c>
      <c r="T76" s="12">
        <f t="shared" si="20"/>
        <v>37</v>
      </c>
      <c r="U76" s="12">
        <f>$U$2+T76</f>
        <v>182</v>
      </c>
      <c r="V76" s="7" t="e">
        <f t="shared" si="23"/>
        <v>#REF!</v>
      </c>
      <c r="W76" s="7" t="e">
        <f t="shared" si="21"/>
        <v>#REF!</v>
      </c>
      <c r="X76" s="13" t="e">
        <f t="shared" si="19"/>
        <v>#REF!</v>
      </c>
      <c r="Y76" s="13" t="e">
        <f t="shared" si="22"/>
        <v>#REF!</v>
      </c>
    </row>
    <row r="77" spans="18:25" x14ac:dyDescent="0.2">
      <c r="R77">
        <v>380</v>
      </c>
      <c r="S77" s="11">
        <v>76</v>
      </c>
      <c r="T77" s="12">
        <f t="shared" si="20"/>
        <v>38</v>
      </c>
      <c r="U77" s="12">
        <f>$U$2-T77</f>
        <v>107</v>
      </c>
      <c r="V77" s="7" t="e">
        <f t="shared" si="23"/>
        <v>#REF!</v>
      </c>
      <c r="W77" s="7" t="e">
        <f t="shared" si="21"/>
        <v>#REF!</v>
      </c>
      <c r="X77" s="13" t="e">
        <f t="shared" si="19"/>
        <v>#REF!</v>
      </c>
      <c r="Y77" s="13" t="e">
        <f t="shared" si="22"/>
        <v>#REF!</v>
      </c>
    </row>
    <row r="78" spans="18:25" x14ac:dyDescent="0.2">
      <c r="R78">
        <v>385</v>
      </c>
      <c r="S78" s="11">
        <v>77</v>
      </c>
      <c r="T78" s="12">
        <f t="shared" si="20"/>
        <v>38</v>
      </c>
      <c r="U78" s="12">
        <f>$U$2+T78</f>
        <v>183</v>
      </c>
      <c r="V78" s="7" t="e">
        <f t="shared" si="23"/>
        <v>#REF!</v>
      </c>
      <c r="W78" s="7" t="e">
        <f t="shared" si="21"/>
        <v>#REF!</v>
      </c>
      <c r="X78" s="13" t="e">
        <f t="shared" si="19"/>
        <v>#REF!</v>
      </c>
      <c r="Y78" s="13" t="e">
        <f t="shared" si="22"/>
        <v>#REF!</v>
      </c>
    </row>
    <row r="79" spans="18:25" x14ac:dyDescent="0.2">
      <c r="R79">
        <v>390</v>
      </c>
      <c r="S79" s="11">
        <v>78</v>
      </c>
      <c r="T79" s="12">
        <f t="shared" si="20"/>
        <v>39</v>
      </c>
      <c r="U79" s="12">
        <f>$U$2-T79</f>
        <v>106</v>
      </c>
      <c r="V79" s="7" t="e">
        <f t="shared" si="23"/>
        <v>#REF!</v>
      </c>
      <c r="W79" s="7" t="e">
        <f t="shared" si="21"/>
        <v>#REF!</v>
      </c>
      <c r="X79" s="13" t="e">
        <f t="shared" si="19"/>
        <v>#REF!</v>
      </c>
      <c r="Y79" s="13" t="e">
        <f t="shared" si="22"/>
        <v>#REF!</v>
      </c>
    </row>
    <row r="80" spans="18:25" x14ac:dyDescent="0.2">
      <c r="R80">
        <v>395</v>
      </c>
      <c r="S80" s="11">
        <v>79</v>
      </c>
      <c r="T80" s="12">
        <f t="shared" si="20"/>
        <v>39</v>
      </c>
      <c r="U80" s="12">
        <f>$U$2+T80</f>
        <v>184</v>
      </c>
      <c r="V80" s="7" t="e">
        <f t="shared" si="23"/>
        <v>#REF!</v>
      </c>
      <c r="W80" s="7" t="e">
        <f t="shared" si="21"/>
        <v>#REF!</v>
      </c>
      <c r="X80" s="13" t="e">
        <f t="shared" si="19"/>
        <v>#REF!</v>
      </c>
      <c r="Y80" s="13" t="e">
        <f t="shared" si="22"/>
        <v>#REF!</v>
      </c>
    </row>
    <row r="81" spans="18:25" x14ac:dyDescent="0.2">
      <c r="R81">
        <v>400</v>
      </c>
      <c r="S81" s="11">
        <v>80</v>
      </c>
      <c r="T81" s="12">
        <f t="shared" si="20"/>
        <v>40</v>
      </c>
      <c r="U81" s="12">
        <f>$U$2-T81</f>
        <v>105</v>
      </c>
      <c r="V81" s="7" t="e">
        <f t="shared" si="23"/>
        <v>#REF!</v>
      </c>
      <c r="W81" s="7" t="e">
        <f t="shared" si="21"/>
        <v>#REF!</v>
      </c>
      <c r="X81" s="13" t="e">
        <f t="shared" si="19"/>
        <v>#REF!</v>
      </c>
      <c r="Y81" s="13" t="e">
        <f t="shared" si="22"/>
        <v>#REF!</v>
      </c>
    </row>
    <row r="82" spans="18:25" x14ac:dyDescent="0.2">
      <c r="R82">
        <v>405</v>
      </c>
      <c r="S82" s="11">
        <v>81</v>
      </c>
      <c r="T82" s="12">
        <f t="shared" si="20"/>
        <v>40</v>
      </c>
      <c r="U82" s="12">
        <f>$U$2+T82</f>
        <v>185</v>
      </c>
      <c r="V82" s="7" t="e">
        <f t="shared" si="23"/>
        <v>#REF!</v>
      </c>
      <c r="W82" s="7" t="e">
        <f t="shared" si="21"/>
        <v>#REF!</v>
      </c>
      <c r="X82" s="13" t="e">
        <f t="shared" si="19"/>
        <v>#REF!</v>
      </c>
      <c r="Y82" s="13" t="e">
        <f t="shared" si="22"/>
        <v>#REF!</v>
      </c>
    </row>
    <row r="83" spans="18:25" x14ac:dyDescent="0.2">
      <c r="R83">
        <v>410</v>
      </c>
      <c r="S83" s="11">
        <v>82</v>
      </c>
      <c r="T83" s="12">
        <f t="shared" si="20"/>
        <v>41</v>
      </c>
      <c r="U83" s="12">
        <f>$U$2-T83</f>
        <v>104</v>
      </c>
      <c r="V83" s="7" t="e">
        <f t="shared" si="23"/>
        <v>#REF!</v>
      </c>
      <c r="W83" s="7" t="e">
        <f t="shared" si="21"/>
        <v>#REF!</v>
      </c>
      <c r="X83" s="13" t="e">
        <f t="shared" si="19"/>
        <v>#REF!</v>
      </c>
      <c r="Y83" s="13" t="e">
        <f t="shared" si="22"/>
        <v>#REF!</v>
      </c>
    </row>
    <row r="84" spans="18:25" x14ac:dyDescent="0.2">
      <c r="R84">
        <v>415</v>
      </c>
      <c r="S84" s="11">
        <v>83</v>
      </c>
      <c r="T84" s="12">
        <f t="shared" si="20"/>
        <v>41</v>
      </c>
      <c r="U84" s="12">
        <f>$U$2+T84</f>
        <v>186</v>
      </c>
      <c r="V84" s="7" t="e">
        <f t="shared" si="23"/>
        <v>#REF!</v>
      </c>
      <c r="W84" s="7" t="e">
        <f t="shared" si="21"/>
        <v>#REF!</v>
      </c>
      <c r="X84" s="13" t="e">
        <f t="shared" si="19"/>
        <v>#REF!</v>
      </c>
      <c r="Y84" s="13" t="e">
        <f t="shared" si="22"/>
        <v>#REF!</v>
      </c>
    </row>
    <row r="85" spans="18:25" x14ac:dyDescent="0.2">
      <c r="R85">
        <v>420</v>
      </c>
      <c r="S85" s="11">
        <v>84</v>
      </c>
      <c r="T85" s="12">
        <f t="shared" si="20"/>
        <v>42</v>
      </c>
      <c r="U85" s="12">
        <f>$U$2-T85</f>
        <v>103</v>
      </c>
      <c r="V85" s="7" t="e">
        <f t="shared" si="23"/>
        <v>#REF!</v>
      </c>
      <c r="W85" s="7" t="e">
        <f t="shared" si="21"/>
        <v>#REF!</v>
      </c>
      <c r="X85" s="13" t="e">
        <f t="shared" si="19"/>
        <v>#REF!</v>
      </c>
      <c r="Y85" s="13" t="e">
        <f t="shared" si="22"/>
        <v>#REF!</v>
      </c>
    </row>
    <row r="86" spans="18:25" x14ac:dyDescent="0.2">
      <c r="R86">
        <v>425</v>
      </c>
      <c r="S86" s="11">
        <v>85</v>
      </c>
      <c r="T86" s="12">
        <f t="shared" si="20"/>
        <v>42</v>
      </c>
      <c r="U86" s="12">
        <f>$U$2+T86</f>
        <v>187</v>
      </c>
      <c r="V86" s="7" t="e">
        <f t="shared" si="23"/>
        <v>#REF!</v>
      </c>
      <c r="W86" s="7" t="e">
        <f t="shared" si="21"/>
        <v>#REF!</v>
      </c>
      <c r="X86" s="13" t="e">
        <f t="shared" si="19"/>
        <v>#REF!</v>
      </c>
      <c r="Y86" s="13" t="e">
        <f t="shared" si="22"/>
        <v>#REF!</v>
      </c>
    </row>
    <row r="87" spans="18:25" x14ac:dyDescent="0.2">
      <c r="R87">
        <v>430</v>
      </c>
      <c r="S87" s="11">
        <v>86</v>
      </c>
      <c r="T87" s="12">
        <f t="shared" si="20"/>
        <v>43</v>
      </c>
      <c r="U87" s="12">
        <f>$U$2-T87</f>
        <v>102</v>
      </c>
      <c r="V87" s="7" t="e">
        <f t="shared" si="23"/>
        <v>#REF!</v>
      </c>
      <c r="W87" s="7" t="e">
        <f t="shared" si="21"/>
        <v>#REF!</v>
      </c>
      <c r="X87" s="13" t="e">
        <f t="shared" si="19"/>
        <v>#REF!</v>
      </c>
      <c r="Y87" s="13" t="e">
        <f t="shared" si="22"/>
        <v>#REF!</v>
      </c>
    </row>
    <row r="88" spans="18:25" x14ac:dyDescent="0.2">
      <c r="R88">
        <v>435</v>
      </c>
      <c r="S88" s="11">
        <v>87</v>
      </c>
      <c r="T88" s="12">
        <f t="shared" si="20"/>
        <v>43</v>
      </c>
      <c r="U88" s="12">
        <f>$U$2+T88</f>
        <v>188</v>
      </c>
      <c r="V88" s="7" t="e">
        <f t="shared" si="23"/>
        <v>#REF!</v>
      </c>
      <c r="W88" s="7" t="e">
        <f t="shared" si="21"/>
        <v>#REF!</v>
      </c>
      <c r="X88" s="13" t="e">
        <f t="shared" si="19"/>
        <v>#REF!</v>
      </c>
      <c r="Y88" s="13" t="e">
        <f t="shared" si="22"/>
        <v>#REF!</v>
      </c>
    </row>
    <row r="89" spans="18:25" x14ac:dyDescent="0.2">
      <c r="R89">
        <v>440</v>
      </c>
      <c r="S89" s="11">
        <v>88</v>
      </c>
      <c r="T89" s="12">
        <f t="shared" si="20"/>
        <v>44</v>
      </c>
      <c r="U89" s="12">
        <f>$U$2-T89</f>
        <v>101</v>
      </c>
      <c r="V89" s="7" t="e">
        <f t="shared" si="23"/>
        <v>#REF!</v>
      </c>
      <c r="W89" s="7" t="e">
        <f t="shared" si="21"/>
        <v>#REF!</v>
      </c>
      <c r="X89" s="13" t="e">
        <f t="shared" si="19"/>
        <v>#REF!</v>
      </c>
      <c r="Y89" s="13" t="e">
        <f t="shared" si="22"/>
        <v>#REF!</v>
      </c>
    </row>
    <row r="90" spans="18:25" x14ac:dyDescent="0.2">
      <c r="R90">
        <v>445</v>
      </c>
      <c r="S90" s="11">
        <v>89</v>
      </c>
      <c r="T90" s="12">
        <f t="shared" si="20"/>
        <v>44</v>
      </c>
      <c r="U90" s="12">
        <f>$U$2+T90</f>
        <v>189</v>
      </c>
      <c r="V90" s="7" t="e">
        <f t="shared" si="23"/>
        <v>#REF!</v>
      </c>
      <c r="W90" s="7" t="e">
        <f t="shared" si="21"/>
        <v>#REF!</v>
      </c>
      <c r="X90" s="13" t="e">
        <f t="shared" si="19"/>
        <v>#REF!</v>
      </c>
      <c r="Y90" s="13" t="e">
        <f t="shared" si="22"/>
        <v>#REF!</v>
      </c>
    </row>
    <row r="91" spans="18:25" x14ac:dyDescent="0.2">
      <c r="R91">
        <v>450</v>
      </c>
      <c r="S91" s="11">
        <v>90</v>
      </c>
      <c r="T91" s="12">
        <f t="shared" si="20"/>
        <v>45</v>
      </c>
      <c r="U91" s="12">
        <f>$U$2-T91</f>
        <v>100</v>
      </c>
      <c r="V91" s="7" t="e">
        <f t="shared" si="23"/>
        <v>#REF!</v>
      </c>
      <c r="W91" s="7" t="e">
        <f t="shared" si="21"/>
        <v>#REF!</v>
      </c>
      <c r="X91" s="13" t="e">
        <f t="shared" si="19"/>
        <v>#REF!</v>
      </c>
      <c r="Y91" s="13" t="e">
        <f t="shared" si="22"/>
        <v>#REF!</v>
      </c>
    </row>
    <row r="92" spans="18:25" x14ac:dyDescent="0.2">
      <c r="R92">
        <v>455</v>
      </c>
      <c r="S92" s="11">
        <v>91</v>
      </c>
      <c r="T92" s="12">
        <f t="shared" si="20"/>
        <v>45</v>
      </c>
      <c r="U92" s="12">
        <f>$U$2+T92</f>
        <v>190</v>
      </c>
      <c r="V92" s="7" t="e">
        <f t="shared" si="23"/>
        <v>#REF!</v>
      </c>
      <c r="W92" s="7" t="e">
        <f t="shared" si="21"/>
        <v>#REF!</v>
      </c>
      <c r="X92" s="13" t="e">
        <f t="shared" si="19"/>
        <v>#REF!</v>
      </c>
      <c r="Y92" s="13" t="e">
        <f t="shared" si="22"/>
        <v>#REF!</v>
      </c>
    </row>
    <row r="93" spans="18:25" x14ac:dyDescent="0.2">
      <c r="R93">
        <v>460</v>
      </c>
      <c r="S93" s="11">
        <v>92</v>
      </c>
      <c r="T93" s="12">
        <f t="shared" si="20"/>
        <v>46</v>
      </c>
      <c r="U93" s="12">
        <f>$U$2-T93</f>
        <v>99</v>
      </c>
      <c r="V93" s="7" t="e">
        <f t="shared" si="23"/>
        <v>#REF!</v>
      </c>
      <c r="W93" s="7" t="e">
        <f t="shared" si="21"/>
        <v>#REF!</v>
      </c>
      <c r="X93" s="13" t="e">
        <f t="shared" si="19"/>
        <v>#REF!</v>
      </c>
      <c r="Y93" s="13" t="e">
        <f t="shared" si="22"/>
        <v>#REF!</v>
      </c>
    </row>
    <row r="94" spans="18:25" x14ac:dyDescent="0.2">
      <c r="R94">
        <v>465</v>
      </c>
      <c r="S94" s="11">
        <v>93</v>
      </c>
      <c r="T94" s="12">
        <f t="shared" si="20"/>
        <v>46</v>
      </c>
      <c r="U94" s="12">
        <f>$U$2+T94</f>
        <v>191</v>
      </c>
      <c r="V94" s="7" t="e">
        <f t="shared" si="23"/>
        <v>#REF!</v>
      </c>
      <c r="W94" s="7" t="e">
        <f t="shared" si="21"/>
        <v>#REF!</v>
      </c>
      <c r="X94" s="13" t="e">
        <f t="shared" si="19"/>
        <v>#REF!</v>
      </c>
      <c r="Y94" s="13" t="e">
        <f t="shared" si="22"/>
        <v>#REF!</v>
      </c>
    </row>
    <row r="95" spans="18:25" x14ac:dyDescent="0.2">
      <c r="R95">
        <v>470</v>
      </c>
      <c r="S95" s="11">
        <v>94</v>
      </c>
      <c r="T95" s="12">
        <f t="shared" si="20"/>
        <v>47</v>
      </c>
      <c r="U95" s="12">
        <f>$U$2-T95</f>
        <v>98</v>
      </c>
      <c r="V95" s="7" t="e">
        <f t="shared" si="23"/>
        <v>#REF!</v>
      </c>
      <c r="W95" s="7" t="e">
        <f t="shared" si="21"/>
        <v>#REF!</v>
      </c>
      <c r="X95" s="13" t="e">
        <f t="shared" si="19"/>
        <v>#REF!</v>
      </c>
      <c r="Y95" s="13" t="e">
        <f t="shared" si="22"/>
        <v>#REF!</v>
      </c>
    </row>
    <row r="96" spans="18:25" x14ac:dyDescent="0.2">
      <c r="R96">
        <v>475</v>
      </c>
      <c r="S96" s="11">
        <v>95</v>
      </c>
      <c r="T96" s="12">
        <f t="shared" si="20"/>
        <v>47</v>
      </c>
      <c r="U96" s="12">
        <f>$U$2+T96</f>
        <v>192</v>
      </c>
      <c r="V96" s="7" t="e">
        <f t="shared" si="23"/>
        <v>#REF!</v>
      </c>
      <c r="W96" s="7" t="e">
        <f t="shared" si="21"/>
        <v>#REF!</v>
      </c>
      <c r="X96" s="13" t="e">
        <f t="shared" si="19"/>
        <v>#REF!</v>
      </c>
      <c r="Y96" s="13" t="e">
        <f t="shared" si="22"/>
        <v>#REF!</v>
      </c>
    </row>
    <row r="97" spans="18:25" x14ac:dyDescent="0.2">
      <c r="R97">
        <v>480</v>
      </c>
      <c r="S97" s="11">
        <v>96</v>
      </c>
      <c r="T97" s="12">
        <f t="shared" si="20"/>
        <v>48</v>
      </c>
      <c r="U97" s="12">
        <f>$U$2-T97</f>
        <v>97</v>
      </c>
      <c r="V97" s="7" t="e">
        <f t="shared" si="23"/>
        <v>#REF!</v>
      </c>
      <c r="W97" s="7" t="e">
        <f t="shared" si="21"/>
        <v>#REF!</v>
      </c>
      <c r="X97" s="13" t="e">
        <f t="shared" si="19"/>
        <v>#REF!</v>
      </c>
      <c r="Y97" s="13" t="e">
        <f t="shared" si="22"/>
        <v>#REF!</v>
      </c>
    </row>
    <row r="98" spans="18:25" x14ac:dyDescent="0.2">
      <c r="R98">
        <v>485</v>
      </c>
      <c r="S98" s="11">
        <v>97</v>
      </c>
      <c r="T98" s="12">
        <f t="shared" si="20"/>
        <v>48</v>
      </c>
      <c r="U98" s="12">
        <f>$U$2+T98</f>
        <v>193</v>
      </c>
      <c r="V98" s="7" t="e">
        <f t="shared" si="23"/>
        <v>#REF!</v>
      </c>
      <c r="W98" s="7" t="e">
        <f t="shared" si="21"/>
        <v>#REF!</v>
      </c>
      <c r="X98" s="13" t="e">
        <f t="shared" si="19"/>
        <v>#REF!</v>
      </c>
      <c r="Y98" s="13" t="e">
        <f t="shared" si="22"/>
        <v>#REF!</v>
      </c>
    </row>
    <row r="99" spans="18:25" x14ac:dyDescent="0.2">
      <c r="R99">
        <v>490</v>
      </c>
      <c r="S99" s="11">
        <v>98</v>
      </c>
      <c r="T99" s="12">
        <f t="shared" si="20"/>
        <v>49</v>
      </c>
      <c r="U99" s="12">
        <f>$U$2-T99</f>
        <v>96</v>
      </c>
      <c r="V99" s="7" t="e">
        <f t="shared" si="23"/>
        <v>#REF!</v>
      </c>
      <c r="W99" s="7" t="e">
        <f t="shared" si="21"/>
        <v>#REF!</v>
      </c>
      <c r="X99" s="13" t="e">
        <f t="shared" si="19"/>
        <v>#REF!</v>
      </c>
      <c r="Y99" s="13" t="e">
        <f t="shared" si="22"/>
        <v>#REF!</v>
      </c>
    </row>
    <row r="100" spans="18:25" x14ac:dyDescent="0.2">
      <c r="R100">
        <v>495</v>
      </c>
      <c r="S100" s="11">
        <v>99</v>
      </c>
      <c r="T100" s="12">
        <f t="shared" si="20"/>
        <v>49</v>
      </c>
      <c r="U100" s="12">
        <f>$U$2+T100</f>
        <v>194</v>
      </c>
      <c r="V100" s="7" t="e">
        <f t="shared" si="23"/>
        <v>#REF!</v>
      </c>
      <c r="W100" s="7" t="e">
        <f t="shared" si="21"/>
        <v>#REF!</v>
      </c>
      <c r="X100" s="13" t="e">
        <f t="shared" si="19"/>
        <v>#REF!</v>
      </c>
      <c r="Y100" s="13" t="e">
        <f t="shared" si="22"/>
        <v>#REF!</v>
      </c>
    </row>
    <row r="101" spans="18:25" x14ac:dyDescent="0.2">
      <c r="R101">
        <v>500</v>
      </c>
      <c r="S101" s="11">
        <v>100</v>
      </c>
      <c r="T101" s="12">
        <f t="shared" si="20"/>
        <v>50</v>
      </c>
      <c r="U101" s="12">
        <f>$U$2-T101</f>
        <v>95</v>
      </c>
      <c r="V101" s="7" t="e">
        <f t="shared" si="23"/>
        <v>#REF!</v>
      </c>
      <c r="W101" s="7" t="e">
        <f t="shared" si="21"/>
        <v>#REF!</v>
      </c>
      <c r="X101" s="13" t="e">
        <f t="shared" si="19"/>
        <v>#REF!</v>
      </c>
      <c r="Y101" s="13" t="e">
        <f t="shared" si="22"/>
        <v>#REF!</v>
      </c>
    </row>
    <row r="102" spans="18:25" x14ac:dyDescent="0.2">
      <c r="R102">
        <v>505</v>
      </c>
      <c r="S102" s="11">
        <v>101</v>
      </c>
      <c r="T102" s="12">
        <f t="shared" si="20"/>
        <v>50</v>
      </c>
      <c r="U102" s="12">
        <f>$U$2+T102</f>
        <v>195</v>
      </c>
      <c r="V102" s="7" t="e">
        <f t="shared" si="23"/>
        <v>#REF!</v>
      </c>
      <c r="W102" s="7" t="e">
        <f t="shared" si="21"/>
        <v>#REF!</v>
      </c>
      <c r="X102" s="13" t="e">
        <f t="shared" si="19"/>
        <v>#REF!</v>
      </c>
      <c r="Y102" s="13" t="e">
        <f t="shared" si="22"/>
        <v>#REF!</v>
      </c>
    </row>
    <row r="103" spans="18:25" x14ac:dyDescent="0.2">
      <c r="R103">
        <v>510</v>
      </c>
      <c r="S103" s="11">
        <v>102</v>
      </c>
      <c r="T103" s="12">
        <f t="shared" si="20"/>
        <v>51</v>
      </c>
      <c r="U103" s="12">
        <f>$U$2-T103</f>
        <v>94</v>
      </c>
      <c r="V103" s="7" t="e">
        <f t="shared" si="23"/>
        <v>#REF!</v>
      </c>
      <c r="W103" s="7" t="e">
        <f t="shared" si="21"/>
        <v>#REF!</v>
      </c>
      <c r="X103" s="13" t="e">
        <f t="shared" si="19"/>
        <v>#REF!</v>
      </c>
      <c r="Y103" s="13" t="e">
        <f t="shared" si="22"/>
        <v>#REF!</v>
      </c>
    </row>
    <row r="104" spans="18:25" x14ac:dyDescent="0.2">
      <c r="R104">
        <v>515</v>
      </c>
      <c r="S104" s="11">
        <v>103</v>
      </c>
      <c r="T104" s="12">
        <f t="shared" si="20"/>
        <v>51</v>
      </c>
      <c r="U104" s="12">
        <f>$U$2+T104</f>
        <v>196</v>
      </c>
      <c r="V104" s="7" t="e">
        <f t="shared" si="23"/>
        <v>#REF!</v>
      </c>
      <c r="W104" s="7" t="e">
        <f t="shared" si="21"/>
        <v>#REF!</v>
      </c>
      <c r="X104" s="13" t="e">
        <f t="shared" si="19"/>
        <v>#REF!</v>
      </c>
      <c r="Y104" s="13" t="e">
        <f t="shared" si="22"/>
        <v>#REF!</v>
      </c>
    </row>
    <row r="105" spans="18:25" x14ac:dyDescent="0.2">
      <c r="R105">
        <v>520</v>
      </c>
      <c r="S105" s="11">
        <v>104</v>
      </c>
      <c r="T105" s="12">
        <f t="shared" si="20"/>
        <v>52</v>
      </c>
      <c r="U105" s="12">
        <f>$U$2-T105</f>
        <v>93</v>
      </c>
      <c r="V105" s="7" t="e">
        <f t="shared" si="23"/>
        <v>#REF!</v>
      </c>
      <c r="W105" s="7" t="e">
        <f t="shared" si="21"/>
        <v>#REF!</v>
      </c>
      <c r="X105" s="13" t="e">
        <f t="shared" si="19"/>
        <v>#REF!</v>
      </c>
      <c r="Y105" s="13" t="e">
        <f t="shared" si="22"/>
        <v>#REF!</v>
      </c>
    </row>
    <row r="106" spans="18:25" x14ac:dyDescent="0.2">
      <c r="R106">
        <v>525</v>
      </c>
      <c r="S106" s="11">
        <v>105</v>
      </c>
      <c r="T106" s="12">
        <f t="shared" si="20"/>
        <v>52</v>
      </c>
      <c r="U106" s="12">
        <f>$U$2+T106</f>
        <v>197</v>
      </c>
      <c r="V106" s="7" t="e">
        <f t="shared" si="23"/>
        <v>#REF!</v>
      </c>
      <c r="W106" s="7" t="e">
        <f t="shared" si="21"/>
        <v>#REF!</v>
      </c>
      <c r="X106" s="13" t="e">
        <f t="shared" si="19"/>
        <v>#REF!</v>
      </c>
      <c r="Y106" s="13" t="e">
        <f t="shared" si="22"/>
        <v>#REF!</v>
      </c>
    </row>
    <row r="107" spans="18:25" x14ac:dyDescent="0.2">
      <c r="R107">
        <v>530</v>
      </c>
      <c r="S107" s="11">
        <v>106</v>
      </c>
      <c r="T107" s="12">
        <f t="shared" si="20"/>
        <v>53</v>
      </c>
      <c r="U107" s="12">
        <f>$U$2-T107</f>
        <v>92</v>
      </c>
      <c r="V107" s="7" t="e">
        <f t="shared" si="23"/>
        <v>#REF!</v>
      </c>
      <c r="W107" s="7" t="e">
        <f t="shared" si="21"/>
        <v>#REF!</v>
      </c>
      <c r="X107" s="13" t="e">
        <f t="shared" si="19"/>
        <v>#REF!</v>
      </c>
      <c r="Y107" s="13" t="e">
        <f t="shared" si="22"/>
        <v>#REF!</v>
      </c>
    </row>
    <row r="108" spans="18:25" x14ac:dyDescent="0.2">
      <c r="R108">
        <v>535</v>
      </c>
      <c r="S108" s="11">
        <v>107</v>
      </c>
      <c r="T108" s="12">
        <f t="shared" si="20"/>
        <v>53</v>
      </c>
      <c r="U108" s="12">
        <f>$U$2+T108</f>
        <v>198</v>
      </c>
      <c r="V108" s="7" t="e">
        <f t="shared" si="23"/>
        <v>#REF!</v>
      </c>
      <c r="W108" s="7" t="e">
        <f t="shared" si="21"/>
        <v>#REF!</v>
      </c>
      <c r="X108" s="13" t="e">
        <f t="shared" si="19"/>
        <v>#REF!</v>
      </c>
      <c r="Y108" s="13" t="e">
        <f t="shared" si="22"/>
        <v>#REF!</v>
      </c>
    </row>
    <row r="109" spans="18:25" x14ac:dyDescent="0.2">
      <c r="R109">
        <v>540</v>
      </c>
      <c r="S109" s="11">
        <v>108</v>
      </c>
      <c r="T109" s="12">
        <f t="shared" si="20"/>
        <v>54</v>
      </c>
      <c r="U109" s="12">
        <f>$U$2-T109</f>
        <v>91</v>
      </c>
      <c r="V109" s="7" t="e">
        <f t="shared" si="23"/>
        <v>#REF!</v>
      </c>
      <c r="W109" s="7" t="e">
        <f t="shared" si="21"/>
        <v>#REF!</v>
      </c>
      <c r="X109" s="13" t="e">
        <f t="shared" si="19"/>
        <v>#REF!</v>
      </c>
      <c r="Y109" s="13" t="e">
        <f t="shared" si="22"/>
        <v>#REF!</v>
      </c>
    </row>
    <row r="110" spans="18:25" x14ac:dyDescent="0.2">
      <c r="R110">
        <v>545</v>
      </c>
      <c r="S110" s="11">
        <v>109</v>
      </c>
      <c r="T110" s="12">
        <f t="shared" si="20"/>
        <v>54</v>
      </c>
      <c r="U110" s="12">
        <f>$U$2+T110</f>
        <v>199</v>
      </c>
      <c r="V110" s="7" t="e">
        <f t="shared" si="23"/>
        <v>#REF!</v>
      </c>
      <c r="W110" s="7" t="e">
        <f t="shared" si="21"/>
        <v>#REF!</v>
      </c>
      <c r="X110" s="13" t="e">
        <f t="shared" si="19"/>
        <v>#REF!</v>
      </c>
      <c r="Y110" s="13" t="e">
        <f t="shared" si="22"/>
        <v>#REF!</v>
      </c>
    </row>
    <row r="111" spans="18:25" x14ac:dyDescent="0.2">
      <c r="R111">
        <v>550</v>
      </c>
      <c r="S111" s="11">
        <v>110</v>
      </c>
      <c r="T111" s="12">
        <f t="shared" si="20"/>
        <v>55</v>
      </c>
      <c r="U111" s="12">
        <f>$U$2-T111</f>
        <v>90</v>
      </c>
      <c r="V111" s="7" t="e">
        <f t="shared" si="23"/>
        <v>#REF!</v>
      </c>
      <c r="W111" s="7" t="e">
        <f t="shared" si="21"/>
        <v>#REF!</v>
      </c>
      <c r="X111" s="13" t="e">
        <f t="shared" si="19"/>
        <v>#REF!</v>
      </c>
      <c r="Y111" s="13" t="e">
        <f t="shared" si="22"/>
        <v>#REF!</v>
      </c>
    </row>
    <row r="112" spans="18:25" x14ac:dyDescent="0.2">
      <c r="R112">
        <v>555</v>
      </c>
      <c r="S112" s="11">
        <v>111</v>
      </c>
      <c r="T112" s="12">
        <f t="shared" si="20"/>
        <v>55</v>
      </c>
      <c r="U112" s="12">
        <f>$U$2+T112</f>
        <v>200</v>
      </c>
      <c r="V112" s="7" t="e">
        <f t="shared" si="23"/>
        <v>#REF!</v>
      </c>
      <c r="W112" s="7" t="e">
        <f t="shared" si="21"/>
        <v>#REF!</v>
      </c>
      <c r="X112" s="13" t="e">
        <f t="shared" si="19"/>
        <v>#REF!</v>
      </c>
      <c r="Y112" s="13" t="e">
        <f t="shared" si="22"/>
        <v>#REF!</v>
      </c>
    </row>
    <row r="113" spans="18:25" x14ac:dyDescent="0.2">
      <c r="R113">
        <v>560</v>
      </c>
      <c r="S113" s="11">
        <v>112</v>
      </c>
      <c r="T113" s="12">
        <f t="shared" si="20"/>
        <v>56</v>
      </c>
      <c r="U113" s="12">
        <f>$U$2-T113</f>
        <v>89</v>
      </c>
      <c r="V113" s="7" t="e">
        <f t="shared" si="23"/>
        <v>#REF!</v>
      </c>
      <c r="W113" s="7" t="e">
        <f t="shared" si="21"/>
        <v>#REF!</v>
      </c>
      <c r="X113" s="13" t="e">
        <f t="shared" si="19"/>
        <v>#REF!</v>
      </c>
      <c r="Y113" s="13" t="e">
        <f t="shared" si="22"/>
        <v>#REF!</v>
      </c>
    </row>
    <row r="114" spans="18:25" x14ac:dyDescent="0.2">
      <c r="R114">
        <v>565</v>
      </c>
      <c r="S114" s="11">
        <v>113</v>
      </c>
      <c r="T114" s="12">
        <f t="shared" si="20"/>
        <v>56</v>
      </c>
      <c r="U114" s="12">
        <f>$U$2+T114</f>
        <v>201</v>
      </c>
      <c r="V114" s="7" t="e">
        <f t="shared" si="23"/>
        <v>#REF!</v>
      </c>
      <c r="W114" s="7" t="e">
        <f t="shared" si="21"/>
        <v>#REF!</v>
      </c>
      <c r="X114" s="13" t="e">
        <f t="shared" si="19"/>
        <v>#REF!</v>
      </c>
      <c r="Y114" s="13" t="e">
        <f t="shared" si="22"/>
        <v>#REF!</v>
      </c>
    </row>
    <row r="115" spans="18:25" x14ac:dyDescent="0.2">
      <c r="R115">
        <v>570</v>
      </c>
      <c r="S115" s="11">
        <v>114</v>
      </c>
      <c r="T115" s="12">
        <f t="shared" si="20"/>
        <v>57</v>
      </c>
      <c r="U115" s="12">
        <f>$U$2-T115</f>
        <v>88</v>
      </c>
      <c r="V115" s="7" t="e">
        <f t="shared" si="23"/>
        <v>#REF!</v>
      </c>
      <c r="W115" s="7" t="e">
        <f t="shared" si="21"/>
        <v>#REF!</v>
      </c>
      <c r="X115" s="13" t="e">
        <f t="shared" si="19"/>
        <v>#REF!</v>
      </c>
      <c r="Y115" s="13" t="e">
        <f t="shared" si="22"/>
        <v>#REF!</v>
      </c>
    </row>
    <row r="116" spans="18:25" x14ac:dyDescent="0.2">
      <c r="R116">
        <v>575</v>
      </c>
      <c r="S116" s="11">
        <v>115</v>
      </c>
      <c r="T116" s="12">
        <f t="shared" si="20"/>
        <v>57</v>
      </c>
      <c r="U116" s="12">
        <f>$U$2+T116</f>
        <v>202</v>
      </c>
      <c r="V116" s="7" t="e">
        <f t="shared" si="23"/>
        <v>#REF!</v>
      </c>
      <c r="W116" s="7" t="e">
        <f t="shared" si="21"/>
        <v>#REF!</v>
      </c>
      <c r="X116" s="13" t="e">
        <f t="shared" si="19"/>
        <v>#REF!</v>
      </c>
      <c r="Y116" s="13" t="e">
        <f t="shared" si="22"/>
        <v>#REF!</v>
      </c>
    </row>
    <row r="117" spans="18:25" x14ac:dyDescent="0.2">
      <c r="R117">
        <v>580</v>
      </c>
      <c r="S117" s="11">
        <v>116</v>
      </c>
      <c r="T117" s="12">
        <f t="shared" si="20"/>
        <v>58</v>
      </c>
      <c r="U117" s="12">
        <f>$U$2-T117</f>
        <v>87</v>
      </c>
      <c r="V117" s="7" t="e">
        <f t="shared" si="23"/>
        <v>#REF!</v>
      </c>
      <c r="W117" s="7" t="e">
        <f t="shared" si="21"/>
        <v>#REF!</v>
      </c>
      <c r="X117" s="13" t="e">
        <f t="shared" si="19"/>
        <v>#REF!</v>
      </c>
      <c r="Y117" s="13" t="e">
        <f t="shared" si="22"/>
        <v>#REF!</v>
      </c>
    </row>
    <row r="118" spans="18:25" x14ac:dyDescent="0.2">
      <c r="R118">
        <v>585</v>
      </c>
      <c r="S118" s="11">
        <v>117</v>
      </c>
      <c r="T118" s="12">
        <f t="shared" si="20"/>
        <v>58</v>
      </c>
      <c r="U118" s="12">
        <f>$U$2+T118</f>
        <v>203</v>
      </c>
      <c r="V118" s="7" t="e">
        <f t="shared" si="23"/>
        <v>#REF!</v>
      </c>
      <c r="W118" s="7" t="e">
        <f t="shared" si="21"/>
        <v>#REF!</v>
      </c>
      <c r="X118" s="13" t="e">
        <f t="shared" si="19"/>
        <v>#REF!</v>
      </c>
      <c r="Y118" s="13" t="e">
        <f t="shared" si="22"/>
        <v>#REF!</v>
      </c>
    </row>
    <row r="119" spans="18:25" x14ac:dyDescent="0.2">
      <c r="R119">
        <v>590</v>
      </c>
      <c r="S119" s="11">
        <v>118</v>
      </c>
      <c r="T119" s="12">
        <f t="shared" si="20"/>
        <v>59</v>
      </c>
      <c r="U119" s="12">
        <f>$U$2-T119</f>
        <v>86</v>
      </c>
      <c r="V119" s="7" t="e">
        <f t="shared" si="23"/>
        <v>#REF!</v>
      </c>
      <c r="W119" s="7" t="e">
        <f t="shared" si="21"/>
        <v>#REF!</v>
      </c>
      <c r="X119" s="13" t="e">
        <f t="shared" si="19"/>
        <v>#REF!</v>
      </c>
      <c r="Y119" s="13" t="e">
        <f t="shared" si="22"/>
        <v>#REF!</v>
      </c>
    </row>
    <row r="120" spans="18:25" x14ac:dyDescent="0.2">
      <c r="R120">
        <v>595</v>
      </c>
      <c r="S120" s="11">
        <v>119</v>
      </c>
      <c r="T120" s="12">
        <f t="shared" si="20"/>
        <v>59</v>
      </c>
      <c r="U120" s="12">
        <f>$U$2+T120</f>
        <v>204</v>
      </c>
      <c r="V120" s="7" t="e">
        <f t="shared" si="23"/>
        <v>#REF!</v>
      </c>
      <c r="W120" s="7" t="e">
        <f t="shared" si="21"/>
        <v>#REF!</v>
      </c>
      <c r="X120" s="13" t="e">
        <f t="shared" si="19"/>
        <v>#REF!</v>
      </c>
      <c r="Y120" s="13" t="e">
        <f t="shared" si="22"/>
        <v>#REF!</v>
      </c>
    </row>
    <row r="121" spans="18:25" x14ac:dyDescent="0.2">
      <c r="R121">
        <v>600</v>
      </c>
      <c r="S121" s="11">
        <v>120</v>
      </c>
      <c r="T121" s="12">
        <f t="shared" si="20"/>
        <v>60</v>
      </c>
      <c r="U121" s="12">
        <f>$U$2-T121</f>
        <v>85</v>
      </c>
      <c r="V121" s="7" t="e">
        <f t="shared" si="23"/>
        <v>#REF!</v>
      </c>
      <c r="W121" s="7" t="e">
        <f t="shared" si="21"/>
        <v>#REF!</v>
      </c>
      <c r="X121" s="13" t="e">
        <f t="shared" si="19"/>
        <v>#REF!</v>
      </c>
      <c r="Y121" s="13" t="e">
        <f t="shared" si="22"/>
        <v>#REF!</v>
      </c>
    </row>
    <row r="122" spans="18:25" x14ac:dyDescent="0.2">
      <c r="R122">
        <v>605</v>
      </c>
      <c r="S122" s="11">
        <v>121</v>
      </c>
      <c r="T122" s="12">
        <f t="shared" si="20"/>
        <v>60</v>
      </c>
      <c r="U122" s="12">
        <f>$U$2+T122</f>
        <v>205</v>
      </c>
      <c r="V122" s="7" t="e">
        <f t="shared" si="23"/>
        <v>#REF!</v>
      </c>
      <c r="W122" s="7" t="e">
        <f t="shared" si="21"/>
        <v>#REF!</v>
      </c>
      <c r="X122" s="13" t="e">
        <f t="shared" si="19"/>
        <v>#REF!</v>
      </c>
      <c r="Y122" s="13" t="e">
        <f t="shared" si="22"/>
        <v>#REF!</v>
      </c>
    </row>
    <row r="123" spans="18:25" x14ac:dyDescent="0.2">
      <c r="R123">
        <v>610</v>
      </c>
      <c r="S123" s="11">
        <v>122</v>
      </c>
      <c r="T123" s="12">
        <f t="shared" si="20"/>
        <v>61</v>
      </c>
      <c r="U123" s="12">
        <f>$U$2-T123</f>
        <v>84</v>
      </c>
      <c r="V123" s="7" t="e">
        <f t="shared" si="23"/>
        <v>#REF!</v>
      </c>
      <c r="W123" s="7" t="e">
        <f t="shared" si="21"/>
        <v>#REF!</v>
      </c>
      <c r="X123" s="13" t="e">
        <f t="shared" si="19"/>
        <v>#REF!</v>
      </c>
      <c r="Y123" s="13" t="e">
        <f t="shared" si="22"/>
        <v>#REF!</v>
      </c>
    </row>
    <row r="124" spans="18:25" x14ac:dyDescent="0.2">
      <c r="R124">
        <v>615</v>
      </c>
      <c r="S124" s="11">
        <v>123</v>
      </c>
      <c r="T124" s="12">
        <f t="shared" si="20"/>
        <v>61</v>
      </c>
      <c r="U124" s="12">
        <f>$U$2+T124</f>
        <v>206</v>
      </c>
      <c r="V124" s="7" t="e">
        <f t="shared" si="23"/>
        <v>#REF!</v>
      </c>
      <c r="W124" s="7" t="e">
        <f t="shared" si="21"/>
        <v>#REF!</v>
      </c>
      <c r="X124" s="13" t="e">
        <f t="shared" si="19"/>
        <v>#REF!</v>
      </c>
      <c r="Y124" s="13" t="e">
        <f t="shared" si="22"/>
        <v>#REF!</v>
      </c>
    </row>
    <row r="125" spans="18:25" x14ac:dyDescent="0.2">
      <c r="R125">
        <v>620</v>
      </c>
      <c r="S125" s="11">
        <v>124</v>
      </c>
      <c r="T125" s="12">
        <f t="shared" si="20"/>
        <v>62</v>
      </c>
      <c r="U125" s="12">
        <f>$U$2-T125</f>
        <v>83</v>
      </c>
      <c r="V125" s="7" t="e">
        <f t="shared" si="23"/>
        <v>#REF!</v>
      </c>
      <c r="W125" s="7" t="e">
        <f t="shared" si="21"/>
        <v>#REF!</v>
      </c>
      <c r="X125" s="13" t="e">
        <f t="shared" si="19"/>
        <v>#REF!</v>
      </c>
      <c r="Y125" s="13" t="e">
        <f t="shared" si="22"/>
        <v>#REF!</v>
      </c>
    </row>
    <row r="126" spans="18:25" x14ac:dyDescent="0.2">
      <c r="R126">
        <v>625</v>
      </c>
      <c r="S126" s="11">
        <v>125</v>
      </c>
      <c r="T126" s="12">
        <f t="shared" si="20"/>
        <v>62</v>
      </c>
      <c r="U126" s="12">
        <f>$U$2+T126</f>
        <v>207</v>
      </c>
      <c r="V126" s="7" t="e">
        <f t="shared" si="23"/>
        <v>#REF!</v>
      </c>
      <c r="W126" s="7" t="e">
        <f t="shared" si="21"/>
        <v>#REF!</v>
      </c>
      <c r="X126" s="13" t="e">
        <f t="shared" si="19"/>
        <v>#REF!</v>
      </c>
      <c r="Y126" s="13" t="e">
        <f t="shared" si="22"/>
        <v>#REF!</v>
      </c>
    </row>
    <row r="127" spans="18:25" x14ac:dyDescent="0.2">
      <c r="R127">
        <v>630</v>
      </c>
      <c r="S127" s="11">
        <v>126</v>
      </c>
      <c r="T127" s="12">
        <f t="shared" si="20"/>
        <v>63</v>
      </c>
      <c r="U127" s="12">
        <f>$U$2-T127</f>
        <v>82</v>
      </c>
      <c r="V127" s="7" t="e">
        <f t="shared" si="23"/>
        <v>#REF!</v>
      </c>
      <c r="W127" s="7" t="e">
        <f t="shared" si="21"/>
        <v>#REF!</v>
      </c>
      <c r="X127" s="13" t="e">
        <f t="shared" si="19"/>
        <v>#REF!</v>
      </c>
      <c r="Y127" s="13" t="e">
        <f t="shared" si="22"/>
        <v>#REF!</v>
      </c>
    </row>
    <row r="128" spans="18:25" x14ac:dyDescent="0.2">
      <c r="R128">
        <v>635</v>
      </c>
      <c r="S128" s="11">
        <v>127</v>
      </c>
      <c r="T128" s="12">
        <f t="shared" si="20"/>
        <v>63</v>
      </c>
      <c r="U128" s="12">
        <f>$U$2+T128</f>
        <v>208</v>
      </c>
      <c r="V128" s="7" t="e">
        <f t="shared" si="23"/>
        <v>#REF!</v>
      </c>
      <c r="W128" s="7" t="e">
        <f t="shared" si="21"/>
        <v>#REF!</v>
      </c>
      <c r="X128" s="13" t="e">
        <f t="shared" si="19"/>
        <v>#REF!</v>
      </c>
      <c r="Y128" s="13" t="e">
        <f t="shared" si="22"/>
        <v>#REF!</v>
      </c>
    </row>
    <row r="129" spans="18:25" x14ac:dyDescent="0.2">
      <c r="R129">
        <v>640</v>
      </c>
      <c r="S129" s="11">
        <v>128</v>
      </c>
      <c r="T129" s="12">
        <f t="shared" si="20"/>
        <v>64</v>
      </c>
      <c r="U129" s="12">
        <f>$U$2-T129</f>
        <v>81</v>
      </c>
      <c r="V129" s="7" t="e">
        <f t="shared" si="23"/>
        <v>#REF!</v>
      </c>
      <c r="W129" s="7" t="e">
        <f t="shared" si="21"/>
        <v>#REF!</v>
      </c>
      <c r="X129" s="13" t="e">
        <f t="shared" si="19"/>
        <v>#REF!</v>
      </c>
      <c r="Y129" s="13" t="e">
        <f t="shared" si="22"/>
        <v>#REF!</v>
      </c>
    </row>
    <row r="130" spans="18:25" x14ac:dyDescent="0.2">
      <c r="R130">
        <v>645</v>
      </c>
      <c r="S130" s="11">
        <v>129</v>
      </c>
      <c r="T130" s="12">
        <f t="shared" si="20"/>
        <v>64</v>
      </c>
      <c r="U130" s="12">
        <f>$U$2+T130</f>
        <v>209</v>
      </c>
      <c r="V130" s="7" t="e">
        <f t="shared" si="23"/>
        <v>#REF!</v>
      </c>
      <c r="W130" s="7" t="e">
        <f t="shared" si="21"/>
        <v>#REF!</v>
      </c>
      <c r="X130" s="13" t="e">
        <f t="shared" ref="X130:X193" si="24">VLOOKUP(S130,$U$2:$W$289,3,FALSE)</f>
        <v>#REF!</v>
      </c>
      <c r="Y130" s="13" t="e">
        <f t="shared" si="22"/>
        <v>#REF!</v>
      </c>
    </row>
    <row r="131" spans="18:25" x14ac:dyDescent="0.2">
      <c r="R131">
        <v>650</v>
      </c>
      <c r="S131" s="11">
        <v>130</v>
      </c>
      <c r="T131" s="12">
        <f t="shared" ref="T131:T194" si="25">ROUNDDOWN(S131/2,0)</f>
        <v>65</v>
      </c>
      <c r="U131" s="12">
        <f>$U$2-T131</f>
        <v>80</v>
      </c>
      <c r="V131" s="7" t="e">
        <f t="shared" si="23"/>
        <v>#REF!</v>
      </c>
      <c r="W131" s="7" t="e">
        <f t="shared" si="21"/>
        <v>#REF!</v>
      </c>
      <c r="X131" s="13" t="e">
        <f t="shared" si="24"/>
        <v>#REF!</v>
      </c>
      <c r="Y131" s="13" t="e">
        <f t="shared" si="22"/>
        <v>#REF!</v>
      </c>
    </row>
    <row r="132" spans="18:25" x14ac:dyDescent="0.2">
      <c r="R132">
        <v>655</v>
      </c>
      <c r="S132" s="11">
        <v>131</v>
      </c>
      <c r="T132" s="12">
        <f t="shared" si="25"/>
        <v>65</v>
      </c>
      <c r="U132" s="12">
        <f>$U$2+T132</f>
        <v>210</v>
      </c>
      <c r="V132" s="7" t="e">
        <f t="shared" si="23"/>
        <v>#REF!</v>
      </c>
      <c r="W132" s="7" t="e">
        <f t="shared" ref="W132:W195" si="26">V132-V131</f>
        <v>#REF!</v>
      </c>
      <c r="X132" s="13" t="e">
        <f t="shared" si="24"/>
        <v>#REF!</v>
      </c>
      <c r="Y132" s="13" t="e">
        <f t="shared" ref="Y132:Y195" si="27">Y131+X132</f>
        <v>#REF!</v>
      </c>
    </row>
    <row r="133" spans="18:25" x14ac:dyDescent="0.2">
      <c r="R133">
        <v>660</v>
      </c>
      <c r="S133" s="11">
        <v>132</v>
      </c>
      <c r="T133" s="12">
        <f t="shared" si="25"/>
        <v>66</v>
      </c>
      <c r="U133" s="12">
        <f>$U$2-T133</f>
        <v>79</v>
      </c>
      <c r="V133" s="7" t="e">
        <f t="shared" si="23"/>
        <v>#REF!</v>
      </c>
      <c r="W133" s="7" t="e">
        <f t="shared" si="26"/>
        <v>#REF!</v>
      </c>
      <c r="X133" s="13" t="e">
        <f t="shared" si="24"/>
        <v>#REF!</v>
      </c>
      <c r="Y133" s="13" t="e">
        <f t="shared" si="27"/>
        <v>#REF!</v>
      </c>
    </row>
    <row r="134" spans="18:25" x14ac:dyDescent="0.2">
      <c r="R134">
        <v>665</v>
      </c>
      <c r="S134" s="11">
        <v>133</v>
      </c>
      <c r="T134" s="12">
        <f t="shared" si="25"/>
        <v>66</v>
      </c>
      <c r="U134" s="12">
        <f>$U$2+T134</f>
        <v>211</v>
      </c>
      <c r="V134" s="7" t="e">
        <f t="shared" si="23"/>
        <v>#REF!</v>
      </c>
      <c r="W134" s="7" t="e">
        <f t="shared" si="26"/>
        <v>#REF!</v>
      </c>
      <c r="X134" s="13" t="e">
        <f t="shared" si="24"/>
        <v>#REF!</v>
      </c>
      <c r="Y134" s="13" t="e">
        <f t="shared" si="27"/>
        <v>#REF!</v>
      </c>
    </row>
    <row r="135" spans="18:25" x14ac:dyDescent="0.2">
      <c r="R135">
        <v>670</v>
      </c>
      <c r="S135" s="11">
        <v>134</v>
      </c>
      <c r="T135" s="12">
        <f t="shared" si="25"/>
        <v>67</v>
      </c>
      <c r="U135" s="12">
        <f>$U$2-T135</f>
        <v>78</v>
      </c>
      <c r="V135" s="7" t="e">
        <f t="shared" ref="V135:V198" si="28">$P$23*R135^$O$23</f>
        <v>#REF!</v>
      </c>
      <c r="W135" s="7" t="e">
        <f t="shared" si="26"/>
        <v>#REF!</v>
      </c>
      <c r="X135" s="13" t="e">
        <f t="shared" si="24"/>
        <v>#REF!</v>
      </c>
      <c r="Y135" s="13" t="e">
        <f t="shared" si="27"/>
        <v>#REF!</v>
      </c>
    </row>
    <row r="136" spans="18:25" x14ac:dyDescent="0.2">
      <c r="R136">
        <v>675</v>
      </c>
      <c r="S136" s="11">
        <v>135</v>
      </c>
      <c r="T136" s="12">
        <f t="shared" si="25"/>
        <v>67</v>
      </c>
      <c r="U136" s="12">
        <f>$U$2+T136</f>
        <v>212</v>
      </c>
      <c r="V136" s="7" t="e">
        <f t="shared" si="28"/>
        <v>#REF!</v>
      </c>
      <c r="W136" s="7" t="e">
        <f t="shared" si="26"/>
        <v>#REF!</v>
      </c>
      <c r="X136" s="13" t="e">
        <f t="shared" si="24"/>
        <v>#REF!</v>
      </c>
      <c r="Y136" s="13" t="e">
        <f t="shared" si="27"/>
        <v>#REF!</v>
      </c>
    </row>
    <row r="137" spans="18:25" x14ac:dyDescent="0.2">
      <c r="R137">
        <v>680</v>
      </c>
      <c r="S137" s="11">
        <v>136</v>
      </c>
      <c r="T137" s="12">
        <f t="shared" si="25"/>
        <v>68</v>
      </c>
      <c r="U137" s="12">
        <f>$U$2-T137</f>
        <v>77</v>
      </c>
      <c r="V137" s="7" t="e">
        <f t="shared" si="28"/>
        <v>#REF!</v>
      </c>
      <c r="W137" s="7" t="e">
        <f t="shared" si="26"/>
        <v>#REF!</v>
      </c>
      <c r="X137" s="13" t="e">
        <f t="shared" si="24"/>
        <v>#REF!</v>
      </c>
      <c r="Y137" s="13" t="e">
        <f t="shared" si="27"/>
        <v>#REF!</v>
      </c>
    </row>
    <row r="138" spans="18:25" x14ac:dyDescent="0.2">
      <c r="R138">
        <v>685</v>
      </c>
      <c r="S138" s="11">
        <v>137</v>
      </c>
      <c r="T138" s="12">
        <f t="shared" si="25"/>
        <v>68</v>
      </c>
      <c r="U138" s="12">
        <f>$U$2+T138</f>
        <v>213</v>
      </c>
      <c r="V138" s="7" t="e">
        <f t="shared" si="28"/>
        <v>#REF!</v>
      </c>
      <c r="W138" s="7" t="e">
        <f t="shared" si="26"/>
        <v>#REF!</v>
      </c>
      <c r="X138" s="13" t="e">
        <f t="shared" si="24"/>
        <v>#REF!</v>
      </c>
      <c r="Y138" s="13" t="e">
        <f t="shared" si="27"/>
        <v>#REF!</v>
      </c>
    </row>
    <row r="139" spans="18:25" x14ac:dyDescent="0.2">
      <c r="R139">
        <v>690</v>
      </c>
      <c r="S139" s="11">
        <v>138</v>
      </c>
      <c r="T139" s="12">
        <f t="shared" si="25"/>
        <v>69</v>
      </c>
      <c r="U139" s="12">
        <f>$U$2-T139</f>
        <v>76</v>
      </c>
      <c r="V139" s="7" t="e">
        <f t="shared" si="28"/>
        <v>#REF!</v>
      </c>
      <c r="W139" s="7" t="e">
        <f t="shared" si="26"/>
        <v>#REF!</v>
      </c>
      <c r="X139" s="13" t="e">
        <f t="shared" si="24"/>
        <v>#REF!</v>
      </c>
      <c r="Y139" s="13" t="e">
        <f t="shared" si="27"/>
        <v>#REF!</v>
      </c>
    </row>
    <row r="140" spans="18:25" x14ac:dyDescent="0.2">
      <c r="R140">
        <v>695</v>
      </c>
      <c r="S140" s="11">
        <v>139</v>
      </c>
      <c r="T140" s="12">
        <f t="shared" si="25"/>
        <v>69</v>
      </c>
      <c r="U140" s="12">
        <f>$U$2+T140</f>
        <v>214</v>
      </c>
      <c r="V140" s="7" t="e">
        <f t="shared" si="28"/>
        <v>#REF!</v>
      </c>
      <c r="W140" s="7" t="e">
        <f t="shared" si="26"/>
        <v>#REF!</v>
      </c>
      <c r="X140" s="13" t="e">
        <f t="shared" si="24"/>
        <v>#REF!</v>
      </c>
      <c r="Y140" s="13" t="e">
        <f t="shared" si="27"/>
        <v>#REF!</v>
      </c>
    </row>
    <row r="141" spans="18:25" x14ac:dyDescent="0.2">
      <c r="R141">
        <v>700</v>
      </c>
      <c r="S141" s="11">
        <v>140</v>
      </c>
      <c r="T141" s="12">
        <f t="shared" si="25"/>
        <v>70</v>
      </c>
      <c r="U141" s="12">
        <f>$U$2-T141</f>
        <v>75</v>
      </c>
      <c r="V141" s="7" t="e">
        <f t="shared" si="28"/>
        <v>#REF!</v>
      </c>
      <c r="W141" s="7" t="e">
        <f t="shared" si="26"/>
        <v>#REF!</v>
      </c>
      <c r="X141" s="13" t="e">
        <f t="shared" si="24"/>
        <v>#REF!</v>
      </c>
      <c r="Y141" s="13" t="e">
        <f t="shared" si="27"/>
        <v>#REF!</v>
      </c>
    </row>
    <row r="142" spans="18:25" x14ac:dyDescent="0.2">
      <c r="R142">
        <v>705</v>
      </c>
      <c r="S142" s="11">
        <v>141</v>
      </c>
      <c r="T142" s="12">
        <f t="shared" si="25"/>
        <v>70</v>
      </c>
      <c r="U142" s="12">
        <f>$U$2+T142</f>
        <v>215</v>
      </c>
      <c r="V142" s="7" t="e">
        <f t="shared" si="28"/>
        <v>#REF!</v>
      </c>
      <c r="W142" s="7" t="e">
        <f t="shared" si="26"/>
        <v>#REF!</v>
      </c>
      <c r="X142" s="13" t="e">
        <f t="shared" si="24"/>
        <v>#REF!</v>
      </c>
      <c r="Y142" s="13" t="e">
        <f t="shared" si="27"/>
        <v>#REF!</v>
      </c>
    </row>
    <row r="143" spans="18:25" x14ac:dyDescent="0.2">
      <c r="R143">
        <v>710</v>
      </c>
      <c r="S143" s="11">
        <v>142</v>
      </c>
      <c r="T143" s="12">
        <f t="shared" si="25"/>
        <v>71</v>
      </c>
      <c r="U143" s="12">
        <f>$U$2-T143</f>
        <v>74</v>
      </c>
      <c r="V143" s="7" t="e">
        <f t="shared" si="28"/>
        <v>#REF!</v>
      </c>
      <c r="W143" s="7" t="e">
        <f t="shared" si="26"/>
        <v>#REF!</v>
      </c>
      <c r="X143" s="13" t="e">
        <f t="shared" si="24"/>
        <v>#REF!</v>
      </c>
      <c r="Y143" s="13" t="e">
        <f t="shared" si="27"/>
        <v>#REF!</v>
      </c>
    </row>
    <row r="144" spans="18:25" x14ac:dyDescent="0.2">
      <c r="R144">
        <v>715</v>
      </c>
      <c r="S144" s="11">
        <v>143</v>
      </c>
      <c r="T144" s="12">
        <f t="shared" si="25"/>
        <v>71</v>
      </c>
      <c r="U144" s="12">
        <f>$U$2+T144</f>
        <v>216</v>
      </c>
      <c r="V144" s="7" t="e">
        <f t="shared" si="28"/>
        <v>#REF!</v>
      </c>
      <c r="W144" s="7" t="e">
        <f t="shared" si="26"/>
        <v>#REF!</v>
      </c>
      <c r="X144" s="13" t="e">
        <f t="shared" si="24"/>
        <v>#REF!</v>
      </c>
      <c r="Y144" s="13" t="e">
        <f t="shared" si="27"/>
        <v>#REF!</v>
      </c>
    </row>
    <row r="145" spans="18:25" x14ac:dyDescent="0.2">
      <c r="R145">
        <v>720</v>
      </c>
      <c r="S145" s="11">
        <v>144</v>
      </c>
      <c r="T145" s="12">
        <f t="shared" si="25"/>
        <v>72</v>
      </c>
      <c r="U145" s="12">
        <f>$U$2-T145</f>
        <v>73</v>
      </c>
      <c r="V145" s="7" t="e">
        <f t="shared" si="28"/>
        <v>#REF!</v>
      </c>
      <c r="W145" s="7" t="e">
        <f t="shared" si="26"/>
        <v>#REF!</v>
      </c>
      <c r="X145" s="13" t="e">
        <f t="shared" si="24"/>
        <v>#REF!</v>
      </c>
      <c r="Y145" s="13" t="e">
        <f t="shared" si="27"/>
        <v>#REF!</v>
      </c>
    </row>
    <row r="146" spans="18:25" x14ac:dyDescent="0.2">
      <c r="R146">
        <v>725</v>
      </c>
      <c r="S146" s="11">
        <v>145</v>
      </c>
      <c r="T146" s="12">
        <f t="shared" si="25"/>
        <v>72</v>
      </c>
      <c r="U146" s="12">
        <f>$U$2+T146</f>
        <v>217</v>
      </c>
      <c r="V146" s="7" t="e">
        <f t="shared" si="28"/>
        <v>#REF!</v>
      </c>
      <c r="W146" s="7" t="e">
        <f t="shared" si="26"/>
        <v>#REF!</v>
      </c>
      <c r="X146" s="13" t="e">
        <f t="shared" si="24"/>
        <v>#REF!</v>
      </c>
      <c r="Y146" s="13" t="e">
        <f t="shared" si="27"/>
        <v>#REF!</v>
      </c>
    </row>
    <row r="147" spans="18:25" x14ac:dyDescent="0.2">
      <c r="R147">
        <v>730</v>
      </c>
      <c r="S147" s="11">
        <v>146</v>
      </c>
      <c r="T147" s="12">
        <f t="shared" si="25"/>
        <v>73</v>
      </c>
      <c r="U147" s="12">
        <f>$U$2-T147</f>
        <v>72</v>
      </c>
      <c r="V147" s="7" t="e">
        <f t="shared" si="28"/>
        <v>#REF!</v>
      </c>
      <c r="W147" s="7" t="e">
        <f t="shared" si="26"/>
        <v>#REF!</v>
      </c>
      <c r="X147" s="13" t="e">
        <f t="shared" si="24"/>
        <v>#REF!</v>
      </c>
      <c r="Y147" s="13" t="e">
        <f t="shared" si="27"/>
        <v>#REF!</v>
      </c>
    </row>
    <row r="148" spans="18:25" x14ac:dyDescent="0.2">
      <c r="R148">
        <v>735</v>
      </c>
      <c r="S148" s="11">
        <v>147</v>
      </c>
      <c r="T148" s="12">
        <f t="shared" si="25"/>
        <v>73</v>
      </c>
      <c r="U148" s="12">
        <f>$U$2+T148</f>
        <v>218</v>
      </c>
      <c r="V148" s="7" t="e">
        <f t="shared" si="28"/>
        <v>#REF!</v>
      </c>
      <c r="W148" s="7" t="e">
        <f t="shared" si="26"/>
        <v>#REF!</v>
      </c>
      <c r="X148" s="13" t="e">
        <f t="shared" si="24"/>
        <v>#REF!</v>
      </c>
      <c r="Y148" s="13" t="e">
        <f t="shared" si="27"/>
        <v>#REF!</v>
      </c>
    </row>
    <row r="149" spans="18:25" x14ac:dyDescent="0.2">
      <c r="R149">
        <v>740</v>
      </c>
      <c r="S149" s="11">
        <v>148</v>
      </c>
      <c r="T149" s="12">
        <f t="shared" si="25"/>
        <v>74</v>
      </c>
      <c r="U149" s="12">
        <f>$U$2-T149</f>
        <v>71</v>
      </c>
      <c r="V149" s="7" t="e">
        <f t="shared" si="28"/>
        <v>#REF!</v>
      </c>
      <c r="W149" s="7" t="e">
        <f t="shared" si="26"/>
        <v>#REF!</v>
      </c>
      <c r="X149" s="13" t="e">
        <f t="shared" si="24"/>
        <v>#REF!</v>
      </c>
      <c r="Y149" s="13" t="e">
        <f t="shared" si="27"/>
        <v>#REF!</v>
      </c>
    </row>
    <row r="150" spans="18:25" x14ac:dyDescent="0.2">
      <c r="R150">
        <v>745</v>
      </c>
      <c r="S150" s="11">
        <v>149</v>
      </c>
      <c r="T150" s="12">
        <f t="shared" si="25"/>
        <v>74</v>
      </c>
      <c r="U150" s="12">
        <f>$U$2+T150</f>
        <v>219</v>
      </c>
      <c r="V150" s="7" t="e">
        <f t="shared" si="28"/>
        <v>#REF!</v>
      </c>
      <c r="W150" s="7" t="e">
        <f t="shared" si="26"/>
        <v>#REF!</v>
      </c>
      <c r="X150" s="13" t="e">
        <f t="shared" si="24"/>
        <v>#REF!</v>
      </c>
      <c r="Y150" s="13" t="e">
        <f t="shared" si="27"/>
        <v>#REF!</v>
      </c>
    </row>
    <row r="151" spans="18:25" x14ac:dyDescent="0.2">
      <c r="R151">
        <v>750</v>
      </c>
      <c r="S151" s="11">
        <v>150</v>
      </c>
      <c r="T151" s="12">
        <f t="shared" si="25"/>
        <v>75</v>
      </c>
      <c r="U151" s="12">
        <f>$U$2-T151</f>
        <v>70</v>
      </c>
      <c r="V151" s="7" t="e">
        <f t="shared" si="28"/>
        <v>#REF!</v>
      </c>
      <c r="W151" s="7" t="e">
        <f t="shared" si="26"/>
        <v>#REF!</v>
      </c>
      <c r="X151" s="13" t="e">
        <f t="shared" si="24"/>
        <v>#REF!</v>
      </c>
      <c r="Y151" s="13" t="e">
        <f t="shared" si="27"/>
        <v>#REF!</v>
      </c>
    </row>
    <row r="152" spans="18:25" x14ac:dyDescent="0.2">
      <c r="R152">
        <v>755</v>
      </c>
      <c r="S152" s="11">
        <v>151</v>
      </c>
      <c r="T152" s="12">
        <f t="shared" si="25"/>
        <v>75</v>
      </c>
      <c r="U152" s="12">
        <f>$U$2+T152</f>
        <v>220</v>
      </c>
      <c r="V152" s="7" t="e">
        <f t="shared" si="28"/>
        <v>#REF!</v>
      </c>
      <c r="W152" s="7" t="e">
        <f t="shared" si="26"/>
        <v>#REF!</v>
      </c>
      <c r="X152" s="13" t="e">
        <f t="shared" si="24"/>
        <v>#REF!</v>
      </c>
      <c r="Y152" s="13" t="e">
        <f t="shared" si="27"/>
        <v>#REF!</v>
      </c>
    </row>
    <row r="153" spans="18:25" x14ac:dyDescent="0.2">
      <c r="R153">
        <v>760</v>
      </c>
      <c r="S153" s="11">
        <v>152</v>
      </c>
      <c r="T153" s="12">
        <f t="shared" si="25"/>
        <v>76</v>
      </c>
      <c r="U153" s="12">
        <f>$U$2-T153</f>
        <v>69</v>
      </c>
      <c r="V153" s="7" t="e">
        <f t="shared" si="28"/>
        <v>#REF!</v>
      </c>
      <c r="W153" s="7" t="e">
        <f t="shared" si="26"/>
        <v>#REF!</v>
      </c>
      <c r="X153" s="13" t="e">
        <f t="shared" si="24"/>
        <v>#REF!</v>
      </c>
      <c r="Y153" s="13" t="e">
        <f t="shared" si="27"/>
        <v>#REF!</v>
      </c>
    </row>
    <row r="154" spans="18:25" x14ac:dyDescent="0.2">
      <c r="R154">
        <v>765</v>
      </c>
      <c r="S154" s="11">
        <v>153</v>
      </c>
      <c r="T154" s="12">
        <f t="shared" si="25"/>
        <v>76</v>
      </c>
      <c r="U154" s="12">
        <f>$U$2+T154</f>
        <v>221</v>
      </c>
      <c r="V154" s="7" t="e">
        <f t="shared" si="28"/>
        <v>#REF!</v>
      </c>
      <c r="W154" s="7" t="e">
        <f t="shared" si="26"/>
        <v>#REF!</v>
      </c>
      <c r="X154" s="13" t="e">
        <f t="shared" si="24"/>
        <v>#REF!</v>
      </c>
      <c r="Y154" s="13" t="e">
        <f t="shared" si="27"/>
        <v>#REF!</v>
      </c>
    </row>
    <row r="155" spans="18:25" x14ac:dyDescent="0.2">
      <c r="R155">
        <v>770</v>
      </c>
      <c r="S155" s="11">
        <v>154</v>
      </c>
      <c r="T155" s="12">
        <f t="shared" si="25"/>
        <v>77</v>
      </c>
      <c r="U155" s="12">
        <f>$U$2-T155</f>
        <v>68</v>
      </c>
      <c r="V155" s="7" t="e">
        <f t="shared" si="28"/>
        <v>#REF!</v>
      </c>
      <c r="W155" s="7" t="e">
        <f t="shared" si="26"/>
        <v>#REF!</v>
      </c>
      <c r="X155" s="13" t="e">
        <f t="shared" si="24"/>
        <v>#REF!</v>
      </c>
      <c r="Y155" s="13" t="e">
        <f t="shared" si="27"/>
        <v>#REF!</v>
      </c>
    </row>
    <row r="156" spans="18:25" x14ac:dyDescent="0.2">
      <c r="R156">
        <v>775</v>
      </c>
      <c r="S156" s="11">
        <v>155</v>
      </c>
      <c r="T156" s="12">
        <f t="shared" si="25"/>
        <v>77</v>
      </c>
      <c r="U156" s="12">
        <f>$U$2+T156</f>
        <v>222</v>
      </c>
      <c r="V156" s="7" t="e">
        <f t="shared" si="28"/>
        <v>#REF!</v>
      </c>
      <c r="W156" s="7" t="e">
        <f t="shared" si="26"/>
        <v>#REF!</v>
      </c>
      <c r="X156" s="13" t="e">
        <f t="shared" si="24"/>
        <v>#REF!</v>
      </c>
      <c r="Y156" s="13" t="e">
        <f t="shared" si="27"/>
        <v>#REF!</v>
      </c>
    </row>
    <row r="157" spans="18:25" x14ac:dyDescent="0.2">
      <c r="R157">
        <v>780</v>
      </c>
      <c r="S157" s="11">
        <v>156</v>
      </c>
      <c r="T157" s="12">
        <f t="shared" si="25"/>
        <v>78</v>
      </c>
      <c r="U157" s="12">
        <f>$U$2-T157</f>
        <v>67</v>
      </c>
      <c r="V157" s="7" t="e">
        <f t="shared" si="28"/>
        <v>#REF!</v>
      </c>
      <c r="W157" s="7" t="e">
        <f t="shared" si="26"/>
        <v>#REF!</v>
      </c>
      <c r="X157" s="13" t="e">
        <f t="shared" si="24"/>
        <v>#REF!</v>
      </c>
      <c r="Y157" s="13" t="e">
        <f t="shared" si="27"/>
        <v>#REF!</v>
      </c>
    </row>
    <row r="158" spans="18:25" x14ac:dyDescent="0.2">
      <c r="R158">
        <v>785</v>
      </c>
      <c r="S158" s="11">
        <v>157</v>
      </c>
      <c r="T158" s="12">
        <f t="shared" si="25"/>
        <v>78</v>
      </c>
      <c r="U158" s="12">
        <f>$U$2+T158</f>
        <v>223</v>
      </c>
      <c r="V158" s="7" t="e">
        <f t="shared" si="28"/>
        <v>#REF!</v>
      </c>
      <c r="W158" s="7" t="e">
        <f t="shared" si="26"/>
        <v>#REF!</v>
      </c>
      <c r="X158" s="13" t="e">
        <f t="shared" si="24"/>
        <v>#REF!</v>
      </c>
      <c r="Y158" s="13" t="e">
        <f t="shared" si="27"/>
        <v>#REF!</v>
      </c>
    </row>
    <row r="159" spans="18:25" x14ac:dyDescent="0.2">
      <c r="R159">
        <v>790</v>
      </c>
      <c r="S159" s="11">
        <v>158</v>
      </c>
      <c r="T159" s="12">
        <f t="shared" si="25"/>
        <v>79</v>
      </c>
      <c r="U159" s="12">
        <f>$U$2-T159</f>
        <v>66</v>
      </c>
      <c r="V159" s="7" t="e">
        <f t="shared" si="28"/>
        <v>#REF!</v>
      </c>
      <c r="W159" s="7" t="e">
        <f t="shared" si="26"/>
        <v>#REF!</v>
      </c>
      <c r="X159" s="13" t="e">
        <f t="shared" si="24"/>
        <v>#REF!</v>
      </c>
      <c r="Y159" s="13" t="e">
        <f t="shared" si="27"/>
        <v>#REF!</v>
      </c>
    </row>
    <row r="160" spans="18:25" x14ac:dyDescent="0.2">
      <c r="R160">
        <v>795</v>
      </c>
      <c r="S160" s="11">
        <v>159</v>
      </c>
      <c r="T160" s="12">
        <f t="shared" si="25"/>
        <v>79</v>
      </c>
      <c r="U160" s="12">
        <f>$U$2+T160</f>
        <v>224</v>
      </c>
      <c r="V160" s="7" t="e">
        <f t="shared" si="28"/>
        <v>#REF!</v>
      </c>
      <c r="W160" s="7" t="e">
        <f t="shared" si="26"/>
        <v>#REF!</v>
      </c>
      <c r="X160" s="13" t="e">
        <f t="shared" si="24"/>
        <v>#REF!</v>
      </c>
      <c r="Y160" s="13" t="e">
        <f t="shared" si="27"/>
        <v>#REF!</v>
      </c>
    </row>
    <row r="161" spans="18:25" x14ac:dyDescent="0.2">
      <c r="R161">
        <v>800</v>
      </c>
      <c r="S161" s="11">
        <v>160</v>
      </c>
      <c r="T161" s="12">
        <f t="shared" si="25"/>
        <v>80</v>
      </c>
      <c r="U161" s="12">
        <f>$U$2-T161</f>
        <v>65</v>
      </c>
      <c r="V161" s="7" t="e">
        <f t="shared" si="28"/>
        <v>#REF!</v>
      </c>
      <c r="W161" s="7" t="e">
        <f t="shared" si="26"/>
        <v>#REF!</v>
      </c>
      <c r="X161" s="13" t="e">
        <f t="shared" si="24"/>
        <v>#REF!</v>
      </c>
      <c r="Y161" s="13" t="e">
        <f t="shared" si="27"/>
        <v>#REF!</v>
      </c>
    </row>
    <row r="162" spans="18:25" x14ac:dyDescent="0.2">
      <c r="R162">
        <v>805</v>
      </c>
      <c r="S162" s="11">
        <v>161</v>
      </c>
      <c r="T162" s="12">
        <f t="shared" si="25"/>
        <v>80</v>
      </c>
      <c r="U162" s="12">
        <f>$U$2+T162</f>
        <v>225</v>
      </c>
      <c r="V162" s="7" t="e">
        <f t="shared" si="28"/>
        <v>#REF!</v>
      </c>
      <c r="W162" s="7" t="e">
        <f t="shared" si="26"/>
        <v>#REF!</v>
      </c>
      <c r="X162" s="13" t="e">
        <f t="shared" si="24"/>
        <v>#REF!</v>
      </c>
      <c r="Y162" s="13" t="e">
        <f t="shared" si="27"/>
        <v>#REF!</v>
      </c>
    </row>
    <row r="163" spans="18:25" x14ac:dyDescent="0.2">
      <c r="R163">
        <v>810</v>
      </c>
      <c r="S163" s="11">
        <v>162</v>
      </c>
      <c r="T163" s="12">
        <f t="shared" si="25"/>
        <v>81</v>
      </c>
      <c r="U163" s="12">
        <f>$U$2-T163</f>
        <v>64</v>
      </c>
      <c r="V163" s="7" t="e">
        <f t="shared" si="28"/>
        <v>#REF!</v>
      </c>
      <c r="W163" s="7" t="e">
        <f t="shared" si="26"/>
        <v>#REF!</v>
      </c>
      <c r="X163" s="13" t="e">
        <f t="shared" si="24"/>
        <v>#REF!</v>
      </c>
      <c r="Y163" s="13" t="e">
        <f t="shared" si="27"/>
        <v>#REF!</v>
      </c>
    </row>
    <row r="164" spans="18:25" x14ac:dyDescent="0.2">
      <c r="R164">
        <v>815</v>
      </c>
      <c r="S164" s="11">
        <v>163</v>
      </c>
      <c r="T164" s="12">
        <f t="shared" si="25"/>
        <v>81</v>
      </c>
      <c r="U164" s="12">
        <f>$U$2+T164</f>
        <v>226</v>
      </c>
      <c r="V164" s="7" t="e">
        <f t="shared" si="28"/>
        <v>#REF!</v>
      </c>
      <c r="W164" s="7" t="e">
        <f t="shared" si="26"/>
        <v>#REF!</v>
      </c>
      <c r="X164" s="13" t="e">
        <f t="shared" si="24"/>
        <v>#REF!</v>
      </c>
      <c r="Y164" s="13" t="e">
        <f t="shared" si="27"/>
        <v>#REF!</v>
      </c>
    </row>
    <row r="165" spans="18:25" x14ac:dyDescent="0.2">
      <c r="R165">
        <v>820</v>
      </c>
      <c r="S165" s="11">
        <v>164</v>
      </c>
      <c r="T165" s="12">
        <f t="shared" si="25"/>
        <v>82</v>
      </c>
      <c r="U165" s="12">
        <f>$U$2-T165</f>
        <v>63</v>
      </c>
      <c r="V165" s="7" t="e">
        <f t="shared" si="28"/>
        <v>#REF!</v>
      </c>
      <c r="W165" s="7" t="e">
        <f t="shared" si="26"/>
        <v>#REF!</v>
      </c>
      <c r="X165" s="13" t="e">
        <f t="shared" si="24"/>
        <v>#REF!</v>
      </c>
      <c r="Y165" s="13" t="e">
        <f t="shared" si="27"/>
        <v>#REF!</v>
      </c>
    </row>
    <row r="166" spans="18:25" x14ac:dyDescent="0.2">
      <c r="R166">
        <v>825</v>
      </c>
      <c r="S166" s="11">
        <v>165</v>
      </c>
      <c r="T166" s="12">
        <f t="shared" si="25"/>
        <v>82</v>
      </c>
      <c r="U166" s="12">
        <f>$U$2+T166</f>
        <v>227</v>
      </c>
      <c r="V166" s="7" t="e">
        <f t="shared" si="28"/>
        <v>#REF!</v>
      </c>
      <c r="W166" s="7" t="e">
        <f t="shared" si="26"/>
        <v>#REF!</v>
      </c>
      <c r="X166" s="13" t="e">
        <f t="shared" si="24"/>
        <v>#REF!</v>
      </c>
      <c r="Y166" s="13" t="e">
        <f t="shared" si="27"/>
        <v>#REF!</v>
      </c>
    </row>
    <row r="167" spans="18:25" x14ac:dyDescent="0.2">
      <c r="R167">
        <v>830</v>
      </c>
      <c r="S167" s="11">
        <v>166</v>
      </c>
      <c r="T167" s="12">
        <f t="shared" si="25"/>
        <v>83</v>
      </c>
      <c r="U167" s="12">
        <f>$U$2-T167</f>
        <v>62</v>
      </c>
      <c r="V167" s="7" t="e">
        <f t="shared" si="28"/>
        <v>#REF!</v>
      </c>
      <c r="W167" s="7" t="e">
        <f t="shared" si="26"/>
        <v>#REF!</v>
      </c>
      <c r="X167" s="13" t="e">
        <f t="shared" si="24"/>
        <v>#REF!</v>
      </c>
      <c r="Y167" s="13" t="e">
        <f t="shared" si="27"/>
        <v>#REF!</v>
      </c>
    </row>
    <row r="168" spans="18:25" x14ac:dyDescent="0.2">
      <c r="R168">
        <v>835</v>
      </c>
      <c r="S168" s="11">
        <v>167</v>
      </c>
      <c r="T168" s="12">
        <f t="shared" si="25"/>
        <v>83</v>
      </c>
      <c r="U168" s="12">
        <f>$U$2+T168</f>
        <v>228</v>
      </c>
      <c r="V168" s="7" t="e">
        <f t="shared" si="28"/>
        <v>#REF!</v>
      </c>
      <c r="W168" s="7" t="e">
        <f t="shared" si="26"/>
        <v>#REF!</v>
      </c>
      <c r="X168" s="13" t="e">
        <f t="shared" si="24"/>
        <v>#REF!</v>
      </c>
      <c r="Y168" s="13" t="e">
        <f t="shared" si="27"/>
        <v>#REF!</v>
      </c>
    </row>
    <row r="169" spans="18:25" x14ac:dyDescent="0.2">
      <c r="R169">
        <v>840</v>
      </c>
      <c r="S169" s="11">
        <v>168</v>
      </c>
      <c r="T169" s="12">
        <f t="shared" si="25"/>
        <v>84</v>
      </c>
      <c r="U169" s="12">
        <f>$U$2-T169</f>
        <v>61</v>
      </c>
      <c r="V169" s="7" t="e">
        <f t="shared" si="28"/>
        <v>#REF!</v>
      </c>
      <c r="W169" s="7" t="e">
        <f t="shared" si="26"/>
        <v>#REF!</v>
      </c>
      <c r="X169" s="13" t="e">
        <f t="shared" si="24"/>
        <v>#REF!</v>
      </c>
      <c r="Y169" s="13" t="e">
        <f t="shared" si="27"/>
        <v>#REF!</v>
      </c>
    </row>
    <row r="170" spans="18:25" x14ac:dyDescent="0.2">
      <c r="R170">
        <v>845</v>
      </c>
      <c r="S170" s="11">
        <v>169</v>
      </c>
      <c r="T170" s="12">
        <f t="shared" si="25"/>
        <v>84</v>
      </c>
      <c r="U170" s="12">
        <f>$U$2+T170</f>
        <v>229</v>
      </c>
      <c r="V170" s="7" t="e">
        <f t="shared" si="28"/>
        <v>#REF!</v>
      </c>
      <c r="W170" s="7" t="e">
        <f t="shared" si="26"/>
        <v>#REF!</v>
      </c>
      <c r="X170" s="13" t="e">
        <f t="shared" si="24"/>
        <v>#REF!</v>
      </c>
      <c r="Y170" s="13" t="e">
        <f t="shared" si="27"/>
        <v>#REF!</v>
      </c>
    </row>
    <row r="171" spans="18:25" x14ac:dyDescent="0.2">
      <c r="R171">
        <v>850</v>
      </c>
      <c r="S171" s="11">
        <v>170</v>
      </c>
      <c r="T171" s="12">
        <f t="shared" si="25"/>
        <v>85</v>
      </c>
      <c r="U171" s="12">
        <f>$U$2-T171</f>
        <v>60</v>
      </c>
      <c r="V171" s="7" t="e">
        <f t="shared" si="28"/>
        <v>#REF!</v>
      </c>
      <c r="W171" s="7" t="e">
        <f t="shared" si="26"/>
        <v>#REF!</v>
      </c>
      <c r="X171" s="13" t="e">
        <f t="shared" si="24"/>
        <v>#REF!</v>
      </c>
      <c r="Y171" s="13" t="e">
        <f t="shared" si="27"/>
        <v>#REF!</v>
      </c>
    </row>
    <row r="172" spans="18:25" x14ac:dyDescent="0.2">
      <c r="R172">
        <v>855</v>
      </c>
      <c r="S172" s="11">
        <v>171</v>
      </c>
      <c r="T172" s="12">
        <f t="shared" si="25"/>
        <v>85</v>
      </c>
      <c r="U172" s="12">
        <f>$U$2+T172</f>
        <v>230</v>
      </c>
      <c r="V172" s="7" t="e">
        <f t="shared" si="28"/>
        <v>#REF!</v>
      </c>
      <c r="W172" s="7" t="e">
        <f t="shared" si="26"/>
        <v>#REF!</v>
      </c>
      <c r="X172" s="13" t="e">
        <f t="shared" si="24"/>
        <v>#REF!</v>
      </c>
      <c r="Y172" s="13" t="e">
        <f t="shared" si="27"/>
        <v>#REF!</v>
      </c>
    </row>
    <row r="173" spans="18:25" x14ac:dyDescent="0.2">
      <c r="R173">
        <v>860</v>
      </c>
      <c r="S173" s="11">
        <v>172</v>
      </c>
      <c r="T173" s="12">
        <f t="shared" si="25"/>
        <v>86</v>
      </c>
      <c r="U173" s="12">
        <f>$U$2-T173</f>
        <v>59</v>
      </c>
      <c r="V173" s="7" t="e">
        <f t="shared" si="28"/>
        <v>#REF!</v>
      </c>
      <c r="W173" s="7" t="e">
        <f t="shared" si="26"/>
        <v>#REF!</v>
      </c>
      <c r="X173" s="13" t="e">
        <f t="shared" si="24"/>
        <v>#REF!</v>
      </c>
      <c r="Y173" s="13" t="e">
        <f t="shared" si="27"/>
        <v>#REF!</v>
      </c>
    </row>
    <row r="174" spans="18:25" x14ac:dyDescent="0.2">
      <c r="R174">
        <v>865</v>
      </c>
      <c r="S174" s="11">
        <v>173</v>
      </c>
      <c r="T174" s="12">
        <f t="shared" si="25"/>
        <v>86</v>
      </c>
      <c r="U174" s="12">
        <f>$U$2+T174</f>
        <v>231</v>
      </c>
      <c r="V174" s="7" t="e">
        <f t="shared" si="28"/>
        <v>#REF!</v>
      </c>
      <c r="W174" s="7" t="e">
        <f t="shared" si="26"/>
        <v>#REF!</v>
      </c>
      <c r="X174" s="13" t="e">
        <f t="shared" si="24"/>
        <v>#REF!</v>
      </c>
      <c r="Y174" s="13" t="e">
        <f t="shared" si="27"/>
        <v>#REF!</v>
      </c>
    </row>
    <row r="175" spans="18:25" x14ac:dyDescent="0.2">
      <c r="R175">
        <v>870</v>
      </c>
      <c r="S175" s="11">
        <v>174</v>
      </c>
      <c r="T175" s="12">
        <f t="shared" si="25"/>
        <v>87</v>
      </c>
      <c r="U175" s="12">
        <f>$U$2-T175</f>
        <v>58</v>
      </c>
      <c r="V175" s="7" t="e">
        <f t="shared" si="28"/>
        <v>#REF!</v>
      </c>
      <c r="W175" s="7" t="e">
        <f t="shared" si="26"/>
        <v>#REF!</v>
      </c>
      <c r="X175" s="13" t="e">
        <f t="shared" si="24"/>
        <v>#REF!</v>
      </c>
      <c r="Y175" s="13" t="e">
        <f t="shared" si="27"/>
        <v>#REF!</v>
      </c>
    </row>
    <row r="176" spans="18:25" x14ac:dyDescent="0.2">
      <c r="R176">
        <v>875</v>
      </c>
      <c r="S176" s="11">
        <v>175</v>
      </c>
      <c r="T176" s="12">
        <f t="shared" si="25"/>
        <v>87</v>
      </c>
      <c r="U176" s="12">
        <f>$U$2+T176</f>
        <v>232</v>
      </c>
      <c r="V176" s="7" t="e">
        <f t="shared" si="28"/>
        <v>#REF!</v>
      </c>
      <c r="W176" s="7" t="e">
        <f t="shared" si="26"/>
        <v>#REF!</v>
      </c>
      <c r="X176" s="13" t="e">
        <f t="shared" si="24"/>
        <v>#REF!</v>
      </c>
      <c r="Y176" s="13" t="e">
        <f t="shared" si="27"/>
        <v>#REF!</v>
      </c>
    </row>
    <row r="177" spans="18:25" x14ac:dyDescent="0.2">
      <c r="R177">
        <v>880</v>
      </c>
      <c r="S177" s="11">
        <v>176</v>
      </c>
      <c r="T177" s="12">
        <f t="shared" si="25"/>
        <v>88</v>
      </c>
      <c r="U177" s="12">
        <f>$U$2-T177</f>
        <v>57</v>
      </c>
      <c r="V177" s="7" t="e">
        <f t="shared" si="28"/>
        <v>#REF!</v>
      </c>
      <c r="W177" s="7" t="e">
        <f t="shared" si="26"/>
        <v>#REF!</v>
      </c>
      <c r="X177" s="13" t="e">
        <f t="shared" si="24"/>
        <v>#REF!</v>
      </c>
      <c r="Y177" s="13" t="e">
        <f t="shared" si="27"/>
        <v>#REF!</v>
      </c>
    </row>
    <row r="178" spans="18:25" x14ac:dyDescent="0.2">
      <c r="R178">
        <v>885</v>
      </c>
      <c r="S178" s="11">
        <v>177</v>
      </c>
      <c r="T178" s="12">
        <f t="shared" si="25"/>
        <v>88</v>
      </c>
      <c r="U178" s="12">
        <f>$U$2+T178</f>
        <v>233</v>
      </c>
      <c r="V178" s="7" t="e">
        <f t="shared" si="28"/>
        <v>#REF!</v>
      </c>
      <c r="W178" s="7" t="e">
        <f t="shared" si="26"/>
        <v>#REF!</v>
      </c>
      <c r="X178" s="13" t="e">
        <f t="shared" si="24"/>
        <v>#REF!</v>
      </c>
      <c r="Y178" s="13" t="e">
        <f t="shared" si="27"/>
        <v>#REF!</v>
      </c>
    </row>
    <row r="179" spans="18:25" x14ac:dyDescent="0.2">
      <c r="R179">
        <v>890</v>
      </c>
      <c r="S179" s="11">
        <v>178</v>
      </c>
      <c r="T179" s="12">
        <f t="shared" si="25"/>
        <v>89</v>
      </c>
      <c r="U179" s="12">
        <f>$U$2-T179</f>
        <v>56</v>
      </c>
      <c r="V179" s="7" t="e">
        <f t="shared" si="28"/>
        <v>#REF!</v>
      </c>
      <c r="W179" s="7" t="e">
        <f t="shared" si="26"/>
        <v>#REF!</v>
      </c>
      <c r="X179" s="13" t="e">
        <f t="shared" si="24"/>
        <v>#REF!</v>
      </c>
      <c r="Y179" s="13" t="e">
        <f t="shared" si="27"/>
        <v>#REF!</v>
      </c>
    </row>
    <row r="180" spans="18:25" x14ac:dyDescent="0.2">
      <c r="R180">
        <v>895</v>
      </c>
      <c r="S180" s="11">
        <v>179</v>
      </c>
      <c r="T180" s="12">
        <f t="shared" si="25"/>
        <v>89</v>
      </c>
      <c r="U180" s="12">
        <f>$U$2+T180</f>
        <v>234</v>
      </c>
      <c r="V180" s="7" t="e">
        <f t="shared" si="28"/>
        <v>#REF!</v>
      </c>
      <c r="W180" s="7" t="e">
        <f t="shared" si="26"/>
        <v>#REF!</v>
      </c>
      <c r="X180" s="13" t="e">
        <f t="shared" si="24"/>
        <v>#REF!</v>
      </c>
      <c r="Y180" s="13" t="e">
        <f t="shared" si="27"/>
        <v>#REF!</v>
      </c>
    </row>
    <row r="181" spans="18:25" x14ac:dyDescent="0.2">
      <c r="R181">
        <v>900</v>
      </c>
      <c r="S181" s="11">
        <v>180</v>
      </c>
      <c r="T181" s="12">
        <f t="shared" si="25"/>
        <v>90</v>
      </c>
      <c r="U181" s="12">
        <f>$U$2-T181</f>
        <v>55</v>
      </c>
      <c r="V181" s="7" t="e">
        <f t="shared" si="28"/>
        <v>#REF!</v>
      </c>
      <c r="W181" s="7" t="e">
        <f t="shared" si="26"/>
        <v>#REF!</v>
      </c>
      <c r="X181" s="13" t="e">
        <f t="shared" si="24"/>
        <v>#REF!</v>
      </c>
      <c r="Y181" s="13" t="e">
        <f t="shared" si="27"/>
        <v>#REF!</v>
      </c>
    </row>
    <row r="182" spans="18:25" x14ac:dyDescent="0.2">
      <c r="R182">
        <v>905</v>
      </c>
      <c r="S182" s="11">
        <v>181</v>
      </c>
      <c r="T182" s="12">
        <f t="shared" si="25"/>
        <v>90</v>
      </c>
      <c r="U182" s="12">
        <f>$U$2+T182</f>
        <v>235</v>
      </c>
      <c r="V182" s="7" t="e">
        <f t="shared" si="28"/>
        <v>#REF!</v>
      </c>
      <c r="W182" s="7" t="e">
        <f t="shared" si="26"/>
        <v>#REF!</v>
      </c>
      <c r="X182" s="13" t="e">
        <f t="shared" si="24"/>
        <v>#REF!</v>
      </c>
      <c r="Y182" s="13" t="e">
        <f t="shared" si="27"/>
        <v>#REF!</v>
      </c>
    </row>
    <row r="183" spans="18:25" x14ac:dyDescent="0.2">
      <c r="R183">
        <v>910</v>
      </c>
      <c r="S183" s="11">
        <v>182</v>
      </c>
      <c r="T183" s="12">
        <f t="shared" si="25"/>
        <v>91</v>
      </c>
      <c r="U183" s="12">
        <f>$U$2-T183</f>
        <v>54</v>
      </c>
      <c r="V183" s="7" t="e">
        <f t="shared" si="28"/>
        <v>#REF!</v>
      </c>
      <c r="W183" s="7" t="e">
        <f t="shared" si="26"/>
        <v>#REF!</v>
      </c>
      <c r="X183" s="13" t="e">
        <f t="shared" si="24"/>
        <v>#REF!</v>
      </c>
      <c r="Y183" s="13" t="e">
        <f t="shared" si="27"/>
        <v>#REF!</v>
      </c>
    </row>
    <row r="184" spans="18:25" x14ac:dyDescent="0.2">
      <c r="R184">
        <v>915</v>
      </c>
      <c r="S184" s="11">
        <v>183</v>
      </c>
      <c r="T184" s="12">
        <f t="shared" si="25"/>
        <v>91</v>
      </c>
      <c r="U184" s="12">
        <f>$U$2+T184</f>
        <v>236</v>
      </c>
      <c r="V184" s="7" t="e">
        <f t="shared" si="28"/>
        <v>#REF!</v>
      </c>
      <c r="W184" s="7" t="e">
        <f t="shared" si="26"/>
        <v>#REF!</v>
      </c>
      <c r="X184" s="13" t="e">
        <f t="shared" si="24"/>
        <v>#REF!</v>
      </c>
      <c r="Y184" s="13" t="e">
        <f t="shared" si="27"/>
        <v>#REF!</v>
      </c>
    </row>
    <row r="185" spans="18:25" x14ac:dyDescent="0.2">
      <c r="R185">
        <v>920</v>
      </c>
      <c r="S185" s="11">
        <v>184</v>
      </c>
      <c r="T185" s="12">
        <f t="shared" si="25"/>
        <v>92</v>
      </c>
      <c r="U185" s="12">
        <f>$U$2-T185</f>
        <v>53</v>
      </c>
      <c r="V185" s="7" t="e">
        <f t="shared" si="28"/>
        <v>#REF!</v>
      </c>
      <c r="W185" s="7" t="e">
        <f t="shared" si="26"/>
        <v>#REF!</v>
      </c>
      <c r="X185" s="13" t="e">
        <f t="shared" si="24"/>
        <v>#REF!</v>
      </c>
      <c r="Y185" s="13" t="e">
        <f t="shared" si="27"/>
        <v>#REF!</v>
      </c>
    </row>
    <row r="186" spans="18:25" x14ac:dyDescent="0.2">
      <c r="R186">
        <v>925</v>
      </c>
      <c r="S186" s="11">
        <v>185</v>
      </c>
      <c r="T186" s="12">
        <f t="shared" si="25"/>
        <v>92</v>
      </c>
      <c r="U186" s="12">
        <f>$U$2+T186</f>
        <v>237</v>
      </c>
      <c r="V186" s="7" t="e">
        <f t="shared" si="28"/>
        <v>#REF!</v>
      </c>
      <c r="W186" s="7" t="e">
        <f t="shared" si="26"/>
        <v>#REF!</v>
      </c>
      <c r="X186" s="13" t="e">
        <f t="shared" si="24"/>
        <v>#REF!</v>
      </c>
      <c r="Y186" s="13" t="e">
        <f t="shared" si="27"/>
        <v>#REF!</v>
      </c>
    </row>
    <row r="187" spans="18:25" x14ac:dyDescent="0.2">
      <c r="R187">
        <v>930</v>
      </c>
      <c r="S187" s="11">
        <v>186</v>
      </c>
      <c r="T187" s="12">
        <f t="shared" si="25"/>
        <v>93</v>
      </c>
      <c r="U187" s="12">
        <f>$U$2-T187</f>
        <v>52</v>
      </c>
      <c r="V187" s="7" t="e">
        <f t="shared" si="28"/>
        <v>#REF!</v>
      </c>
      <c r="W187" s="7" t="e">
        <f t="shared" si="26"/>
        <v>#REF!</v>
      </c>
      <c r="X187" s="13" t="e">
        <f t="shared" si="24"/>
        <v>#REF!</v>
      </c>
      <c r="Y187" s="13" t="e">
        <f t="shared" si="27"/>
        <v>#REF!</v>
      </c>
    </row>
    <row r="188" spans="18:25" x14ac:dyDescent="0.2">
      <c r="R188">
        <v>935</v>
      </c>
      <c r="S188" s="11">
        <v>187</v>
      </c>
      <c r="T188" s="12">
        <f t="shared" si="25"/>
        <v>93</v>
      </c>
      <c r="U188" s="12">
        <f>$U$2+T188</f>
        <v>238</v>
      </c>
      <c r="V188" s="7" t="e">
        <f t="shared" si="28"/>
        <v>#REF!</v>
      </c>
      <c r="W188" s="7" t="e">
        <f t="shared" si="26"/>
        <v>#REF!</v>
      </c>
      <c r="X188" s="13" t="e">
        <f t="shared" si="24"/>
        <v>#REF!</v>
      </c>
      <c r="Y188" s="13" t="e">
        <f t="shared" si="27"/>
        <v>#REF!</v>
      </c>
    </row>
    <row r="189" spans="18:25" x14ac:dyDescent="0.2">
      <c r="R189">
        <v>940</v>
      </c>
      <c r="S189" s="11">
        <v>188</v>
      </c>
      <c r="T189" s="12">
        <f t="shared" si="25"/>
        <v>94</v>
      </c>
      <c r="U189" s="12">
        <f>$U$2-T189</f>
        <v>51</v>
      </c>
      <c r="V189" s="7" t="e">
        <f t="shared" si="28"/>
        <v>#REF!</v>
      </c>
      <c r="W189" s="7" t="e">
        <f t="shared" si="26"/>
        <v>#REF!</v>
      </c>
      <c r="X189" s="13" t="e">
        <f t="shared" si="24"/>
        <v>#REF!</v>
      </c>
      <c r="Y189" s="13" t="e">
        <f t="shared" si="27"/>
        <v>#REF!</v>
      </c>
    </row>
    <row r="190" spans="18:25" x14ac:dyDescent="0.2">
      <c r="R190">
        <v>945</v>
      </c>
      <c r="S190" s="11">
        <v>189</v>
      </c>
      <c r="T190" s="12">
        <f t="shared" si="25"/>
        <v>94</v>
      </c>
      <c r="U190" s="12">
        <f>$U$2+T190</f>
        <v>239</v>
      </c>
      <c r="V190" s="7" t="e">
        <f t="shared" si="28"/>
        <v>#REF!</v>
      </c>
      <c r="W190" s="7" t="e">
        <f t="shared" si="26"/>
        <v>#REF!</v>
      </c>
      <c r="X190" s="13" t="e">
        <f t="shared" si="24"/>
        <v>#REF!</v>
      </c>
      <c r="Y190" s="13" t="e">
        <f t="shared" si="27"/>
        <v>#REF!</v>
      </c>
    </row>
    <row r="191" spans="18:25" x14ac:dyDescent="0.2">
      <c r="R191">
        <v>950</v>
      </c>
      <c r="S191" s="11">
        <v>190</v>
      </c>
      <c r="T191" s="12">
        <f t="shared" si="25"/>
        <v>95</v>
      </c>
      <c r="U191" s="12">
        <f>$U$2-T191</f>
        <v>50</v>
      </c>
      <c r="V191" s="7" t="e">
        <f t="shared" si="28"/>
        <v>#REF!</v>
      </c>
      <c r="W191" s="7" t="e">
        <f t="shared" si="26"/>
        <v>#REF!</v>
      </c>
      <c r="X191" s="13" t="e">
        <f t="shared" si="24"/>
        <v>#REF!</v>
      </c>
      <c r="Y191" s="13" t="e">
        <f t="shared" si="27"/>
        <v>#REF!</v>
      </c>
    </row>
    <row r="192" spans="18:25" x14ac:dyDescent="0.2">
      <c r="R192">
        <v>955</v>
      </c>
      <c r="S192" s="11">
        <v>191</v>
      </c>
      <c r="T192" s="12">
        <f t="shared" si="25"/>
        <v>95</v>
      </c>
      <c r="U192" s="12">
        <f>$U$2+T192</f>
        <v>240</v>
      </c>
      <c r="V192" s="7" t="e">
        <f t="shared" si="28"/>
        <v>#REF!</v>
      </c>
      <c r="W192" s="7" t="e">
        <f t="shared" si="26"/>
        <v>#REF!</v>
      </c>
      <c r="X192" s="13" t="e">
        <f t="shared" si="24"/>
        <v>#REF!</v>
      </c>
      <c r="Y192" s="13" t="e">
        <f t="shared" si="27"/>
        <v>#REF!</v>
      </c>
    </row>
    <row r="193" spans="18:25" x14ac:dyDescent="0.2">
      <c r="R193">
        <v>960</v>
      </c>
      <c r="S193" s="11">
        <v>192</v>
      </c>
      <c r="T193" s="12">
        <f t="shared" si="25"/>
        <v>96</v>
      </c>
      <c r="U193" s="12">
        <f>$U$2-T193</f>
        <v>49</v>
      </c>
      <c r="V193" s="7" t="e">
        <f t="shared" si="28"/>
        <v>#REF!</v>
      </c>
      <c r="W193" s="7" t="e">
        <f t="shared" si="26"/>
        <v>#REF!</v>
      </c>
      <c r="X193" s="13" t="e">
        <f t="shared" si="24"/>
        <v>#REF!</v>
      </c>
      <c r="Y193" s="13" t="e">
        <f t="shared" si="27"/>
        <v>#REF!</v>
      </c>
    </row>
    <row r="194" spans="18:25" x14ac:dyDescent="0.2">
      <c r="R194">
        <v>965</v>
      </c>
      <c r="S194" s="11">
        <v>193</v>
      </c>
      <c r="T194" s="12">
        <f t="shared" si="25"/>
        <v>96</v>
      </c>
      <c r="U194" s="12">
        <f>$U$2+T194</f>
        <v>241</v>
      </c>
      <c r="V194" s="7" t="e">
        <f t="shared" si="28"/>
        <v>#REF!</v>
      </c>
      <c r="W194" s="7" t="e">
        <f t="shared" si="26"/>
        <v>#REF!</v>
      </c>
      <c r="X194" s="13" t="e">
        <f t="shared" ref="X194:X257" si="29">VLOOKUP(S194,$U$2:$W$289,3,FALSE)</f>
        <v>#REF!</v>
      </c>
      <c r="Y194" s="13" t="e">
        <f t="shared" si="27"/>
        <v>#REF!</v>
      </c>
    </row>
    <row r="195" spans="18:25" x14ac:dyDescent="0.2">
      <c r="R195">
        <v>970</v>
      </c>
      <c r="S195" s="11">
        <v>194</v>
      </c>
      <c r="T195" s="12">
        <f t="shared" ref="T195:T258" si="30">ROUNDDOWN(S195/2,0)</f>
        <v>97</v>
      </c>
      <c r="U195" s="12">
        <f>$U$2-T195</f>
        <v>48</v>
      </c>
      <c r="V195" s="7" t="e">
        <f t="shared" si="28"/>
        <v>#REF!</v>
      </c>
      <c r="W195" s="7" t="e">
        <f t="shared" si="26"/>
        <v>#REF!</v>
      </c>
      <c r="X195" s="13" t="e">
        <f t="shared" si="29"/>
        <v>#REF!</v>
      </c>
      <c r="Y195" s="13" t="e">
        <f t="shared" si="27"/>
        <v>#REF!</v>
      </c>
    </row>
    <row r="196" spans="18:25" x14ac:dyDescent="0.2">
      <c r="R196">
        <v>975</v>
      </c>
      <c r="S196" s="11">
        <v>195</v>
      </c>
      <c r="T196" s="12">
        <f t="shared" si="30"/>
        <v>97</v>
      </c>
      <c r="U196" s="12">
        <f>$U$2+T196</f>
        <v>242</v>
      </c>
      <c r="V196" s="7" t="e">
        <f t="shared" si="28"/>
        <v>#REF!</v>
      </c>
      <c r="W196" s="7" t="e">
        <f t="shared" ref="W196:W259" si="31">V196-V195</f>
        <v>#REF!</v>
      </c>
      <c r="X196" s="13" t="e">
        <f t="shared" si="29"/>
        <v>#REF!</v>
      </c>
      <c r="Y196" s="13" t="e">
        <f t="shared" ref="Y196:Y259" si="32">Y195+X196</f>
        <v>#REF!</v>
      </c>
    </row>
    <row r="197" spans="18:25" x14ac:dyDescent="0.2">
      <c r="R197">
        <v>980</v>
      </c>
      <c r="S197" s="11">
        <v>196</v>
      </c>
      <c r="T197" s="12">
        <f t="shared" si="30"/>
        <v>98</v>
      </c>
      <c r="U197" s="12">
        <f>$U$2-T197</f>
        <v>47</v>
      </c>
      <c r="V197" s="7" t="e">
        <f t="shared" si="28"/>
        <v>#REF!</v>
      </c>
      <c r="W197" s="7" t="e">
        <f t="shared" si="31"/>
        <v>#REF!</v>
      </c>
      <c r="X197" s="13" t="e">
        <f t="shared" si="29"/>
        <v>#REF!</v>
      </c>
      <c r="Y197" s="13" t="e">
        <f t="shared" si="32"/>
        <v>#REF!</v>
      </c>
    </row>
    <row r="198" spans="18:25" x14ac:dyDescent="0.2">
      <c r="R198">
        <v>985</v>
      </c>
      <c r="S198" s="11">
        <v>197</v>
      </c>
      <c r="T198" s="12">
        <f t="shared" si="30"/>
        <v>98</v>
      </c>
      <c r="U198" s="12">
        <f>$U$2+T198</f>
        <v>243</v>
      </c>
      <c r="V198" s="7" t="e">
        <f t="shared" si="28"/>
        <v>#REF!</v>
      </c>
      <c r="W198" s="7" t="e">
        <f t="shared" si="31"/>
        <v>#REF!</v>
      </c>
      <c r="X198" s="13" t="e">
        <f t="shared" si="29"/>
        <v>#REF!</v>
      </c>
      <c r="Y198" s="13" t="e">
        <f t="shared" si="32"/>
        <v>#REF!</v>
      </c>
    </row>
    <row r="199" spans="18:25" x14ac:dyDescent="0.2">
      <c r="R199">
        <v>990</v>
      </c>
      <c r="S199" s="11">
        <v>198</v>
      </c>
      <c r="T199" s="12">
        <f t="shared" si="30"/>
        <v>99</v>
      </c>
      <c r="U199" s="12">
        <f>$U$2-T199</f>
        <v>46</v>
      </c>
      <c r="V199" s="7" t="e">
        <f t="shared" ref="V199:V262" si="33">$P$23*R199^$O$23</f>
        <v>#REF!</v>
      </c>
      <c r="W199" s="7" t="e">
        <f t="shared" si="31"/>
        <v>#REF!</v>
      </c>
      <c r="X199" s="13" t="e">
        <f t="shared" si="29"/>
        <v>#REF!</v>
      </c>
      <c r="Y199" s="13" t="e">
        <f t="shared" si="32"/>
        <v>#REF!</v>
      </c>
    </row>
    <row r="200" spans="18:25" x14ac:dyDescent="0.2">
      <c r="R200">
        <v>995</v>
      </c>
      <c r="S200" s="11">
        <v>199</v>
      </c>
      <c r="T200" s="12">
        <f t="shared" si="30"/>
        <v>99</v>
      </c>
      <c r="U200" s="12">
        <f>$U$2+T200</f>
        <v>244</v>
      </c>
      <c r="V200" s="7" t="e">
        <f t="shared" si="33"/>
        <v>#REF!</v>
      </c>
      <c r="W200" s="7" t="e">
        <f t="shared" si="31"/>
        <v>#REF!</v>
      </c>
      <c r="X200" s="13" t="e">
        <f t="shared" si="29"/>
        <v>#REF!</v>
      </c>
      <c r="Y200" s="13" t="e">
        <f t="shared" si="32"/>
        <v>#REF!</v>
      </c>
    </row>
    <row r="201" spans="18:25" x14ac:dyDescent="0.2">
      <c r="R201">
        <v>1000</v>
      </c>
      <c r="S201" s="11">
        <v>200</v>
      </c>
      <c r="T201" s="12">
        <f t="shared" si="30"/>
        <v>100</v>
      </c>
      <c r="U201" s="12">
        <f>$U$2-T201</f>
        <v>45</v>
      </c>
      <c r="V201" s="7" t="e">
        <f t="shared" si="33"/>
        <v>#REF!</v>
      </c>
      <c r="W201" s="7" t="e">
        <f t="shared" si="31"/>
        <v>#REF!</v>
      </c>
      <c r="X201" s="13" t="e">
        <f t="shared" si="29"/>
        <v>#REF!</v>
      </c>
      <c r="Y201" s="13" t="e">
        <f t="shared" si="32"/>
        <v>#REF!</v>
      </c>
    </row>
    <row r="202" spans="18:25" x14ac:dyDescent="0.2">
      <c r="R202">
        <v>1005</v>
      </c>
      <c r="S202" s="11">
        <v>201</v>
      </c>
      <c r="T202" s="12">
        <f t="shared" si="30"/>
        <v>100</v>
      </c>
      <c r="U202" s="12">
        <f>$U$2+T202</f>
        <v>245</v>
      </c>
      <c r="V202" s="7" t="e">
        <f t="shared" si="33"/>
        <v>#REF!</v>
      </c>
      <c r="W202" s="7" t="e">
        <f t="shared" si="31"/>
        <v>#REF!</v>
      </c>
      <c r="X202" s="13" t="e">
        <f t="shared" si="29"/>
        <v>#REF!</v>
      </c>
      <c r="Y202" s="13" t="e">
        <f t="shared" si="32"/>
        <v>#REF!</v>
      </c>
    </row>
    <row r="203" spans="18:25" x14ac:dyDescent="0.2">
      <c r="R203">
        <v>1010</v>
      </c>
      <c r="S203" s="11">
        <v>202</v>
      </c>
      <c r="T203" s="12">
        <f t="shared" si="30"/>
        <v>101</v>
      </c>
      <c r="U203" s="12">
        <f>$U$2-T203</f>
        <v>44</v>
      </c>
      <c r="V203" s="7" t="e">
        <f t="shared" si="33"/>
        <v>#REF!</v>
      </c>
      <c r="W203" s="7" t="e">
        <f t="shared" si="31"/>
        <v>#REF!</v>
      </c>
      <c r="X203" s="13" t="e">
        <f t="shared" si="29"/>
        <v>#REF!</v>
      </c>
      <c r="Y203" s="13" t="e">
        <f t="shared" si="32"/>
        <v>#REF!</v>
      </c>
    </row>
    <row r="204" spans="18:25" x14ac:dyDescent="0.2">
      <c r="R204">
        <v>1015</v>
      </c>
      <c r="S204" s="11">
        <v>203</v>
      </c>
      <c r="T204" s="12">
        <f t="shared" si="30"/>
        <v>101</v>
      </c>
      <c r="U204" s="12">
        <f>$U$2+T204</f>
        <v>246</v>
      </c>
      <c r="V204" s="7" t="e">
        <f t="shared" si="33"/>
        <v>#REF!</v>
      </c>
      <c r="W204" s="7" t="e">
        <f t="shared" si="31"/>
        <v>#REF!</v>
      </c>
      <c r="X204" s="13" t="e">
        <f t="shared" si="29"/>
        <v>#REF!</v>
      </c>
      <c r="Y204" s="13" t="e">
        <f t="shared" si="32"/>
        <v>#REF!</v>
      </c>
    </row>
    <row r="205" spans="18:25" x14ac:dyDescent="0.2">
      <c r="R205">
        <v>1020</v>
      </c>
      <c r="S205" s="11">
        <v>204</v>
      </c>
      <c r="T205" s="12">
        <f t="shared" si="30"/>
        <v>102</v>
      </c>
      <c r="U205" s="12">
        <f>$U$2-T205</f>
        <v>43</v>
      </c>
      <c r="V205" s="7" t="e">
        <f t="shared" si="33"/>
        <v>#REF!</v>
      </c>
      <c r="W205" s="7" t="e">
        <f t="shared" si="31"/>
        <v>#REF!</v>
      </c>
      <c r="X205" s="13" t="e">
        <f t="shared" si="29"/>
        <v>#REF!</v>
      </c>
      <c r="Y205" s="13" t="e">
        <f t="shared" si="32"/>
        <v>#REF!</v>
      </c>
    </row>
    <row r="206" spans="18:25" x14ac:dyDescent="0.2">
      <c r="R206">
        <v>1025</v>
      </c>
      <c r="S206" s="11">
        <v>205</v>
      </c>
      <c r="T206" s="12">
        <f t="shared" si="30"/>
        <v>102</v>
      </c>
      <c r="U206" s="12">
        <f>$U$2+T206</f>
        <v>247</v>
      </c>
      <c r="V206" s="7" t="e">
        <f t="shared" si="33"/>
        <v>#REF!</v>
      </c>
      <c r="W206" s="7" t="e">
        <f t="shared" si="31"/>
        <v>#REF!</v>
      </c>
      <c r="X206" s="13" t="e">
        <f t="shared" si="29"/>
        <v>#REF!</v>
      </c>
      <c r="Y206" s="13" t="e">
        <f t="shared" si="32"/>
        <v>#REF!</v>
      </c>
    </row>
    <row r="207" spans="18:25" x14ac:dyDescent="0.2">
      <c r="R207">
        <v>1030</v>
      </c>
      <c r="S207" s="11">
        <v>206</v>
      </c>
      <c r="T207" s="12">
        <f t="shared" si="30"/>
        <v>103</v>
      </c>
      <c r="U207" s="12">
        <f>$U$2-T207</f>
        <v>42</v>
      </c>
      <c r="V207" s="7" t="e">
        <f t="shared" si="33"/>
        <v>#REF!</v>
      </c>
      <c r="W207" s="7" t="e">
        <f t="shared" si="31"/>
        <v>#REF!</v>
      </c>
      <c r="X207" s="13" t="e">
        <f t="shared" si="29"/>
        <v>#REF!</v>
      </c>
      <c r="Y207" s="13" t="e">
        <f t="shared" si="32"/>
        <v>#REF!</v>
      </c>
    </row>
    <row r="208" spans="18:25" x14ac:dyDescent="0.2">
      <c r="R208">
        <v>1035</v>
      </c>
      <c r="S208" s="11">
        <v>207</v>
      </c>
      <c r="T208" s="12">
        <f t="shared" si="30"/>
        <v>103</v>
      </c>
      <c r="U208" s="12">
        <f>$U$2+T208</f>
        <v>248</v>
      </c>
      <c r="V208" s="7" t="e">
        <f t="shared" si="33"/>
        <v>#REF!</v>
      </c>
      <c r="W208" s="7" t="e">
        <f t="shared" si="31"/>
        <v>#REF!</v>
      </c>
      <c r="X208" s="13" t="e">
        <f t="shared" si="29"/>
        <v>#REF!</v>
      </c>
      <c r="Y208" s="13" t="e">
        <f t="shared" si="32"/>
        <v>#REF!</v>
      </c>
    </row>
    <row r="209" spans="18:25" x14ac:dyDescent="0.2">
      <c r="R209">
        <v>1040</v>
      </c>
      <c r="S209" s="11">
        <v>208</v>
      </c>
      <c r="T209" s="12">
        <f t="shared" si="30"/>
        <v>104</v>
      </c>
      <c r="U209" s="12">
        <f>$U$2-T209</f>
        <v>41</v>
      </c>
      <c r="V209" s="7" t="e">
        <f t="shared" si="33"/>
        <v>#REF!</v>
      </c>
      <c r="W209" s="7" t="e">
        <f t="shared" si="31"/>
        <v>#REF!</v>
      </c>
      <c r="X209" s="13" t="e">
        <f t="shared" si="29"/>
        <v>#REF!</v>
      </c>
      <c r="Y209" s="13" t="e">
        <f t="shared" si="32"/>
        <v>#REF!</v>
      </c>
    </row>
    <row r="210" spans="18:25" x14ac:dyDescent="0.2">
      <c r="R210">
        <v>1045</v>
      </c>
      <c r="S210" s="11">
        <v>209</v>
      </c>
      <c r="T210" s="12">
        <f t="shared" si="30"/>
        <v>104</v>
      </c>
      <c r="U210" s="12">
        <f>$U$2+T210</f>
        <v>249</v>
      </c>
      <c r="V210" s="7" t="e">
        <f t="shared" si="33"/>
        <v>#REF!</v>
      </c>
      <c r="W210" s="7" t="e">
        <f t="shared" si="31"/>
        <v>#REF!</v>
      </c>
      <c r="X210" s="13" t="e">
        <f t="shared" si="29"/>
        <v>#REF!</v>
      </c>
      <c r="Y210" s="13" t="e">
        <f t="shared" si="32"/>
        <v>#REF!</v>
      </c>
    </row>
    <row r="211" spans="18:25" x14ac:dyDescent="0.2">
      <c r="R211">
        <v>1050</v>
      </c>
      <c r="S211" s="11">
        <v>210</v>
      </c>
      <c r="T211" s="12">
        <f t="shared" si="30"/>
        <v>105</v>
      </c>
      <c r="U211" s="12">
        <f>$U$2-T211</f>
        <v>40</v>
      </c>
      <c r="V211" s="7" t="e">
        <f t="shared" si="33"/>
        <v>#REF!</v>
      </c>
      <c r="W211" s="7" t="e">
        <f t="shared" si="31"/>
        <v>#REF!</v>
      </c>
      <c r="X211" s="13" t="e">
        <f t="shared" si="29"/>
        <v>#REF!</v>
      </c>
      <c r="Y211" s="13" t="e">
        <f t="shared" si="32"/>
        <v>#REF!</v>
      </c>
    </row>
    <row r="212" spans="18:25" x14ac:dyDescent="0.2">
      <c r="R212">
        <v>1055</v>
      </c>
      <c r="S212" s="11">
        <v>211</v>
      </c>
      <c r="T212" s="12">
        <f t="shared" si="30"/>
        <v>105</v>
      </c>
      <c r="U212" s="12">
        <f>$U$2+T212</f>
        <v>250</v>
      </c>
      <c r="V212" s="7" t="e">
        <f t="shared" si="33"/>
        <v>#REF!</v>
      </c>
      <c r="W212" s="7" t="e">
        <f t="shared" si="31"/>
        <v>#REF!</v>
      </c>
      <c r="X212" s="13" t="e">
        <f t="shared" si="29"/>
        <v>#REF!</v>
      </c>
      <c r="Y212" s="13" t="e">
        <f t="shared" si="32"/>
        <v>#REF!</v>
      </c>
    </row>
    <row r="213" spans="18:25" x14ac:dyDescent="0.2">
      <c r="R213">
        <v>1060</v>
      </c>
      <c r="S213" s="11">
        <v>212</v>
      </c>
      <c r="T213" s="12">
        <f t="shared" si="30"/>
        <v>106</v>
      </c>
      <c r="U213" s="12">
        <f>$U$2-T213</f>
        <v>39</v>
      </c>
      <c r="V213" s="7" t="e">
        <f t="shared" si="33"/>
        <v>#REF!</v>
      </c>
      <c r="W213" s="7" t="e">
        <f t="shared" si="31"/>
        <v>#REF!</v>
      </c>
      <c r="X213" s="13" t="e">
        <f t="shared" si="29"/>
        <v>#REF!</v>
      </c>
      <c r="Y213" s="13" t="e">
        <f t="shared" si="32"/>
        <v>#REF!</v>
      </c>
    </row>
    <row r="214" spans="18:25" x14ac:dyDescent="0.2">
      <c r="R214">
        <v>1065</v>
      </c>
      <c r="S214" s="11">
        <v>213</v>
      </c>
      <c r="T214" s="12">
        <f t="shared" si="30"/>
        <v>106</v>
      </c>
      <c r="U214" s="12">
        <f>$U$2+T214</f>
        <v>251</v>
      </c>
      <c r="V214" s="7" t="e">
        <f t="shared" si="33"/>
        <v>#REF!</v>
      </c>
      <c r="W214" s="7" t="e">
        <f t="shared" si="31"/>
        <v>#REF!</v>
      </c>
      <c r="X214" s="13" t="e">
        <f t="shared" si="29"/>
        <v>#REF!</v>
      </c>
      <c r="Y214" s="13" t="e">
        <f t="shared" si="32"/>
        <v>#REF!</v>
      </c>
    </row>
    <row r="215" spans="18:25" x14ac:dyDescent="0.2">
      <c r="R215">
        <v>1070</v>
      </c>
      <c r="S215" s="11">
        <v>214</v>
      </c>
      <c r="T215" s="12">
        <f t="shared" si="30"/>
        <v>107</v>
      </c>
      <c r="U215" s="12">
        <f>$U$2-T215</f>
        <v>38</v>
      </c>
      <c r="V215" s="7" t="e">
        <f t="shared" si="33"/>
        <v>#REF!</v>
      </c>
      <c r="W215" s="7" t="e">
        <f t="shared" si="31"/>
        <v>#REF!</v>
      </c>
      <c r="X215" s="13" t="e">
        <f t="shared" si="29"/>
        <v>#REF!</v>
      </c>
      <c r="Y215" s="13" t="e">
        <f t="shared" si="32"/>
        <v>#REF!</v>
      </c>
    </row>
    <row r="216" spans="18:25" x14ac:dyDescent="0.2">
      <c r="R216">
        <v>1075</v>
      </c>
      <c r="S216" s="11">
        <v>215</v>
      </c>
      <c r="T216" s="12">
        <f t="shared" si="30"/>
        <v>107</v>
      </c>
      <c r="U216" s="12">
        <f>$U$2+T216</f>
        <v>252</v>
      </c>
      <c r="V216" s="7" t="e">
        <f t="shared" si="33"/>
        <v>#REF!</v>
      </c>
      <c r="W216" s="7" t="e">
        <f t="shared" si="31"/>
        <v>#REF!</v>
      </c>
      <c r="X216" s="13" t="e">
        <f t="shared" si="29"/>
        <v>#REF!</v>
      </c>
      <c r="Y216" s="13" t="e">
        <f t="shared" si="32"/>
        <v>#REF!</v>
      </c>
    </row>
    <row r="217" spans="18:25" x14ac:dyDescent="0.2">
      <c r="R217">
        <v>1080</v>
      </c>
      <c r="S217" s="11">
        <v>216</v>
      </c>
      <c r="T217" s="12">
        <f t="shared" si="30"/>
        <v>108</v>
      </c>
      <c r="U217" s="12">
        <f>$U$2-T217</f>
        <v>37</v>
      </c>
      <c r="V217" s="7" t="e">
        <f t="shared" si="33"/>
        <v>#REF!</v>
      </c>
      <c r="W217" s="7" t="e">
        <f t="shared" si="31"/>
        <v>#REF!</v>
      </c>
      <c r="X217" s="13" t="e">
        <f t="shared" si="29"/>
        <v>#REF!</v>
      </c>
      <c r="Y217" s="13" t="e">
        <f t="shared" si="32"/>
        <v>#REF!</v>
      </c>
    </row>
    <row r="218" spans="18:25" x14ac:dyDescent="0.2">
      <c r="R218">
        <v>1085</v>
      </c>
      <c r="S218" s="11">
        <v>217</v>
      </c>
      <c r="T218" s="12">
        <f t="shared" si="30"/>
        <v>108</v>
      </c>
      <c r="U218" s="12">
        <f>$U$2+T218</f>
        <v>253</v>
      </c>
      <c r="V218" s="7" t="e">
        <f t="shared" si="33"/>
        <v>#REF!</v>
      </c>
      <c r="W218" s="7" t="e">
        <f t="shared" si="31"/>
        <v>#REF!</v>
      </c>
      <c r="X218" s="13" t="e">
        <f t="shared" si="29"/>
        <v>#REF!</v>
      </c>
      <c r="Y218" s="13" t="e">
        <f t="shared" si="32"/>
        <v>#REF!</v>
      </c>
    </row>
    <row r="219" spans="18:25" x14ac:dyDescent="0.2">
      <c r="R219">
        <v>1090</v>
      </c>
      <c r="S219" s="11">
        <v>218</v>
      </c>
      <c r="T219" s="12">
        <f t="shared" si="30"/>
        <v>109</v>
      </c>
      <c r="U219" s="12">
        <f>$U$2-T219</f>
        <v>36</v>
      </c>
      <c r="V219" s="7" t="e">
        <f t="shared" si="33"/>
        <v>#REF!</v>
      </c>
      <c r="W219" s="7" t="e">
        <f t="shared" si="31"/>
        <v>#REF!</v>
      </c>
      <c r="X219" s="13" t="e">
        <f t="shared" si="29"/>
        <v>#REF!</v>
      </c>
      <c r="Y219" s="13" t="e">
        <f t="shared" si="32"/>
        <v>#REF!</v>
      </c>
    </row>
    <row r="220" spans="18:25" x14ac:dyDescent="0.2">
      <c r="R220">
        <v>1095</v>
      </c>
      <c r="S220" s="11">
        <v>219</v>
      </c>
      <c r="T220" s="12">
        <f t="shared" si="30"/>
        <v>109</v>
      </c>
      <c r="U220" s="12">
        <f>$U$2+T220</f>
        <v>254</v>
      </c>
      <c r="V220" s="7" t="e">
        <f t="shared" si="33"/>
        <v>#REF!</v>
      </c>
      <c r="W220" s="7" t="e">
        <f t="shared" si="31"/>
        <v>#REF!</v>
      </c>
      <c r="X220" s="13" t="e">
        <f t="shared" si="29"/>
        <v>#REF!</v>
      </c>
      <c r="Y220" s="13" t="e">
        <f t="shared" si="32"/>
        <v>#REF!</v>
      </c>
    </row>
    <row r="221" spans="18:25" x14ac:dyDescent="0.2">
      <c r="R221">
        <v>1100</v>
      </c>
      <c r="S221" s="11">
        <v>220</v>
      </c>
      <c r="T221" s="12">
        <f t="shared" si="30"/>
        <v>110</v>
      </c>
      <c r="U221" s="12">
        <f>$U$2-T221</f>
        <v>35</v>
      </c>
      <c r="V221" s="7" t="e">
        <f t="shared" si="33"/>
        <v>#REF!</v>
      </c>
      <c r="W221" s="7" t="e">
        <f t="shared" si="31"/>
        <v>#REF!</v>
      </c>
      <c r="X221" s="13" t="e">
        <f t="shared" si="29"/>
        <v>#REF!</v>
      </c>
      <c r="Y221" s="13" t="e">
        <f t="shared" si="32"/>
        <v>#REF!</v>
      </c>
    </row>
    <row r="222" spans="18:25" x14ac:dyDescent="0.2">
      <c r="R222">
        <v>1105</v>
      </c>
      <c r="S222" s="11">
        <v>221</v>
      </c>
      <c r="T222" s="12">
        <f t="shared" si="30"/>
        <v>110</v>
      </c>
      <c r="U222" s="12">
        <f>$U$2+T222</f>
        <v>255</v>
      </c>
      <c r="V222" s="7" t="e">
        <f t="shared" si="33"/>
        <v>#REF!</v>
      </c>
      <c r="W222" s="7" t="e">
        <f t="shared" si="31"/>
        <v>#REF!</v>
      </c>
      <c r="X222" s="13" t="e">
        <f t="shared" si="29"/>
        <v>#REF!</v>
      </c>
      <c r="Y222" s="13" t="e">
        <f t="shared" si="32"/>
        <v>#REF!</v>
      </c>
    </row>
    <row r="223" spans="18:25" x14ac:dyDescent="0.2">
      <c r="R223">
        <v>1110</v>
      </c>
      <c r="S223" s="11">
        <v>222</v>
      </c>
      <c r="T223" s="12">
        <f t="shared" si="30"/>
        <v>111</v>
      </c>
      <c r="U223" s="12">
        <f>$U$2-T223</f>
        <v>34</v>
      </c>
      <c r="V223" s="7" t="e">
        <f t="shared" si="33"/>
        <v>#REF!</v>
      </c>
      <c r="W223" s="7" t="e">
        <f t="shared" si="31"/>
        <v>#REF!</v>
      </c>
      <c r="X223" s="13" t="e">
        <f t="shared" si="29"/>
        <v>#REF!</v>
      </c>
      <c r="Y223" s="13" t="e">
        <f t="shared" si="32"/>
        <v>#REF!</v>
      </c>
    </row>
    <row r="224" spans="18:25" x14ac:dyDescent="0.2">
      <c r="R224">
        <v>1115</v>
      </c>
      <c r="S224" s="11">
        <v>223</v>
      </c>
      <c r="T224" s="12">
        <f t="shared" si="30"/>
        <v>111</v>
      </c>
      <c r="U224" s="12">
        <f>$U$2+T224</f>
        <v>256</v>
      </c>
      <c r="V224" s="7" t="e">
        <f t="shared" si="33"/>
        <v>#REF!</v>
      </c>
      <c r="W224" s="7" t="e">
        <f t="shared" si="31"/>
        <v>#REF!</v>
      </c>
      <c r="X224" s="13" t="e">
        <f t="shared" si="29"/>
        <v>#REF!</v>
      </c>
      <c r="Y224" s="13" t="e">
        <f t="shared" si="32"/>
        <v>#REF!</v>
      </c>
    </row>
    <row r="225" spans="18:25" x14ac:dyDescent="0.2">
      <c r="R225">
        <v>1120</v>
      </c>
      <c r="S225" s="11">
        <v>224</v>
      </c>
      <c r="T225" s="12">
        <f t="shared" si="30"/>
        <v>112</v>
      </c>
      <c r="U225" s="12">
        <f>$U$2-T225</f>
        <v>33</v>
      </c>
      <c r="V225" s="7" t="e">
        <f t="shared" si="33"/>
        <v>#REF!</v>
      </c>
      <c r="W225" s="7" t="e">
        <f t="shared" si="31"/>
        <v>#REF!</v>
      </c>
      <c r="X225" s="13" t="e">
        <f t="shared" si="29"/>
        <v>#REF!</v>
      </c>
      <c r="Y225" s="13" t="e">
        <f t="shared" si="32"/>
        <v>#REF!</v>
      </c>
    </row>
    <row r="226" spans="18:25" x14ac:dyDescent="0.2">
      <c r="R226">
        <v>1125</v>
      </c>
      <c r="S226" s="11">
        <v>225</v>
      </c>
      <c r="T226" s="12">
        <f t="shared" si="30"/>
        <v>112</v>
      </c>
      <c r="U226" s="12">
        <f>$U$2+T226</f>
        <v>257</v>
      </c>
      <c r="V226" s="7" t="e">
        <f t="shared" si="33"/>
        <v>#REF!</v>
      </c>
      <c r="W226" s="7" t="e">
        <f t="shared" si="31"/>
        <v>#REF!</v>
      </c>
      <c r="X226" s="13" t="e">
        <f t="shared" si="29"/>
        <v>#REF!</v>
      </c>
      <c r="Y226" s="13" t="e">
        <f t="shared" si="32"/>
        <v>#REF!</v>
      </c>
    </row>
    <row r="227" spans="18:25" x14ac:dyDescent="0.2">
      <c r="R227">
        <v>1130</v>
      </c>
      <c r="S227" s="11">
        <v>226</v>
      </c>
      <c r="T227" s="12">
        <f t="shared" si="30"/>
        <v>113</v>
      </c>
      <c r="U227" s="12">
        <f>$U$2-T227</f>
        <v>32</v>
      </c>
      <c r="V227" s="7" t="e">
        <f t="shared" si="33"/>
        <v>#REF!</v>
      </c>
      <c r="W227" s="7" t="e">
        <f t="shared" si="31"/>
        <v>#REF!</v>
      </c>
      <c r="X227" s="13" t="e">
        <f t="shared" si="29"/>
        <v>#REF!</v>
      </c>
      <c r="Y227" s="13" t="e">
        <f t="shared" si="32"/>
        <v>#REF!</v>
      </c>
    </row>
    <row r="228" spans="18:25" x14ac:dyDescent="0.2">
      <c r="R228">
        <v>1135</v>
      </c>
      <c r="S228" s="11">
        <v>227</v>
      </c>
      <c r="T228" s="12">
        <f t="shared" si="30"/>
        <v>113</v>
      </c>
      <c r="U228" s="12">
        <f>$U$2+T228</f>
        <v>258</v>
      </c>
      <c r="V228" s="7" t="e">
        <f t="shared" si="33"/>
        <v>#REF!</v>
      </c>
      <c r="W228" s="7" t="e">
        <f t="shared" si="31"/>
        <v>#REF!</v>
      </c>
      <c r="X228" s="13" t="e">
        <f t="shared" si="29"/>
        <v>#REF!</v>
      </c>
      <c r="Y228" s="13" t="e">
        <f t="shared" si="32"/>
        <v>#REF!</v>
      </c>
    </row>
    <row r="229" spans="18:25" x14ac:dyDescent="0.2">
      <c r="R229">
        <v>1140</v>
      </c>
      <c r="S229" s="11">
        <v>228</v>
      </c>
      <c r="T229" s="12">
        <f t="shared" si="30"/>
        <v>114</v>
      </c>
      <c r="U229" s="12">
        <f>$U$2-T229</f>
        <v>31</v>
      </c>
      <c r="V229" s="7" t="e">
        <f t="shared" si="33"/>
        <v>#REF!</v>
      </c>
      <c r="W229" s="7" t="e">
        <f t="shared" si="31"/>
        <v>#REF!</v>
      </c>
      <c r="X229" s="13" t="e">
        <f t="shared" si="29"/>
        <v>#REF!</v>
      </c>
      <c r="Y229" s="13" t="e">
        <f t="shared" si="32"/>
        <v>#REF!</v>
      </c>
    </row>
    <row r="230" spans="18:25" x14ac:dyDescent="0.2">
      <c r="R230">
        <v>1145</v>
      </c>
      <c r="S230" s="11">
        <v>229</v>
      </c>
      <c r="T230" s="12">
        <f t="shared" si="30"/>
        <v>114</v>
      </c>
      <c r="U230" s="12">
        <f>$U$2+T230</f>
        <v>259</v>
      </c>
      <c r="V230" s="7" t="e">
        <f t="shared" si="33"/>
        <v>#REF!</v>
      </c>
      <c r="W230" s="7" t="e">
        <f t="shared" si="31"/>
        <v>#REF!</v>
      </c>
      <c r="X230" s="13" t="e">
        <f t="shared" si="29"/>
        <v>#REF!</v>
      </c>
      <c r="Y230" s="13" t="e">
        <f t="shared" si="32"/>
        <v>#REF!</v>
      </c>
    </row>
    <row r="231" spans="18:25" x14ac:dyDescent="0.2">
      <c r="R231">
        <v>1150</v>
      </c>
      <c r="S231" s="11">
        <v>230</v>
      </c>
      <c r="T231" s="12">
        <f t="shared" si="30"/>
        <v>115</v>
      </c>
      <c r="U231" s="12">
        <f>$U$2-T231</f>
        <v>30</v>
      </c>
      <c r="V231" s="7" t="e">
        <f t="shared" si="33"/>
        <v>#REF!</v>
      </c>
      <c r="W231" s="7" t="e">
        <f t="shared" si="31"/>
        <v>#REF!</v>
      </c>
      <c r="X231" s="13" t="e">
        <f t="shared" si="29"/>
        <v>#REF!</v>
      </c>
      <c r="Y231" s="13" t="e">
        <f t="shared" si="32"/>
        <v>#REF!</v>
      </c>
    </row>
    <row r="232" spans="18:25" x14ac:dyDescent="0.2">
      <c r="R232">
        <v>1155</v>
      </c>
      <c r="S232" s="11">
        <v>231</v>
      </c>
      <c r="T232" s="12">
        <f t="shared" si="30"/>
        <v>115</v>
      </c>
      <c r="U232" s="12">
        <f>$U$2+T232</f>
        <v>260</v>
      </c>
      <c r="V232" s="7" t="e">
        <f t="shared" si="33"/>
        <v>#REF!</v>
      </c>
      <c r="W232" s="7" t="e">
        <f t="shared" si="31"/>
        <v>#REF!</v>
      </c>
      <c r="X232" s="13" t="e">
        <f t="shared" si="29"/>
        <v>#REF!</v>
      </c>
      <c r="Y232" s="13" t="e">
        <f t="shared" si="32"/>
        <v>#REF!</v>
      </c>
    </row>
    <row r="233" spans="18:25" x14ac:dyDescent="0.2">
      <c r="R233">
        <v>1160</v>
      </c>
      <c r="S233" s="11">
        <v>232</v>
      </c>
      <c r="T233" s="12">
        <f t="shared" si="30"/>
        <v>116</v>
      </c>
      <c r="U233" s="12">
        <f>$U$2-T233</f>
        <v>29</v>
      </c>
      <c r="V233" s="7" t="e">
        <f t="shared" si="33"/>
        <v>#REF!</v>
      </c>
      <c r="W233" s="7" t="e">
        <f t="shared" si="31"/>
        <v>#REF!</v>
      </c>
      <c r="X233" s="13" t="e">
        <f t="shared" si="29"/>
        <v>#REF!</v>
      </c>
      <c r="Y233" s="13" t="e">
        <f t="shared" si="32"/>
        <v>#REF!</v>
      </c>
    </row>
    <row r="234" spans="18:25" x14ac:dyDescent="0.2">
      <c r="R234">
        <v>1165</v>
      </c>
      <c r="S234" s="11">
        <v>233</v>
      </c>
      <c r="T234" s="12">
        <f t="shared" si="30"/>
        <v>116</v>
      </c>
      <c r="U234" s="12">
        <f>$U$2+T234</f>
        <v>261</v>
      </c>
      <c r="V234" s="7" t="e">
        <f t="shared" si="33"/>
        <v>#REF!</v>
      </c>
      <c r="W234" s="7" t="e">
        <f t="shared" si="31"/>
        <v>#REF!</v>
      </c>
      <c r="X234" s="13" t="e">
        <f t="shared" si="29"/>
        <v>#REF!</v>
      </c>
      <c r="Y234" s="13" t="e">
        <f t="shared" si="32"/>
        <v>#REF!</v>
      </c>
    </row>
    <row r="235" spans="18:25" x14ac:dyDescent="0.2">
      <c r="R235">
        <v>1170</v>
      </c>
      <c r="S235" s="11">
        <v>234</v>
      </c>
      <c r="T235" s="12">
        <f t="shared" si="30"/>
        <v>117</v>
      </c>
      <c r="U235" s="12">
        <f>$U$2-T235</f>
        <v>28</v>
      </c>
      <c r="V235" s="7" t="e">
        <f t="shared" si="33"/>
        <v>#REF!</v>
      </c>
      <c r="W235" s="7" t="e">
        <f t="shared" si="31"/>
        <v>#REF!</v>
      </c>
      <c r="X235" s="13" t="e">
        <f t="shared" si="29"/>
        <v>#REF!</v>
      </c>
      <c r="Y235" s="13" t="e">
        <f t="shared" si="32"/>
        <v>#REF!</v>
      </c>
    </row>
    <row r="236" spans="18:25" x14ac:dyDescent="0.2">
      <c r="R236">
        <v>1175</v>
      </c>
      <c r="S236" s="11">
        <v>235</v>
      </c>
      <c r="T236" s="12">
        <f t="shared" si="30"/>
        <v>117</v>
      </c>
      <c r="U236" s="12">
        <f>$U$2+T236</f>
        <v>262</v>
      </c>
      <c r="V236" s="7" t="e">
        <f t="shared" si="33"/>
        <v>#REF!</v>
      </c>
      <c r="W236" s="7" t="e">
        <f t="shared" si="31"/>
        <v>#REF!</v>
      </c>
      <c r="X236" s="13" t="e">
        <f t="shared" si="29"/>
        <v>#REF!</v>
      </c>
      <c r="Y236" s="13" t="e">
        <f t="shared" si="32"/>
        <v>#REF!</v>
      </c>
    </row>
    <row r="237" spans="18:25" x14ac:dyDescent="0.2">
      <c r="R237">
        <v>1180</v>
      </c>
      <c r="S237" s="11">
        <v>236</v>
      </c>
      <c r="T237" s="12">
        <f t="shared" si="30"/>
        <v>118</v>
      </c>
      <c r="U237" s="12">
        <f>$U$2-T237</f>
        <v>27</v>
      </c>
      <c r="V237" s="7" t="e">
        <f t="shared" si="33"/>
        <v>#REF!</v>
      </c>
      <c r="W237" s="7" t="e">
        <f t="shared" si="31"/>
        <v>#REF!</v>
      </c>
      <c r="X237" s="13" t="e">
        <f t="shared" si="29"/>
        <v>#REF!</v>
      </c>
      <c r="Y237" s="13" t="e">
        <f t="shared" si="32"/>
        <v>#REF!</v>
      </c>
    </row>
    <row r="238" spans="18:25" x14ac:dyDescent="0.2">
      <c r="R238">
        <v>1185</v>
      </c>
      <c r="S238" s="11">
        <v>237</v>
      </c>
      <c r="T238" s="12">
        <f t="shared" si="30"/>
        <v>118</v>
      </c>
      <c r="U238" s="12">
        <f>$U$2+T238</f>
        <v>263</v>
      </c>
      <c r="V238" s="7" t="e">
        <f t="shared" si="33"/>
        <v>#REF!</v>
      </c>
      <c r="W238" s="7" t="e">
        <f t="shared" si="31"/>
        <v>#REF!</v>
      </c>
      <c r="X238" s="13" t="e">
        <f t="shared" si="29"/>
        <v>#REF!</v>
      </c>
      <c r="Y238" s="13" t="e">
        <f t="shared" si="32"/>
        <v>#REF!</v>
      </c>
    </row>
    <row r="239" spans="18:25" x14ac:dyDescent="0.2">
      <c r="R239">
        <v>1190</v>
      </c>
      <c r="S239" s="11">
        <v>238</v>
      </c>
      <c r="T239" s="12">
        <f t="shared" si="30"/>
        <v>119</v>
      </c>
      <c r="U239" s="12">
        <f>$U$2-T239</f>
        <v>26</v>
      </c>
      <c r="V239" s="7" t="e">
        <f t="shared" si="33"/>
        <v>#REF!</v>
      </c>
      <c r="W239" s="7" t="e">
        <f t="shared" si="31"/>
        <v>#REF!</v>
      </c>
      <c r="X239" s="13" t="e">
        <f t="shared" si="29"/>
        <v>#REF!</v>
      </c>
      <c r="Y239" s="13" t="e">
        <f t="shared" si="32"/>
        <v>#REF!</v>
      </c>
    </row>
    <row r="240" spans="18:25" x14ac:dyDescent="0.2">
      <c r="R240">
        <v>1195</v>
      </c>
      <c r="S240" s="11">
        <v>239</v>
      </c>
      <c r="T240" s="12">
        <f t="shared" si="30"/>
        <v>119</v>
      </c>
      <c r="U240" s="12">
        <f>$U$2+T240</f>
        <v>264</v>
      </c>
      <c r="V240" s="7" t="e">
        <f t="shared" si="33"/>
        <v>#REF!</v>
      </c>
      <c r="W240" s="7" t="e">
        <f t="shared" si="31"/>
        <v>#REF!</v>
      </c>
      <c r="X240" s="13" t="e">
        <f t="shared" si="29"/>
        <v>#REF!</v>
      </c>
      <c r="Y240" s="13" t="e">
        <f t="shared" si="32"/>
        <v>#REF!</v>
      </c>
    </row>
    <row r="241" spans="18:25" x14ac:dyDescent="0.2">
      <c r="R241">
        <v>1200</v>
      </c>
      <c r="S241" s="11">
        <v>240</v>
      </c>
      <c r="T241" s="12">
        <f t="shared" si="30"/>
        <v>120</v>
      </c>
      <c r="U241" s="12">
        <f>$U$2-T241</f>
        <v>25</v>
      </c>
      <c r="V241" s="7" t="e">
        <f t="shared" si="33"/>
        <v>#REF!</v>
      </c>
      <c r="W241" s="7" t="e">
        <f t="shared" si="31"/>
        <v>#REF!</v>
      </c>
      <c r="X241" s="13" t="e">
        <f t="shared" si="29"/>
        <v>#REF!</v>
      </c>
      <c r="Y241" s="13" t="e">
        <f t="shared" si="32"/>
        <v>#REF!</v>
      </c>
    </row>
    <row r="242" spans="18:25" x14ac:dyDescent="0.2">
      <c r="R242">
        <v>1205</v>
      </c>
      <c r="S242" s="11">
        <v>241</v>
      </c>
      <c r="T242" s="12">
        <f t="shared" si="30"/>
        <v>120</v>
      </c>
      <c r="U242" s="12">
        <f>$U$2+T242</f>
        <v>265</v>
      </c>
      <c r="V242" s="7" t="e">
        <f t="shared" si="33"/>
        <v>#REF!</v>
      </c>
      <c r="W242" s="7" t="e">
        <f t="shared" si="31"/>
        <v>#REF!</v>
      </c>
      <c r="X242" s="13" t="e">
        <f t="shared" si="29"/>
        <v>#REF!</v>
      </c>
      <c r="Y242" s="13" t="e">
        <f t="shared" si="32"/>
        <v>#REF!</v>
      </c>
    </row>
    <row r="243" spans="18:25" x14ac:dyDescent="0.2">
      <c r="R243">
        <v>1210</v>
      </c>
      <c r="S243" s="11">
        <v>242</v>
      </c>
      <c r="T243" s="12">
        <f t="shared" si="30"/>
        <v>121</v>
      </c>
      <c r="U243" s="12">
        <f>$U$2-T243</f>
        <v>24</v>
      </c>
      <c r="V243" s="7" t="e">
        <f t="shared" si="33"/>
        <v>#REF!</v>
      </c>
      <c r="W243" s="7" t="e">
        <f t="shared" si="31"/>
        <v>#REF!</v>
      </c>
      <c r="X243" s="13" t="e">
        <f t="shared" si="29"/>
        <v>#REF!</v>
      </c>
      <c r="Y243" s="13" t="e">
        <f t="shared" si="32"/>
        <v>#REF!</v>
      </c>
    </row>
    <row r="244" spans="18:25" x14ac:dyDescent="0.2">
      <c r="R244">
        <v>1215</v>
      </c>
      <c r="S244" s="11">
        <v>243</v>
      </c>
      <c r="T244" s="12">
        <f t="shared" si="30"/>
        <v>121</v>
      </c>
      <c r="U244" s="12">
        <f>$U$2+T244</f>
        <v>266</v>
      </c>
      <c r="V244" s="7" t="e">
        <f t="shared" si="33"/>
        <v>#REF!</v>
      </c>
      <c r="W244" s="7" t="e">
        <f t="shared" si="31"/>
        <v>#REF!</v>
      </c>
      <c r="X244" s="13" t="e">
        <f t="shared" si="29"/>
        <v>#REF!</v>
      </c>
      <c r="Y244" s="13" t="e">
        <f t="shared" si="32"/>
        <v>#REF!</v>
      </c>
    </row>
    <row r="245" spans="18:25" x14ac:dyDescent="0.2">
      <c r="R245">
        <v>1220</v>
      </c>
      <c r="S245" s="11">
        <v>244</v>
      </c>
      <c r="T245" s="12">
        <f t="shared" si="30"/>
        <v>122</v>
      </c>
      <c r="U245" s="12">
        <f>$U$2-T245</f>
        <v>23</v>
      </c>
      <c r="V245" s="7" t="e">
        <f t="shared" si="33"/>
        <v>#REF!</v>
      </c>
      <c r="W245" s="7" t="e">
        <f t="shared" si="31"/>
        <v>#REF!</v>
      </c>
      <c r="X245" s="13" t="e">
        <f t="shared" si="29"/>
        <v>#REF!</v>
      </c>
      <c r="Y245" s="13" t="e">
        <f t="shared" si="32"/>
        <v>#REF!</v>
      </c>
    </row>
    <row r="246" spans="18:25" x14ac:dyDescent="0.2">
      <c r="R246">
        <v>1225</v>
      </c>
      <c r="S246" s="11">
        <v>245</v>
      </c>
      <c r="T246" s="12">
        <f t="shared" si="30"/>
        <v>122</v>
      </c>
      <c r="U246" s="12">
        <f>$U$2+T246</f>
        <v>267</v>
      </c>
      <c r="V246" s="7" t="e">
        <f t="shared" si="33"/>
        <v>#REF!</v>
      </c>
      <c r="W246" s="7" t="e">
        <f t="shared" si="31"/>
        <v>#REF!</v>
      </c>
      <c r="X246" s="13" t="e">
        <f t="shared" si="29"/>
        <v>#REF!</v>
      </c>
      <c r="Y246" s="13" t="e">
        <f t="shared" si="32"/>
        <v>#REF!</v>
      </c>
    </row>
    <row r="247" spans="18:25" x14ac:dyDescent="0.2">
      <c r="R247">
        <v>1230</v>
      </c>
      <c r="S247" s="11">
        <v>246</v>
      </c>
      <c r="T247" s="12">
        <f t="shared" si="30"/>
        <v>123</v>
      </c>
      <c r="U247" s="12">
        <f>$U$2-T247</f>
        <v>22</v>
      </c>
      <c r="V247" s="7" t="e">
        <f t="shared" si="33"/>
        <v>#REF!</v>
      </c>
      <c r="W247" s="7" t="e">
        <f t="shared" si="31"/>
        <v>#REF!</v>
      </c>
      <c r="X247" s="13" t="e">
        <f t="shared" si="29"/>
        <v>#REF!</v>
      </c>
      <c r="Y247" s="13" t="e">
        <f t="shared" si="32"/>
        <v>#REF!</v>
      </c>
    </row>
    <row r="248" spans="18:25" x14ac:dyDescent="0.2">
      <c r="R248">
        <v>1235</v>
      </c>
      <c r="S248" s="11">
        <v>247</v>
      </c>
      <c r="T248" s="12">
        <f t="shared" si="30"/>
        <v>123</v>
      </c>
      <c r="U248" s="12">
        <f>$U$2+T248</f>
        <v>268</v>
      </c>
      <c r="V248" s="7" t="e">
        <f t="shared" si="33"/>
        <v>#REF!</v>
      </c>
      <c r="W248" s="7" t="e">
        <f t="shared" si="31"/>
        <v>#REF!</v>
      </c>
      <c r="X248" s="13" t="e">
        <f t="shared" si="29"/>
        <v>#REF!</v>
      </c>
      <c r="Y248" s="13" t="e">
        <f t="shared" si="32"/>
        <v>#REF!</v>
      </c>
    </row>
    <row r="249" spans="18:25" x14ac:dyDescent="0.2">
      <c r="R249">
        <v>1240</v>
      </c>
      <c r="S249" s="11">
        <v>248</v>
      </c>
      <c r="T249" s="12">
        <f t="shared" si="30"/>
        <v>124</v>
      </c>
      <c r="U249" s="12">
        <f>$U$2-T249</f>
        <v>21</v>
      </c>
      <c r="V249" s="7" t="e">
        <f t="shared" si="33"/>
        <v>#REF!</v>
      </c>
      <c r="W249" s="7" t="e">
        <f t="shared" si="31"/>
        <v>#REF!</v>
      </c>
      <c r="X249" s="13" t="e">
        <f t="shared" si="29"/>
        <v>#REF!</v>
      </c>
      <c r="Y249" s="13" t="e">
        <f t="shared" si="32"/>
        <v>#REF!</v>
      </c>
    </row>
    <row r="250" spans="18:25" x14ac:dyDescent="0.2">
      <c r="R250">
        <v>1245</v>
      </c>
      <c r="S250" s="11">
        <v>249</v>
      </c>
      <c r="T250" s="12">
        <f t="shared" si="30"/>
        <v>124</v>
      </c>
      <c r="U250" s="12">
        <f>$U$2+T250</f>
        <v>269</v>
      </c>
      <c r="V250" s="7" t="e">
        <f t="shared" si="33"/>
        <v>#REF!</v>
      </c>
      <c r="W250" s="7" t="e">
        <f t="shared" si="31"/>
        <v>#REF!</v>
      </c>
      <c r="X250" s="13" t="e">
        <f t="shared" si="29"/>
        <v>#REF!</v>
      </c>
      <c r="Y250" s="13" t="e">
        <f t="shared" si="32"/>
        <v>#REF!</v>
      </c>
    </row>
    <row r="251" spans="18:25" x14ac:dyDescent="0.2">
      <c r="R251">
        <v>1250</v>
      </c>
      <c r="S251" s="11">
        <v>250</v>
      </c>
      <c r="T251" s="12">
        <f t="shared" si="30"/>
        <v>125</v>
      </c>
      <c r="U251" s="12">
        <f>$U$2-T251</f>
        <v>20</v>
      </c>
      <c r="V251" s="7" t="e">
        <f t="shared" si="33"/>
        <v>#REF!</v>
      </c>
      <c r="W251" s="7" t="e">
        <f t="shared" si="31"/>
        <v>#REF!</v>
      </c>
      <c r="X251" s="13" t="e">
        <f t="shared" si="29"/>
        <v>#REF!</v>
      </c>
      <c r="Y251" s="13" t="e">
        <f t="shared" si="32"/>
        <v>#REF!</v>
      </c>
    </row>
    <row r="252" spans="18:25" x14ac:dyDescent="0.2">
      <c r="R252">
        <v>1255</v>
      </c>
      <c r="S252" s="11">
        <v>251</v>
      </c>
      <c r="T252" s="12">
        <f t="shared" si="30"/>
        <v>125</v>
      </c>
      <c r="U252" s="12">
        <f>$U$2+T252</f>
        <v>270</v>
      </c>
      <c r="V252" s="7" t="e">
        <f t="shared" si="33"/>
        <v>#REF!</v>
      </c>
      <c r="W252" s="7" t="e">
        <f t="shared" si="31"/>
        <v>#REF!</v>
      </c>
      <c r="X252" s="13" t="e">
        <f t="shared" si="29"/>
        <v>#REF!</v>
      </c>
      <c r="Y252" s="13" t="e">
        <f t="shared" si="32"/>
        <v>#REF!</v>
      </c>
    </row>
    <row r="253" spans="18:25" x14ac:dyDescent="0.2">
      <c r="R253">
        <v>1260</v>
      </c>
      <c r="S253" s="11">
        <v>252</v>
      </c>
      <c r="T253" s="12">
        <f t="shared" si="30"/>
        <v>126</v>
      </c>
      <c r="U253" s="12">
        <f>$U$2-T253</f>
        <v>19</v>
      </c>
      <c r="V253" s="7" t="e">
        <f t="shared" si="33"/>
        <v>#REF!</v>
      </c>
      <c r="W253" s="7" t="e">
        <f t="shared" si="31"/>
        <v>#REF!</v>
      </c>
      <c r="X253" s="13" t="e">
        <f t="shared" si="29"/>
        <v>#REF!</v>
      </c>
      <c r="Y253" s="13" t="e">
        <f t="shared" si="32"/>
        <v>#REF!</v>
      </c>
    </row>
    <row r="254" spans="18:25" x14ac:dyDescent="0.2">
      <c r="R254">
        <v>1265</v>
      </c>
      <c r="S254" s="11">
        <v>253</v>
      </c>
      <c r="T254" s="12">
        <f t="shared" si="30"/>
        <v>126</v>
      </c>
      <c r="U254" s="12">
        <f>$U$2+T254</f>
        <v>271</v>
      </c>
      <c r="V254" s="7" t="e">
        <f t="shared" si="33"/>
        <v>#REF!</v>
      </c>
      <c r="W254" s="7" t="e">
        <f t="shared" si="31"/>
        <v>#REF!</v>
      </c>
      <c r="X254" s="13" t="e">
        <f t="shared" si="29"/>
        <v>#REF!</v>
      </c>
      <c r="Y254" s="13" t="e">
        <f t="shared" si="32"/>
        <v>#REF!</v>
      </c>
    </row>
    <row r="255" spans="18:25" x14ac:dyDescent="0.2">
      <c r="R255">
        <v>1270</v>
      </c>
      <c r="S255" s="11">
        <v>254</v>
      </c>
      <c r="T255" s="12">
        <f t="shared" si="30"/>
        <v>127</v>
      </c>
      <c r="U255" s="12">
        <f>$U$2-T255</f>
        <v>18</v>
      </c>
      <c r="V255" s="7" t="e">
        <f t="shared" si="33"/>
        <v>#REF!</v>
      </c>
      <c r="W255" s="7" t="e">
        <f t="shared" si="31"/>
        <v>#REF!</v>
      </c>
      <c r="X255" s="13" t="e">
        <f t="shared" si="29"/>
        <v>#REF!</v>
      </c>
      <c r="Y255" s="13" t="e">
        <f t="shared" si="32"/>
        <v>#REF!</v>
      </c>
    </row>
    <row r="256" spans="18:25" x14ac:dyDescent="0.2">
      <c r="R256">
        <v>1275</v>
      </c>
      <c r="S256" s="11">
        <v>255</v>
      </c>
      <c r="T256" s="12">
        <f t="shared" si="30"/>
        <v>127</v>
      </c>
      <c r="U256" s="12">
        <f>$U$2+T256</f>
        <v>272</v>
      </c>
      <c r="V256" s="7" t="e">
        <f t="shared" si="33"/>
        <v>#REF!</v>
      </c>
      <c r="W256" s="7" t="e">
        <f t="shared" si="31"/>
        <v>#REF!</v>
      </c>
      <c r="X256" s="13" t="e">
        <f t="shared" si="29"/>
        <v>#REF!</v>
      </c>
      <c r="Y256" s="13" t="e">
        <f t="shared" si="32"/>
        <v>#REF!</v>
      </c>
    </row>
    <row r="257" spans="18:25" x14ac:dyDescent="0.2">
      <c r="R257">
        <v>1280</v>
      </c>
      <c r="S257" s="11">
        <v>256</v>
      </c>
      <c r="T257" s="12">
        <f t="shared" si="30"/>
        <v>128</v>
      </c>
      <c r="U257" s="12">
        <f>$U$2-T257</f>
        <v>17</v>
      </c>
      <c r="V257" s="7" t="e">
        <f t="shared" si="33"/>
        <v>#REF!</v>
      </c>
      <c r="W257" s="7" t="e">
        <f t="shared" si="31"/>
        <v>#REF!</v>
      </c>
      <c r="X257" s="13" t="e">
        <f t="shared" si="29"/>
        <v>#REF!</v>
      </c>
      <c r="Y257" s="13" t="e">
        <f t="shared" si="32"/>
        <v>#REF!</v>
      </c>
    </row>
    <row r="258" spans="18:25" x14ac:dyDescent="0.2">
      <c r="R258">
        <v>1285</v>
      </c>
      <c r="S258" s="11">
        <v>257</v>
      </c>
      <c r="T258" s="12">
        <f t="shared" si="30"/>
        <v>128</v>
      </c>
      <c r="U258" s="12">
        <f>$U$2+T258</f>
        <v>273</v>
      </c>
      <c r="V258" s="7" t="e">
        <f t="shared" si="33"/>
        <v>#REF!</v>
      </c>
      <c r="W258" s="7" t="e">
        <f t="shared" si="31"/>
        <v>#REF!</v>
      </c>
      <c r="X258" s="13" t="e">
        <f t="shared" ref="X258:X289" si="34">VLOOKUP(S258,$U$2:$W$289,3,FALSE)</f>
        <v>#REF!</v>
      </c>
      <c r="Y258" s="13" t="e">
        <f t="shared" si="32"/>
        <v>#REF!</v>
      </c>
    </row>
    <row r="259" spans="18:25" x14ac:dyDescent="0.2">
      <c r="R259">
        <v>1290</v>
      </c>
      <c r="S259" s="11">
        <v>258</v>
      </c>
      <c r="T259" s="12">
        <f t="shared" ref="T259:T289" si="35">ROUNDDOWN(S259/2,0)</f>
        <v>129</v>
      </c>
      <c r="U259" s="12">
        <f>$U$2-T259</f>
        <v>16</v>
      </c>
      <c r="V259" s="7" t="e">
        <f t="shared" si="33"/>
        <v>#REF!</v>
      </c>
      <c r="W259" s="7" t="e">
        <f t="shared" si="31"/>
        <v>#REF!</v>
      </c>
      <c r="X259" s="13" t="e">
        <f t="shared" si="34"/>
        <v>#REF!</v>
      </c>
      <c r="Y259" s="13" t="e">
        <f t="shared" si="32"/>
        <v>#REF!</v>
      </c>
    </row>
    <row r="260" spans="18:25" x14ac:dyDescent="0.2">
      <c r="R260">
        <v>1295</v>
      </c>
      <c r="S260" s="11">
        <v>259</v>
      </c>
      <c r="T260" s="12">
        <f t="shared" si="35"/>
        <v>129</v>
      </c>
      <c r="U260" s="12">
        <f>$U$2+T260</f>
        <v>274</v>
      </c>
      <c r="V260" s="7" t="e">
        <f t="shared" si="33"/>
        <v>#REF!</v>
      </c>
      <c r="W260" s="7" t="e">
        <f t="shared" ref="W260:W289" si="36">V260-V259</f>
        <v>#REF!</v>
      </c>
      <c r="X260" s="13" t="e">
        <f t="shared" si="34"/>
        <v>#REF!</v>
      </c>
      <c r="Y260" s="13" t="e">
        <f t="shared" ref="Y260:Y289" si="37">Y259+X260</f>
        <v>#REF!</v>
      </c>
    </row>
    <row r="261" spans="18:25" x14ac:dyDescent="0.2">
      <c r="R261">
        <v>1300</v>
      </c>
      <c r="S261" s="11">
        <v>260</v>
      </c>
      <c r="T261" s="12">
        <f t="shared" si="35"/>
        <v>130</v>
      </c>
      <c r="U261" s="12">
        <f t="shared" ref="U261" si="38">$U$2-T261</f>
        <v>15</v>
      </c>
      <c r="V261" s="7" t="e">
        <f t="shared" si="33"/>
        <v>#REF!</v>
      </c>
      <c r="W261" s="7" t="e">
        <f t="shared" si="36"/>
        <v>#REF!</v>
      </c>
      <c r="X261" s="13" t="e">
        <f t="shared" si="34"/>
        <v>#REF!</v>
      </c>
      <c r="Y261" s="13" t="e">
        <f t="shared" si="37"/>
        <v>#REF!</v>
      </c>
    </row>
    <row r="262" spans="18:25" x14ac:dyDescent="0.2">
      <c r="R262">
        <v>1305</v>
      </c>
      <c r="S262" s="11">
        <v>261</v>
      </c>
      <c r="T262" s="12">
        <f t="shared" si="35"/>
        <v>130</v>
      </c>
      <c r="U262" s="12">
        <f t="shared" ref="U262" si="39">$U$2+T262</f>
        <v>275</v>
      </c>
      <c r="V262" s="7" t="e">
        <f t="shared" si="33"/>
        <v>#REF!</v>
      </c>
      <c r="W262" s="7" t="e">
        <f t="shared" si="36"/>
        <v>#REF!</v>
      </c>
      <c r="X262" s="13" t="e">
        <f t="shared" si="34"/>
        <v>#REF!</v>
      </c>
      <c r="Y262" s="13" t="e">
        <f t="shared" si="37"/>
        <v>#REF!</v>
      </c>
    </row>
    <row r="263" spans="18:25" x14ac:dyDescent="0.2">
      <c r="R263">
        <v>1310</v>
      </c>
      <c r="S263" s="11">
        <v>262</v>
      </c>
      <c r="T263" s="12">
        <f t="shared" si="35"/>
        <v>131</v>
      </c>
      <c r="U263" s="12">
        <f t="shared" ref="U263" si="40">$U$2-T263</f>
        <v>14</v>
      </c>
      <c r="V263" s="7" t="e">
        <f t="shared" ref="V263:V289" si="41">$P$23*R263^$O$23</f>
        <v>#REF!</v>
      </c>
      <c r="W263" s="7" t="e">
        <f t="shared" si="36"/>
        <v>#REF!</v>
      </c>
      <c r="X263" s="13" t="e">
        <f t="shared" si="34"/>
        <v>#REF!</v>
      </c>
      <c r="Y263" s="13" t="e">
        <f t="shared" si="37"/>
        <v>#REF!</v>
      </c>
    </row>
    <row r="264" spans="18:25" x14ac:dyDescent="0.2">
      <c r="R264">
        <v>1315</v>
      </c>
      <c r="S264" s="11">
        <v>263</v>
      </c>
      <c r="T264" s="12">
        <f t="shared" si="35"/>
        <v>131</v>
      </c>
      <c r="U264" s="12">
        <f t="shared" ref="U264" si="42">$U$2+T264</f>
        <v>276</v>
      </c>
      <c r="V264" s="7" t="e">
        <f t="shared" si="41"/>
        <v>#REF!</v>
      </c>
      <c r="W264" s="7" t="e">
        <f t="shared" si="36"/>
        <v>#REF!</v>
      </c>
      <c r="X264" s="13" t="e">
        <f t="shared" si="34"/>
        <v>#REF!</v>
      </c>
      <c r="Y264" s="13" t="e">
        <f t="shared" si="37"/>
        <v>#REF!</v>
      </c>
    </row>
    <row r="265" spans="18:25" x14ac:dyDescent="0.2">
      <c r="R265">
        <v>1320</v>
      </c>
      <c r="S265" s="11">
        <v>264</v>
      </c>
      <c r="T265" s="12">
        <f t="shared" si="35"/>
        <v>132</v>
      </c>
      <c r="U265" s="12">
        <f t="shared" ref="U265" si="43">$U$2-T265</f>
        <v>13</v>
      </c>
      <c r="V265" s="7" t="e">
        <f t="shared" si="41"/>
        <v>#REF!</v>
      </c>
      <c r="W265" s="7" t="e">
        <f t="shared" si="36"/>
        <v>#REF!</v>
      </c>
      <c r="X265" s="13" t="e">
        <f t="shared" si="34"/>
        <v>#REF!</v>
      </c>
      <c r="Y265" s="13" t="e">
        <f t="shared" si="37"/>
        <v>#REF!</v>
      </c>
    </row>
    <row r="266" spans="18:25" x14ac:dyDescent="0.2">
      <c r="R266">
        <v>1325</v>
      </c>
      <c r="S266" s="11">
        <v>265</v>
      </c>
      <c r="T266" s="12">
        <f t="shared" si="35"/>
        <v>132</v>
      </c>
      <c r="U266" s="12">
        <f t="shared" ref="U266" si="44">$U$2+T266</f>
        <v>277</v>
      </c>
      <c r="V266" s="7" t="e">
        <f t="shared" si="41"/>
        <v>#REF!</v>
      </c>
      <c r="W266" s="7" t="e">
        <f t="shared" si="36"/>
        <v>#REF!</v>
      </c>
      <c r="X266" s="13" t="e">
        <f t="shared" si="34"/>
        <v>#REF!</v>
      </c>
      <c r="Y266" s="13" t="e">
        <f t="shared" si="37"/>
        <v>#REF!</v>
      </c>
    </row>
    <row r="267" spans="18:25" x14ac:dyDescent="0.2">
      <c r="R267">
        <v>1330</v>
      </c>
      <c r="S267" s="11">
        <v>266</v>
      </c>
      <c r="T267" s="12">
        <f t="shared" si="35"/>
        <v>133</v>
      </c>
      <c r="U267" s="12">
        <f t="shared" ref="U267" si="45">$U$2-T267</f>
        <v>12</v>
      </c>
      <c r="V267" s="7" t="e">
        <f t="shared" si="41"/>
        <v>#REF!</v>
      </c>
      <c r="W267" s="7" t="e">
        <f t="shared" si="36"/>
        <v>#REF!</v>
      </c>
      <c r="X267" s="13" t="e">
        <f t="shared" si="34"/>
        <v>#REF!</v>
      </c>
      <c r="Y267" s="13" t="e">
        <f t="shared" si="37"/>
        <v>#REF!</v>
      </c>
    </row>
    <row r="268" spans="18:25" x14ac:dyDescent="0.2">
      <c r="R268">
        <v>1335</v>
      </c>
      <c r="S268" s="11">
        <v>267</v>
      </c>
      <c r="T268" s="12">
        <f t="shared" si="35"/>
        <v>133</v>
      </c>
      <c r="U268" s="12">
        <f t="shared" ref="U268" si="46">$U$2+T268</f>
        <v>278</v>
      </c>
      <c r="V268" s="7" t="e">
        <f t="shared" si="41"/>
        <v>#REF!</v>
      </c>
      <c r="W268" s="7" t="e">
        <f t="shared" si="36"/>
        <v>#REF!</v>
      </c>
      <c r="X268" s="13" t="e">
        <f t="shared" si="34"/>
        <v>#REF!</v>
      </c>
      <c r="Y268" s="13" t="e">
        <f t="shared" si="37"/>
        <v>#REF!</v>
      </c>
    </row>
    <row r="269" spans="18:25" x14ac:dyDescent="0.2">
      <c r="R269">
        <v>1340</v>
      </c>
      <c r="S269" s="11">
        <v>268</v>
      </c>
      <c r="T269" s="12">
        <f t="shared" si="35"/>
        <v>134</v>
      </c>
      <c r="U269" s="12">
        <f t="shared" ref="U269" si="47">$U$2-T269</f>
        <v>11</v>
      </c>
      <c r="V269" s="7" t="e">
        <f t="shared" si="41"/>
        <v>#REF!</v>
      </c>
      <c r="W269" s="7" t="e">
        <f t="shared" si="36"/>
        <v>#REF!</v>
      </c>
      <c r="X269" s="13" t="e">
        <f t="shared" si="34"/>
        <v>#REF!</v>
      </c>
      <c r="Y269" s="13" t="e">
        <f t="shared" si="37"/>
        <v>#REF!</v>
      </c>
    </row>
    <row r="270" spans="18:25" x14ac:dyDescent="0.2">
      <c r="R270">
        <v>1345</v>
      </c>
      <c r="S270" s="11">
        <v>269</v>
      </c>
      <c r="T270" s="12">
        <f t="shared" si="35"/>
        <v>134</v>
      </c>
      <c r="U270" s="12">
        <f t="shared" ref="U270" si="48">$U$2+T270</f>
        <v>279</v>
      </c>
      <c r="V270" s="7" t="e">
        <f t="shared" si="41"/>
        <v>#REF!</v>
      </c>
      <c r="W270" s="7" t="e">
        <f t="shared" si="36"/>
        <v>#REF!</v>
      </c>
      <c r="X270" s="13" t="e">
        <f t="shared" si="34"/>
        <v>#REF!</v>
      </c>
      <c r="Y270" s="13" t="e">
        <f t="shared" si="37"/>
        <v>#REF!</v>
      </c>
    </row>
    <row r="271" spans="18:25" x14ac:dyDescent="0.2">
      <c r="R271">
        <v>1350</v>
      </c>
      <c r="S271" s="11">
        <v>270</v>
      </c>
      <c r="T271" s="12">
        <f t="shared" si="35"/>
        <v>135</v>
      </c>
      <c r="U271" s="12">
        <f t="shared" ref="U271" si="49">$U$2-T271</f>
        <v>10</v>
      </c>
      <c r="V271" s="7" t="e">
        <f t="shared" si="41"/>
        <v>#REF!</v>
      </c>
      <c r="W271" s="7" t="e">
        <f t="shared" si="36"/>
        <v>#REF!</v>
      </c>
      <c r="X271" s="13" t="e">
        <f t="shared" si="34"/>
        <v>#REF!</v>
      </c>
      <c r="Y271" s="13" t="e">
        <f t="shared" si="37"/>
        <v>#REF!</v>
      </c>
    </row>
    <row r="272" spans="18:25" x14ac:dyDescent="0.2">
      <c r="R272">
        <v>1355</v>
      </c>
      <c r="S272" s="11">
        <v>271</v>
      </c>
      <c r="T272" s="12">
        <f t="shared" si="35"/>
        <v>135</v>
      </c>
      <c r="U272" s="12">
        <f t="shared" ref="U272" si="50">$U$2+T272</f>
        <v>280</v>
      </c>
      <c r="V272" s="7" t="e">
        <f t="shared" si="41"/>
        <v>#REF!</v>
      </c>
      <c r="W272" s="7" t="e">
        <f t="shared" si="36"/>
        <v>#REF!</v>
      </c>
      <c r="X272" s="13" t="e">
        <f t="shared" si="34"/>
        <v>#REF!</v>
      </c>
      <c r="Y272" s="13" t="e">
        <f t="shared" si="37"/>
        <v>#REF!</v>
      </c>
    </row>
    <row r="273" spans="18:25" x14ac:dyDescent="0.2">
      <c r="R273">
        <v>1360</v>
      </c>
      <c r="S273" s="11">
        <v>272</v>
      </c>
      <c r="T273" s="12">
        <f t="shared" si="35"/>
        <v>136</v>
      </c>
      <c r="U273" s="12">
        <f t="shared" ref="U273" si="51">$U$2-T273</f>
        <v>9</v>
      </c>
      <c r="V273" s="7" t="e">
        <f t="shared" si="41"/>
        <v>#REF!</v>
      </c>
      <c r="W273" s="7" t="e">
        <f t="shared" si="36"/>
        <v>#REF!</v>
      </c>
      <c r="X273" s="13" t="e">
        <f t="shared" si="34"/>
        <v>#REF!</v>
      </c>
      <c r="Y273" s="13" t="e">
        <f t="shared" si="37"/>
        <v>#REF!</v>
      </c>
    </row>
    <row r="274" spans="18:25" x14ac:dyDescent="0.2">
      <c r="R274">
        <v>1365</v>
      </c>
      <c r="S274" s="11">
        <v>273</v>
      </c>
      <c r="T274" s="12">
        <f t="shared" si="35"/>
        <v>136</v>
      </c>
      <c r="U274" s="12">
        <f t="shared" ref="U274" si="52">$U$2+T274</f>
        <v>281</v>
      </c>
      <c r="V274" s="7" t="e">
        <f t="shared" si="41"/>
        <v>#REF!</v>
      </c>
      <c r="W274" s="7" t="e">
        <f t="shared" si="36"/>
        <v>#REF!</v>
      </c>
      <c r="X274" s="13" t="e">
        <f t="shared" si="34"/>
        <v>#REF!</v>
      </c>
      <c r="Y274" s="13" t="e">
        <f t="shared" si="37"/>
        <v>#REF!</v>
      </c>
    </row>
    <row r="275" spans="18:25" x14ac:dyDescent="0.2">
      <c r="R275">
        <v>1370</v>
      </c>
      <c r="S275" s="11">
        <v>274</v>
      </c>
      <c r="T275" s="12">
        <f t="shared" si="35"/>
        <v>137</v>
      </c>
      <c r="U275" s="12">
        <f t="shared" ref="U275" si="53">$U$2-T275</f>
        <v>8</v>
      </c>
      <c r="V275" s="7" t="e">
        <f t="shared" si="41"/>
        <v>#REF!</v>
      </c>
      <c r="W275" s="7" t="e">
        <f t="shared" si="36"/>
        <v>#REF!</v>
      </c>
      <c r="X275" s="13" t="e">
        <f t="shared" si="34"/>
        <v>#REF!</v>
      </c>
      <c r="Y275" s="13" t="e">
        <f t="shared" si="37"/>
        <v>#REF!</v>
      </c>
    </row>
    <row r="276" spans="18:25" x14ac:dyDescent="0.2">
      <c r="R276">
        <v>1375</v>
      </c>
      <c r="S276" s="11">
        <v>275</v>
      </c>
      <c r="T276" s="12">
        <f t="shared" si="35"/>
        <v>137</v>
      </c>
      <c r="U276" s="12">
        <f t="shared" ref="U276" si="54">$U$2+T276</f>
        <v>282</v>
      </c>
      <c r="V276" s="7" t="e">
        <f t="shared" si="41"/>
        <v>#REF!</v>
      </c>
      <c r="W276" s="7" t="e">
        <f t="shared" si="36"/>
        <v>#REF!</v>
      </c>
      <c r="X276" s="13" t="e">
        <f t="shared" si="34"/>
        <v>#REF!</v>
      </c>
      <c r="Y276" s="13" t="e">
        <f t="shared" si="37"/>
        <v>#REF!</v>
      </c>
    </row>
    <row r="277" spans="18:25" x14ac:dyDescent="0.2">
      <c r="R277">
        <v>1380</v>
      </c>
      <c r="S277" s="11">
        <v>276</v>
      </c>
      <c r="T277" s="12">
        <f t="shared" si="35"/>
        <v>138</v>
      </c>
      <c r="U277" s="12">
        <f t="shared" ref="U277" si="55">$U$2-T277</f>
        <v>7</v>
      </c>
      <c r="V277" s="7" t="e">
        <f t="shared" si="41"/>
        <v>#REF!</v>
      </c>
      <c r="W277" s="7" t="e">
        <f t="shared" si="36"/>
        <v>#REF!</v>
      </c>
      <c r="X277" s="13" t="e">
        <f t="shared" si="34"/>
        <v>#REF!</v>
      </c>
      <c r="Y277" s="13" t="e">
        <f t="shared" si="37"/>
        <v>#REF!</v>
      </c>
    </row>
    <row r="278" spans="18:25" x14ac:dyDescent="0.2">
      <c r="R278">
        <v>1385</v>
      </c>
      <c r="S278" s="11">
        <v>277</v>
      </c>
      <c r="T278" s="12">
        <f t="shared" si="35"/>
        <v>138</v>
      </c>
      <c r="U278" s="12">
        <f t="shared" ref="U278" si="56">$U$2+T278</f>
        <v>283</v>
      </c>
      <c r="V278" s="7" t="e">
        <f t="shared" si="41"/>
        <v>#REF!</v>
      </c>
      <c r="W278" s="7" t="e">
        <f t="shared" si="36"/>
        <v>#REF!</v>
      </c>
      <c r="X278" s="13" t="e">
        <f t="shared" si="34"/>
        <v>#REF!</v>
      </c>
      <c r="Y278" s="13" t="e">
        <f t="shared" si="37"/>
        <v>#REF!</v>
      </c>
    </row>
    <row r="279" spans="18:25" x14ac:dyDescent="0.2">
      <c r="R279">
        <v>1390</v>
      </c>
      <c r="S279" s="11">
        <v>278</v>
      </c>
      <c r="T279" s="12">
        <f t="shared" si="35"/>
        <v>139</v>
      </c>
      <c r="U279" s="12">
        <f t="shared" ref="U279" si="57">$U$2-T279</f>
        <v>6</v>
      </c>
      <c r="V279" s="7" t="e">
        <f t="shared" si="41"/>
        <v>#REF!</v>
      </c>
      <c r="W279" s="7" t="e">
        <f t="shared" si="36"/>
        <v>#REF!</v>
      </c>
      <c r="X279" s="13" t="e">
        <f t="shared" si="34"/>
        <v>#REF!</v>
      </c>
      <c r="Y279" s="13" t="e">
        <f t="shared" si="37"/>
        <v>#REF!</v>
      </c>
    </row>
    <row r="280" spans="18:25" x14ac:dyDescent="0.2">
      <c r="R280">
        <v>1395</v>
      </c>
      <c r="S280" s="11">
        <v>279</v>
      </c>
      <c r="T280" s="12">
        <f t="shared" si="35"/>
        <v>139</v>
      </c>
      <c r="U280" s="12">
        <f t="shared" ref="U280" si="58">$U$2+T280</f>
        <v>284</v>
      </c>
      <c r="V280" s="7" t="e">
        <f t="shared" si="41"/>
        <v>#REF!</v>
      </c>
      <c r="W280" s="7" t="e">
        <f t="shared" si="36"/>
        <v>#REF!</v>
      </c>
      <c r="X280" s="13" t="e">
        <f t="shared" si="34"/>
        <v>#REF!</v>
      </c>
      <c r="Y280" s="13" t="e">
        <f t="shared" si="37"/>
        <v>#REF!</v>
      </c>
    </row>
    <row r="281" spans="18:25" x14ac:dyDescent="0.2">
      <c r="R281">
        <v>1400</v>
      </c>
      <c r="S281" s="11">
        <v>280</v>
      </c>
      <c r="T281" s="12">
        <f t="shared" si="35"/>
        <v>140</v>
      </c>
      <c r="U281" s="12">
        <f t="shared" ref="U281" si="59">$U$2-T281</f>
        <v>5</v>
      </c>
      <c r="V281" s="7" t="e">
        <f t="shared" si="41"/>
        <v>#REF!</v>
      </c>
      <c r="W281" s="7" t="e">
        <f t="shared" si="36"/>
        <v>#REF!</v>
      </c>
      <c r="X281" s="13" t="e">
        <f t="shared" si="34"/>
        <v>#REF!</v>
      </c>
      <c r="Y281" s="13" t="e">
        <f t="shared" si="37"/>
        <v>#REF!</v>
      </c>
    </row>
    <row r="282" spans="18:25" x14ac:dyDescent="0.2">
      <c r="R282">
        <v>1405</v>
      </c>
      <c r="S282" s="11">
        <v>281</v>
      </c>
      <c r="T282" s="12">
        <f t="shared" si="35"/>
        <v>140</v>
      </c>
      <c r="U282" s="12">
        <f t="shared" ref="U282" si="60">$U$2+T282</f>
        <v>285</v>
      </c>
      <c r="V282" s="7" t="e">
        <f t="shared" si="41"/>
        <v>#REF!</v>
      </c>
      <c r="W282" s="7" t="e">
        <f t="shared" si="36"/>
        <v>#REF!</v>
      </c>
      <c r="X282" s="13" t="e">
        <f t="shared" si="34"/>
        <v>#REF!</v>
      </c>
      <c r="Y282" s="13" t="e">
        <f t="shared" si="37"/>
        <v>#REF!</v>
      </c>
    </row>
    <row r="283" spans="18:25" x14ac:dyDescent="0.2">
      <c r="R283">
        <v>1410</v>
      </c>
      <c r="S283" s="11">
        <v>282</v>
      </c>
      <c r="T283" s="12">
        <f t="shared" si="35"/>
        <v>141</v>
      </c>
      <c r="U283" s="12">
        <f t="shared" ref="U283" si="61">$U$2-T283</f>
        <v>4</v>
      </c>
      <c r="V283" s="7" t="e">
        <f t="shared" si="41"/>
        <v>#REF!</v>
      </c>
      <c r="W283" s="7" t="e">
        <f t="shared" si="36"/>
        <v>#REF!</v>
      </c>
      <c r="X283" s="13" t="e">
        <f t="shared" si="34"/>
        <v>#REF!</v>
      </c>
      <c r="Y283" s="13" t="e">
        <f t="shared" si="37"/>
        <v>#REF!</v>
      </c>
    </row>
    <row r="284" spans="18:25" x14ac:dyDescent="0.2">
      <c r="R284">
        <v>1415</v>
      </c>
      <c r="S284" s="11">
        <v>283</v>
      </c>
      <c r="T284" s="12">
        <f t="shared" si="35"/>
        <v>141</v>
      </c>
      <c r="U284" s="12">
        <f t="shared" ref="U284" si="62">$U$2+T284</f>
        <v>286</v>
      </c>
      <c r="V284" s="7" t="e">
        <f t="shared" si="41"/>
        <v>#REF!</v>
      </c>
      <c r="W284" s="7" t="e">
        <f t="shared" si="36"/>
        <v>#REF!</v>
      </c>
      <c r="X284" s="13" t="e">
        <f t="shared" si="34"/>
        <v>#REF!</v>
      </c>
      <c r="Y284" s="13" t="e">
        <f t="shared" si="37"/>
        <v>#REF!</v>
      </c>
    </row>
    <row r="285" spans="18:25" x14ac:dyDescent="0.2">
      <c r="R285">
        <v>1420</v>
      </c>
      <c r="S285" s="11">
        <v>284</v>
      </c>
      <c r="T285" s="12">
        <f t="shared" si="35"/>
        <v>142</v>
      </c>
      <c r="U285" s="12">
        <f t="shared" ref="U285" si="63">$U$2-T285</f>
        <v>3</v>
      </c>
      <c r="V285" s="7" t="e">
        <f t="shared" si="41"/>
        <v>#REF!</v>
      </c>
      <c r="W285" s="7" t="e">
        <f t="shared" si="36"/>
        <v>#REF!</v>
      </c>
      <c r="X285" s="13" t="e">
        <f t="shared" si="34"/>
        <v>#REF!</v>
      </c>
      <c r="Y285" s="13" t="e">
        <f t="shared" si="37"/>
        <v>#REF!</v>
      </c>
    </row>
    <row r="286" spans="18:25" x14ac:dyDescent="0.2">
      <c r="R286">
        <v>1425</v>
      </c>
      <c r="S286" s="11">
        <v>285</v>
      </c>
      <c r="T286" s="12">
        <f t="shared" si="35"/>
        <v>142</v>
      </c>
      <c r="U286" s="12">
        <f t="shared" ref="U286" si="64">$U$2+T286</f>
        <v>287</v>
      </c>
      <c r="V286" s="7" t="e">
        <f t="shared" si="41"/>
        <v>#REF!</v>
      </c>
      <c r="W286" s="7" t="e">
        <f t="shared" si="36"/>
        <v>#REF!</v>
      </c>
      <c r="X286" s="13" t="e">
        <f t="shared" si="34"/>
        <v>#REF!</v>
      </c>
      <c r="Y286" s="13" t="e">
        <f t="shared" si="37"/>
        <v>#REF!</v>
      </c>
    </row>
    <row r="287" spans="18:25" x14ac:dyDescent="0.2">
      <c r="R287">
        <v>1430</v>
      </c>
      <c r="S287" s="11">
        <v>286</v>
      </c>
      <c r="T287" s="12">
        <f t="shared" si="35"/>
        <v>143</v>
      </c>
      <c r="U287" s="12">
        <f t="shared" ref="U287" si="65">$U$2-T287</f>
        <v>2</v>
      </c>
      <c r="V287" s="7" t="e">
        <f t="shared" si="41"/>
        <v>#REF!</v>
      </c>
      <c r="W287" s="7" t="e">
        <f t="shared" si="36"/>
        <v>#REF!</v>
      </c>
      <c r="X287" s="13" t="e">
        <f t="shared" si="34"/>
        <v>#REF!</v>
      </c>
      <c r="Y287" s="13" t="e">
        <f t="shared" si="37"/>
        <v>#REF!</v>
      </c>
    </row>
    <row r="288" spans="18:25" x14ac:dyDescent="0.2">
      <c r="R288">
        <v>1435</v>
      </c>
      <c r="S288" s="11">
        <v>287</v>
      </c>
      <c r="T288" s="12">
        <f t="shared" si="35"/>
        <v>143</v>
      </c>
      <c r="U288" s="12">
        <f t="shared" ref="U288" si="66">$U$2+T288</f>
        <v>288</v>
      </c>
      <c r="V288" s="7" t="e">
        <f t="shared" si="41"/>
        <v>#REF!</v>
      </c>
      <c r="W288" s="7" t="e">
        <f t="shared" si="36"/>
        <v>#REF!</v>
      </c>
      <c r="X288" s="13" t="e">
        <f t="shared" si="34"/>
        <v>#REF!</v>
      </c>
      <c r="Y288" s="13" t="e">
        <f t="shared" si="37"/>
        <v>#REF!</v>
      </c>
    </row>
    <row r="289" spans="18:25" x14ac:dyDescent="0.2">
      <c r="R289">
        <v>1440</v>
      </c>
      <c r="S289" s="11">
        <v>288</v>
      </c>
      <c r="T289" s="12">
        <f t="shared" si="35"/>
        <v>144</v>
      </c>
      <c r="U289" s="12">
        <f t="shared" ref="U289" si="67">$U$2-T289</f>
        <v>1</v>
      </c>
      <c r="V289" s="7" t="e">
        <f t="shared" si="41"/>
        <v>#REF!</v>
      </c>
      <c r="W289" s="7" t="e">
        <f t="shared" si="36"/>
        <v>#REF!</v>
      </c>
      <c r="X289" s="13" t="e">
        <f t="shared" si="34"/>
        <v>#REF!</v>
      </c>
      <c r="Y289" s="13" t="e">
        <f t="shared" si="37"/>
        <v>#REF!</v>
      </c>
    </row>
  </sheetData>
  <mergeCells count="5">
    <mergeCell ref="N4:N6"/>
    <mergeCell ref="A1:L1"/>
    <mergeCell ref="A15:M15"/>
    <mergeCell ref="A29:M29"/>
    <mergeCell ref="A44:L44"/>
  </mergeCells>
  <conditionalFormatting sqref="C17:M27">
    <cfRule type="expression" dxfId="1" priority="2">
      <formula>C17&lt;B17</formula>
    </cfRule>
  </conditionalFormatting>
  <conditionalFormatting sqref="W1:W1048576">
    <cfRule type="cellIs" dxfId="0" priority="1" operator="lessThan">
      <formula>0</formula>
    </cfRule>
  </conditionalFormatting>
  <pageMargins left="0.7" right="0.7" top="0.75" bottom="0.75" header="0.3" footer="0.3"/>
  <pageSetup paperSize="9"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_x05ea__x05d7__x05d5__x05dd_ xmlns="00dbb351-a3df-4f49-8be1-37de579110ae" xsi:nil="true"/>
    <lcf76f155ced4ddcb4097134ff3c332f xmlns="00dbb351-a3df-4f49-8be1-37de579110ae">
      <Terms xmlns="http://schemas.microsoft.com/office/infopath/2007/PartnerControls"/>
    </lcf76f155ced4ddcb4097134ff3c332f>
    <Revit xmlns="00dbb351-a3df-4f49-8be1-37de579110ae">כן</Revit>
    <_x05de__x05e0__x05d4__x05dc__x05d4__x05e4__x05e8__x05d5__x05d9__x05e7__x05d8_ xmlns="00dbb351-a3df-4f49-8be1-37de579110ae" xsi:nil="true"/>
    <_x05de__x05d5__x05d3__x05dc__x05d0__x05d9__x05db__x05d5__x05ea__x05d0__x05d5__x05d5__x05d9__x05e8_ xmlns="00dbb351-a3df-4f49-8be1-37de579110ae">כן</_x05de__x05d5__x05d3__x05dc__x05d0__x05d9__x05db__x05d5__x05ea__x05d0__x05d5__x05d5__x05d9__x05e8_>
    <_x05ea__x05ea__x05ea__x05d7__x05d5__x05dd_ xmlns="00dbb351-a3df-4f49-8be1-37de579110ae">איכות אוויר</_x05ea__x05ea__x05ea__x05d7__x05d5__x05dd_>
    <_x05de__x05e1__x05e4__x05e8__x05e4__x05e8__x05d5__x05d9__x05e7__x05d8_ xmlns="00dbb351-a3df-4f49-8be1-37de579110ae" xsi:nil="true"/>
    <_x05de__x05d7__x05dc__x05e7__x05d4_ xmlns="00dbb351-a3df-4f49-8be1-37de579110ae" xsi:nil="true"/>
    <GIS xmlns="00dbb351-a3df-4f49-8be1-37de579110ae">כן</GIS>
    <_x05de__x05e1__x05d4__x05e6__x05e2__x05ea__x05de__x05d7__x05d9__x05e8_ xmlns="00dbb351-a3df-4f49-8be1-37de579110ae" xsi:nil="true"/>
    <_x05de__x05d5__x05d3__x05e8__x05d4__x05d9__x05d3__x05e8__x05d5__x05dc__x05d5__x05d2__x05d9_ xmlns="00dbb351-a3df-4f49-8be1-37de579110ae">כן</_x05de__x05d5__x05d3__x05e8__x05d4__x05d9__x05d3__x05e8__x05d5__x05dc__x05d5__x05d2__x05d9_>
    <_x05e9__x05dd__x05d4__x05dc__x05e7__x05d5__x05d7__x0028__x05d7__x05d1__x05e8__x05d4__x0029_ xmlns="00dbb351-a3df-4f49-8be1-37de579110ae" xsi:nil="true"/>
    <_x05d0__x05d9__x05e9__x05e7__x05e9__x05e8__x0028__x05dc__x05e7__x05d5__x05d7__x0029_ xmlns="00dbb351-a3df-4f49-8be1-37de579110ae" xsi:nil="true"/>
    <_x05de__x05e0__x05d4__x05dc__x05d4__x05e6__x05e2__x05ea__x05d4__x05de__x05d7__x05d9__x05e8_ xmlns="00dbb351-a3df-4f49-8be1-37de579110ae" xsi:nil="true"/>
    <_x05d0__x05d7__x05e8__x05d0__x05d9__x05ea__x05d9__x05e7__x05d9__x05d9__x05d4_ xmlns="00dbb351-a3df-4f49-8be1-37de579110ae">
      <UserInfo>
        <DisplayName/>
        <AccountId xsi:nil="true"/>
        <AccountType/>
      </UserInfo>
    </_x05d0__x05d7__x05e8__x05d0__x05d9__x05ea__x05d9__x05e7__x05d9__x05d9__x05d4_>
    <_x05e9__x05dd__x0020__x05d4__x05e1__x05e4__x05e7_ xmlns="00dbb351-a3df-4f49-8be1-37de579110ae" xsi:nil="true"/>
    <_Flow_SignoffStatus xmlns="00dbb351-a3df-4f49-8be1-37de579110ae" xsi:nil="true"/>
    <_x05d0__x05d5__x05d8__x05d5__x05e7__x05d3_ xmlns="00dbb351-a3df-4f49-8be1-37de579110ae">כן</_x05d0__x05d5__x05d8__x05d5__x05e7__x05d3_>
    <_x05ea__x05d7__x05d5__x05dd__x0020__x05e9__x05d9__x05e8__x05d5__x05ea__x0020__x05d4__x05e1__x05e4__x05e7_ xmlns="00dbb351-a3df-4f49-8be1-37de579110ae" xsi:nil="true"/>
    <_x05e9__x05dd__x05dc__x05e7__x05d5__x05d7_ xmlns="00dbb351-a3df-4f49-8be1-37de579110ae" xsi:nil="true"/>
    <TaxCatchAll xmlns="6bd09e9d-22ec-41c7-abc3-31a4b93de77c" xsi:nil="true"/>
    <_x05ea__x05d9__x05d5__x05d2__x05d9__x05dd_ xmlns="00dbb351-a3df-4f49-8be1-37de579110ae" xsi:nil="true"/>
    <_x05e9__x05dd__x05d4__x05e6__x05e2__x05ea__x05d4__x05de__x05d7__x05d9__x05e8_ xmlns="00dbb351-a3df-4f49-8be1-37de579110ae" xsi:nil="true"/>
    <_x05e9__x05dd__x05e4__x05e8__x05d5__x05d9__x05e7__x05d8_ xmlns="00dbb351-a3df-4f49-8be1-37de579110ae" xsi:nil="true"/>
    <Tags xmlns="00dbb351-a3df-4f49-8be1-37de579110ae" xsi:nil="true"/>
    <ProjectName xmlns="00dbb351-a3df-4f49-8be1-37de579110ae"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B5A929D2B6A61B49B905C058A761E22E" ma:contentTypeVersion="53" ma:contentTypeDescription="Create a new document." ma:contentTypeScope="" ma:versionID="c8cd0e8ca06c1d60533cf131e0829a84">
  <xsd:schema xmlns:xsd="http://www.w3.org/2001/XMLSchema" xmlns:xs="http://www.w3.org/2001/XMLSchema" xmlns:p="http://schemas.microsoft.com/office/2006/metadata/properties" xmlns:ns2="00dbb351-a3df-4f49-8be1-37de579110ae" xmlns:ns3="6bd09e9d-22ec-41c7-abc3-31a4b93de77c" xmlns:ns4="66de57b7-cc57-4e95-8777-9109a0275284" targetNamespace="http://schemas.microsoft.com/office/2006/metadata/properties" ma:root="true" ma:fieldsID="f365838400133b5d70b8545031ff2f04" ns2:_="" ns3:_="" ns4:_="">
    <xsd:import namespace="00dbb351-a3df-4f49-8be1-37de579110ae"/>
    <xsd:import namespace="6bd09e9d-22ec-41c7-abc3-31a4b93de77c"/>
    <xsd:import namespace="66de57b7-cc57-4e95-8777-9109a0275284"/>
    <xsd:element name="properties">
      <xsd:complexType>
        <xsd:sequence>
          <xsd:element name="documentManagement">
            <xsd:complexType>
              <xsd:all>
                <xsd:element ref="ns2:lcf76f155ced4ddcb4097134ff3c332f" minOccurs="0"/>
                <xsd:element ref="ns3:TaxCatchAll" minOccurs="0"/>
                <xsd:element ref="ns2:MediaServiceMetadata" minOccurs="0"/>
                <xsd:element ref="ns2:MediaServiceFastMetadata" minOccurs="0"/>
                <xsd:element ref="ns2:MediaServiceOCR" minOccurs="0"/>
                <xsd:element ref="ns2:MediaServiceGenerationTime" minOccurs="0"/>
                <xsd:element ref="ns2:MediaServiceEventHashCode" minOccurs="0"/>
                <xsd:element ref="ns2:_x05de__x05e1__x05e4__x05e8__x05e4__x05e8__x05d5__x05d9__x05e7__x05d8_" minOccurs="0"/>
                <xsd:element ref="ns2:_x05e9__x05dd__x05e4__x05e8__x05d5__x05d9__x05e7__x05d8_" minOccurs="0"/>
                <xsd:element ref="ns2:_x05e9__x05dd__x05dc__x05e7__x05d5__x05d7_" minOccurs="0"/>
                <xsd:element ref="ns2:MediaServiceDateTaken" minOccurs="0"/>
                <xsd:element ref="ns2:MediaLengthInSeconds" minOccurs="0"/>
                <xsd:element ref="ns2:MediaServiceAutoKeyPoints" minOccurs="0"/>
                <xsd:element ref="ns2:MediaServiceKeyPoints" minOccurs="0"/>
                <xsd:element ref="ns2:MediaServiceLocation" minOccurs="0"/>
                <xsd:element ref="ns4:SharedWithUsers" minOccurs="0"/>
                <xsd:element ref="ns4:SharedWithDetails" minOccurs="0"/>
                <xsd:element ref="ns2:MediaServiceObjectDetectorVersions" minOccurs="0"/>
                <xsd:element ref="ns2:_x05de__x05d7__x05dc__x05e7__x05d4_" minOccurs="0"/>
                <xsd:element ref="ns2:_x05ea__x05d7__x05d5__x05dd_" minOccurs="0"/>
                <xsd:element ref="ns2:_x05de__x05e0__x05d4__x05dc__x05d4__x05e4__x05e8__x05d5__x05d9__x05e7__x05d8_" minOccurs="0"/>
                <xsd:element ref="ns2:_x05de__x05e1__x05d4__x05e6__x05e2__x05ea__x05de__x05d7__x05d9__x05e8_" minOccurs="0"/>
                <xsd:element ref="ns2:_x05d0__x05d5__x05d8__x05d5__x05e7__x05d3_" minOccurs="0"/>
                <xsd:element ref="ns2:GIS" minOccurs="0"/>
                <xsd:element ref="ns2:_x05de__x05d5__x05d3__x05e8__x05d4__x05d9__x05d3__x05e8__x05d5__x05dc__x05d5__x05d2__x05d9_" minOccurs="0"/>
                <xsd:element ref="ns2:_x05de__x05d5__x05d3__x05dc__x05d0__x05d9__x05db__x05d5__x05ea__x05d0__x05d5__x05d5__x05d9__x05e8_" minOccurs="0"/>
                <xsd:element ref="ns2:_x05ea__x05d9__x05d5__x05d2__x05d9__x05dd_" minOccurs="0"/>
                <xsd:element ref="ns2:_x05e9__x05dd__x05d4__x05e6__x05e2__x05ea__x05d4__x05de__x05d7__x05d9__x05e8_" minOccurs="0"/>
                <xsd:element ref="ns2:_x05de__x05e0__x05d4__x05dc__x05d4__x05e6__x05e2__x05ea__x05d4__x05de__x05d7__x05d9__x05e8_" minOccurs="0"/>
                <xsd:element ref="ns2:_x05e9__x05dd__x05d4__x05dc__x05e7__x05d5__x05d7__x0028__x05d7__x05d1__x05e8__x05d4__x0029_" minOccurs="0"/>
                <xsd:element ref="ns2:MediaServiceSearchProperties" minOccurs="0"/>
                <xsd:element ref="ns2:_x05ea__x05ea__x05ea__x05d7__x05d5__x05dd_" minOccurs="0"/>
                <xsd:element ref="ns2:_x05d0__x05d7__x05e8__x05d0__x05d9__x05ea__x05d9__x05e7__x05d9__x05d9__x05d4_" minOccurs="0"/>
                <xsd:element ref="ns2:Revit" minOccurs="0"/>
                <xsd:element ref="ns2:_x05e9__x05dd__x0020__x05d4__x05e1__x05e4__x05e7_" minOccurs="0"/>
                <xsd:element ref="ns2:_x05ea__x05d7__x05d5__x05dd__x0020__x05e9__x05d9__x05e8__x05d5__x05ea__x0020__x05d4__x05e1__x05e4__x05e7_" minOccurs="0"/>
                <xsd:element ref="ns2:_x05d0__x05d9__x05e9__x05e7__x05e9__x05e8__x0028__x05dc__x05e7__x05d5__x05d7__x0029_" minOccurs="0"/>
                <xsd:element ref="ns2:_Flow_SignoffStatus" minOccurs="0"/>
                <xsd:element ref="ns2:Tags" minOccurs="0"/>
                <xsd:element ref="ns2:ProjectName"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0dbb351-a3df-4f49-8be1-37de579110ae" elementFormDefault="qualified">
    <xsd:import namespace="http://schemas.microsoft.com/office/2006/documentManagement/types"/>
    <xsd:import namespace="http://schemas.microsoft.com/office/infopath/2007/PartnerControls"/>
    <xsd:element name="lcf76f155ced4ddcb4097134ff3c332f" ma:index="9" nillable="true" ma:taxonomy="true" ma:internalName="lcf76f155ced4ddcb4097134ff3c332f" ma:taxonomyFieldName="MediaServiceImageTags" ma:displayName="Image Tags" ma:readOnly="false" ma:fieldId="{5cf76f15-5ced-4ddc-b409-7134ff3c332f}" ma:taxonomyMulti="true" ma:sspId="ba0faf19-31c5-45ee-bcc1-19114bc76282" ma:termSetId="09814cd3-568e-fe90-9814-8d621ff8fb84" ma:anchorId="fba54fb3-c3e1-fe81-a776-ca4b69148c4d" ma:open="true" ma:isKeyword="false">
      <xsd:complexType>
        <xsd:sequence>
          <xsd:element ref="pc:Terms" minOccurs="0" maxOccurs="1"/>
        </xsd:sequence>
      </xsd:complexType>
    </xsd:element>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_x05de__x05e1__x05e4__x05e8__x05e4__x05e8__x05d5__x05d9__x05e7__x05d8_" ma:index="16" nillable="true" ma:displayName="מספר פרוייקט (MP)" ma:internalName="_x05de__x05e1__x05e4__x05e8__x05e4__x05e8__x05d5__x05d9__x05e7__x05d8_">
      <xsd:simpleType>
        <xsd:restriction base="dms:Text">
          <xsd:maxLength value="255"/>
        </xsd:restriction>
      </xsd:simpleType>
    </xsd:element>
    <xsd:element name="_x05e9__x05dd__x05e4__x05e8__x05d5__x05d9__x05e7__x05d8_" ma:index="17" nillable="true" ma:displayName="שם הפרויקט" ma:format="Dropdown" ma:internalName="_x05e9__x05dd__x05e4__x05e8__x05d5__x05d9__x05e7__x05d8_">
      <xsd:simpleType>
        <xsd:restriction base="dms:Text">
          <xsd:maxLength value="255"/>
        </xsd:restriction>
      </xsd:simpleType>
    </xsd:element>
    <xsd:element name="_x05e9__x05dd__x05dc__x05e7__x05d5__x05d7_" ma:index="18" nillable="true" ma:displayName="שם הלקוח" ma:format="Dropdown" ma:internalName="_x05e9__x05dd__x05dc__x05e7__x05d5__x05d7_">
      <xsd:simpleType>
        <xsd:restriction base="dms:Text">
          <xsd:maxLength value="255"/>
        </xsd:restriction>
      </xsd:simpleType>
    </xsd:element>
    <xsd:element name="MediaServiceDateTaken" ma:index="19" nillable="true" ma:displayName="MediaServiceDateTaken" ma:hidden="true" ma:internalName="MediaServiceDateTaken"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element name="MediaServiceAutoKeyPoints" ma:index="21" nillable="true" ma:displayName="MediaServiceAutoKeyPoints" ma:hidden="true" ma:internalName="MediaServiceAutoKeyPoints" ma:readOnly="true">
      <xsd:simpleType>
        <xsd:restriction base="dms:Note"/>
      </xsd:simpleType>
    </xsd:element>
    <xsd:element name="MediaServiceKeyPoints" ma:index="22" nillable="true" ma:displayName="KeyPoints" ma:internalName="MediaServiceKeyPoints" ma:readOnly="true">
      <xsd:simpleType>
        <xsd:restriction base="dms:Note">
          <xsd:maxLength value="255"/>
        </xsd:restriction>
      </xsd:simpleType>
    </xsd:element>
    <xsd:element name="MediaServiceLocation" ma:index="23" nillable="true" ma:displayName="Location" ma:internalName="MediaServiceLocation" ma:readOnly="true">
      <xsd:simpleType>
        <xsd:restriction base="dms:Text"/>
      </xsd:simpleType>
    </xsd:element>
    <xsd:element name="MediaServiceObjectDetectorVersions" ma:index="26" nillable="true" ma:displayName="MediaServiceObjectDetectorVersions" ma:description="" ma:hidden="true" ma:indexed="true" ma:internalName="MediaServiceObjectDetectorVersions" ma:readOnly="true">
      <xsd:simpleType>
        <xsd:restriction base="dms:Text"/>
      </xsd:simpleType>
    </xsd:element>
    <xsd:element name="_x05de__x05d7__x05dc__x05e7__x05d4_" ma:index="27" nillable="true" ma:displayName="מחלקה" ma:format="Dropdown" ma:internalName="_x05de__x05d7__x05dc__x05e7__x05d4_">
      <xsd:simpleType>
        <xsd:restriction base="dms:Choice">
          <xsd:enumeration value="חברה"/>
          <xsd:enumeration value="הנדסה"/>
          <xsd:enumeration value="ייעוץ"/>
          <xsd:enumeration value="הנהלה"/>
          <xsd:enumeration value="Safe AIr"/>
        </xsd:restriction>
      </xsd:simpleType>
    </xsd:element>
    <xsd:element name="_x05ea__x05d7__x05d5__x05dd_" ma:index="28" nillable="true" ma:displayName="תחום" ma:format="Dropdown" ma:internalName="_x05ea__x05d7__x05d5__x05dd_">
      <xsd:simpleType>
        <xsd:restriction base="dms:Choice">
          <xsd:enumeration value="מט&quot;שים"/>
          <xsd:enumeration value="הידרולוגיה"/>
          <xsd:enumeration value="אוויר וריח"/>
          <xsd:enumeration value="חומרים מסוכנים"/>
          <xsd:enumeration value="שק&quot;ד"/>
          <xsd:enumeration value="כלכלה ומדיניות"/>
          <xsd:enumeration value="תשתיות פסולת"/>
          <xsd:enumeration value="ניהול פרוייקטים"/>
          <xsd:enumeration value="אקלים וקיימות"/>
          <xsd:enumeration value="ייעוץ חו&quot;ל"/>
          <xsd:enumeration value="Safe Air"/>
          <xsd:enumeration value="משאבי מים"/>
          <xsd:enumeration value="בניה ירוקה"/>
        </xsd:restriction>
      </xsd:simpleType>
    </xsd:element>
    <xsd:element name="_x05de__x05e0__x05d4__x05dc__x05d4__x05e4__x05e8__x05d5__x05d9__x05e7__x05d8_" ma:index="29" nillable="true" ma:displayName="מנהל הפרויקט" ma:format="Dropdown" ma:internalName="_x05de__x05e0__x05d4__x05dc__x05d4__x05e4__x05e8__x05d5__x05d9__x05e7__x05d8_">
      <xsd:simpleType>
        <xsd:restriction base="dms:Text">
          <xsd:maxLength value="255"/>
        </xsd:restriction>
      </xsd:simpleType>
    </xsd:element>
    <xsd:element name="_x05de__x05e1__x05d4__x05e6__x05e2__x05ea__x05de__x05d7__x05d9__x05e8_" ma:index="30" nillable="true" ma:displayName="מס' הצעת מחיר" ma:internalName="_x05de__x05e1__x05d4__x05e6__x05e2__x05ea__x05de__x05d7__x05d9__x05e8_">
      <xsd:simpleType>
        <xsd:restriction base="dms:Text">
          <xsd:maxLength value="255"/>
        </xsd:restriction>
      </xsd:simpleType>
    </xsd:element>
    <xsd:element name="_x05d0__x05d5__x05d8__x05d5__x05e7__x05d3_" ma:index="31" nillable="true" ma:displayName="אוטוקד" ma:default="כן" ma:format="Dropdown" ma:internalName="_x05d0__x05d5__x05d8__x05d5__x05e7__x05d3_">
      <xsd:simpleType>
        <xsd:restriction base="dms:Choice">
          <xsd:enumeration value="כן"/>
          <xsd:enumeration value="לא"/>
        </xsd:restriction>
      </xsd:simpleType>
    </xsd:element>
    <xsd:element name="GIS" ma:index="32" nillable="true" ma:displayName="GIS" ma:default="כן" ma:format="RadioButtons" ma:internalName="GIS">
      <xsd:simpleType>
        <xsd:restriction base="dms:Choice">
          <xsd:enumeration value="כן"/>
          <xsd:enumeration value="לא"/>
        </xsd:restriction>
      </xsd:simpleType>
    </xsd:element>
    <xsd:element name="_x05de__x05d5__x05d3__x05e8__x05d4__x05d9__x05d3__x05e8__x05d5__x05dc__x05d5__x05d2__x05d9_" ma:index="33" nillable="true" ma:displayName="מודל הידרולוגי" ma:default="כן" ma:format="Dropdown" ma:internalName="_x05de__x05d5__x05d3__x05e8__x05d4__x05d9__x05d3__x05e8__x05d5__x05dc__x05d5__x05d2__x05d9_">
      <xsd:simpleType>
        <xsd:restriction base="dms:Choice">
          <xsd:enumeration value="כן"/>
          <xsd:enumeration value="לא"/>
        </xsd:restriction>
      </xsd:simpleType>
    </xsd:element>
    <xsd:element name="_x05de__x05d5__x05d3__x05dc__x05d0__x05d9__x05db__x05d5__x05ea__x05d0__x05d5__x05d5__x05d9__x05e8_" ma:index="34" nillable="true" ma:displayName="מודל איכות אוויר" ma:default="כן" ma:format="Dropdown" ma:internalName="_x05de__x05d5__x05d3__x05dc__x05d0__x05d9__x05db__x05d5__x05ea__x05d0__x05d5__x05d5__x05d9__x05e8_">
      <xsd:simpleType>
        <xsd:restriction base="dms:Choice">
          <xsd:enumeration value="כן"/>
          <xsd:enumeration value="לא"/>
        </xsd:restriction>
      </xsd:simpleType>
    </xsd:element>
    <xsd:element name="_x05ea__x05d9__x05d5__x05d2__x05d9__x05dd_" ma:index="35" nillable="true" ma:displayName="תיוגים" ma:internalName="_x05ea__x05d9__x05d5__x05d2__x05d9__x05dd_">
      <xsd:simpleType>
        <xsd:restriction base="dms:Note">
          <xsd:maxLength value="255"/>
        </xsd:restriction>
      </xsd:simpleType>
    </xsd:element>
    <xsd:element name="_x05e9__x05dd__x05d4__x05e6__x05e2__x05ea__x05d4__x05de__x05d7__x05d9__x05e8_" ma:index="36" nillable="true" ma:displayName="שם הצעת המחיר" ma:format="Dropdown" ma:internalName="_x05e9__x05dd__x05d4__x05e6__x05e2__x05ea__x05d4__x05de__x05d7__x05d9__x05e8_">
      <xsd:simpleType>
        <xsd:restriction base="dms:Text">
          <xsd:maxLength value="255"/>
        </xsd:restriction>
      </xsd:simpleType>
    </xsd:element>
    <xsd:element name="_x05de__x05e0__x05d4__x05dc__x05d4__x05e6__x05e2__x05ea__x05d4__x05de__x05d7__x05d9__x05e8_" ma:index="37" nillable="true" ma:displayName="מנהל הצעת מחיר" ma:format="Dropdown" ma:internalName="_x05de__x05e0__x05d4__x05dc__x05d4__x05e6__x05e2__x05ea__x05d4__x05de__x05d7__x05d9__x05e8_">
      <xsd:simpleType>
        <xsd:restriction base="dms:Text">
          <xsd:maxLength value="255"/>
        </xsd:restriction>
      </xsd:simpleType>
    </xsd:element>
    <xsd:element name="_x05e9__x05dd__x05d4__x05dc__x05e7__x05d5__x05d7__x0028__x05d7__x05d1__x05e8__x05d4__x0029_" ma:index="38" nillable="true" ma:displayName="שם הלקוח (חברה)" ma:format="Dropdown" ma:internalName="_x05e9__x05dd__x05d4__x05dc__x05e7__x05d5__x05d7__x0028__x05d7__x05d1__x05e8__x05d4__x0029_">
      <xsd:simpleType>
        <xsd:restriction base="dms:Text">
          <xsd:maxLength value="255"/>
        </xsd:restriction>
      </xsd:simpleType>
    </xsd:element>
    <xsd:element name="MediaServiceSearchProperties" ma:index="39" nillable="true" ma:displayName="MediaServiceSearchProperties" ma:hidden="true" ma:internalName="MediaServiceSearchProperties" ma:readOnly="true">
      <xsd:simpleType>
        <xsd:restriction base="dms:Note"/>
      </xsd:simpleType>
    </xsd:element>
    <xsd:element name="_x05ea__x05ea__x05ea__x05d7__x05d5__x05dd_" ma:index="40" nillable="true" ma:displayName="תת תחום" ma:default="איכות אוויר" ma:format="Dropdown" ma:internalName="_x05ea__x05ea__x05ea__x05d7__x05d5__x05dd_">
      <xsd:simpleType>
        <xsd:restriction base="dms:Choice">
          <xsd:enumeration value="איכות אוויר"/>
          <xsd:enumeration value="בקרת תפעול ותהליך"/>
          <xsd:enumeration value="גזי חממה"/>
          <xsd:enumeration value="דלקים"/>
          <xsd:enumeration value="חומרים מסוכנים"/>
          <xsd:enumeration value="ייעוץ אירגוני"/>
          <xsd:enumeration value="ייעוץ הנדסי"/>
          <xsd:enumeration value="ייעוץ מט&quot;ש"/>
          <xsd:enumeration value="ייעוץ תשתיות רטובוות"/>
          <xsd:enumeration value="כלכלה"/>
          <xsd:enumeration value="מצאי פליטות"/>
          <xsd:enumeration value="מתקני ביוגז"/>
          <xsd:enumeration value="סביבה"/>
          <xsd:enumeration value="סקר מזהמים"/>
          <xsd:enumeration value="פסולת"/>
          <xsd:enumeration value="קרקעות מזוהמות"/>
          <xsd:enumeration value="רגולציה"/>
          <xsd:enumeration value="ריח"/>
          <xsd:enumeration value="שפכי תעשיה"/>
          <xsd:enumeration value="תחבורה"/>
          <xsd:enumeration value="תכנון מים וביוב"/>
          <xsd:enumeration value="תכנון מט&quot;שים"/>
          <xsd:enumeration value="תכנון תחנות שאיבה"/>
          <xsd:enumeration value="תעשייה"/>
          <xsd:enumeration value="תשתיות"/>
          <xsd:enumeration value="אקלים"/>
          <xsd:enumeration value="קיימות"/>
          <xsd:enumeration value="ניהול נגר"/>
          <xsd:enumeration value="ייעוץ הידרולוגי"/>
          <xsd:enumeration value="בניה ירוקה"/>
        </xsd:restriction>
      </xsd:simpleType>
    </xsd:element>
    <xsd:element name="_x05d0__x05d7__x05e8__x05d0__x05d9__x05ea__x05d9__x05e7__x05d9__x05d9__x05d4_" ma:index="41" nillable="true" ma:displayName="אחראי תיקייה" ma:format="Dropdown" ma:list="UserInfo" ma:SharePointGroup="0" ma:internalName="_x05d0__x05d7__x05e8__x05d0__x05d9__x05ea__x05d9__x05e7__x05d9__x05d9__x05d4_">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Revit" ma:index="42" nillable="true" ma:displayName="Revit" ma:default="כן" ma:format="Dropdown" ma:internalName="Revit">
      <xsd:simpleType>
        <xsd:restriction base="dms:Choice">
          <xsd:enumeration value="כן"/>
          <xsd:enumeration value="לא"/>
        </xsd:restriction>
      </xsd:simpleType>
    </xsd:element>
    <xsd:element name="_x05e9__x05dd__x0020__x05d4__x05e1__x05e4__x05e7_" ma:index="43" nillable="true" ma:displayName="שם הספק" ma:internalName="_x05e9__x05dd__x0020__x05d4__x05e1__x05e4__x05e7_">
      <xsd:simpleType>
        <xsd:restriction base="dms:Text">
          <xsd:maxLength value="255"/>
        </xsd:restriction>
      </xsd:simpleType>
    </xsd:element>
    <xsd:element name="_x05ea__x05d7__x05d5__x05dd__x0020__x05e9__x05d9__x05e8__x05d5__x05ea__x0020__x05d4__x05e1__x05e4__x05e7_" ma:index="44" nillable="true" ma:displayName="תחום שירות הספק" ma:internalName="_x05ea__x05d7__x05d5__x05dd__x0020__x05e9__x05d9__x05e8__x05d5__x05ea__x0020__x05d4__x05e1__x05e4__x05e7_">
      <xsd:simpleType>
        <xsd:restriction base="dms:Text">
          <xsd:maxLength value="255"/>
        </xsd:restriction>
      </xsd:simpleType>
    </xsd:element>
    <xsd:element name="_x05d0__x05d9__x05e9__x05e7__x05e9__x05e8__x0028__x05dc__x05e7__x05d5__x05d7__x0029_" ma:index="45" nillable="true" ma:displayName="איש קשר (לקוח)" ma:description="יש להזין את שם איש הקשר" ma:format="Dropdown" ma:internalName="_x05d0__x05d9__x05e9__x05e7__x05e9__x05e8__x0028__x05dc__x05e7__x05d5__x05d7__x0029_">
      <xsd:simpleType>
        <xsd:restriction base="dms:Text">
          <xsd:maxLength value="255"/>
        </xsd:restriction>
      </xsd:simpleType>
    </xsd:element>
    <xsd:element name="_Flow_SignoffStatus" ma:index="46" nillable="true" ma:displayName="Sign-off status" ma:internalName="Sign_x002d_off_x0020_status">
      <xsd:simpleType>
        <xsd:restriction base="dms:Text"/>
      </xsd:simpleType>
    </xsd:element>
    <xsd:element name="Tags" ma:index="47" nillable="true" ma:displayName="Tags" ma:format="Dropdown" ma:internalName="Tags">
      <xsd:complexType>
        <xsd:complexContent>
          <xsd:extension base="dms:MultiChoiceFillIn">
            <xsd:sequence>
              <xsd:element name="Value" maxOccurs="unbounded" minOccurs="0" nillable="true">
                <xsd:simpleType>
                  <xsd:union memberTypes="dms:Text">
                    <xsd:simpleType>
                      <xsd:restriction base="dms:Choice">
                        <xsd:enumeration value="Choice 1"/>
                        <xsd:enumeration value="Choice 2"/>
                        <xsd:enumeration value="Choice 3"/>
                      </xsd:restriction>
                    </xsd:simpleType>
                  </xsd:union>
                </xsd:simpleType>
              </xsd:element>
            </xsd:sequence>
          </xsd:extension>
        </xsd:complexContent>
      </xsd:complexType>
    </xsd:element>
    <xsd:element name="ProjectName" ma:index="48" nillable="true" ma:displayName="ProjectName" ma:format="Dropdown" ma:internalName="ProjectName">
      <xsd:simpleType>
        <xsd:restriction base="dms:Text">
          <xsd:maxLength value="255"/>
        </xsd:restriction>
      </xsd:simpleType>
    </xsd:element>
    <xsd:element name="MediaServiceBillingMetadata" ma:index="49"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6bd09e9d-22ec-41c7-abc3-31a4b93de77c" elementFormDefault="qualified">
    <xsd:import namespace="http://schemas.microsoft.com/office/2006/documentManagement/types"/>
    <xsd:import namespace="http://schemas.microsoft.com/office/infopath/2007/PartnerControls"/>
    <xsd:element name="TaxCatchAll" ma:index="10" nillable="true" ma:displayName="Taxonomy Catch All Column" ma:hidden="true" ma:list="{8181e254-9ac7-4a21-88c7-e7534d9d0b06}" ma:internalName="TaxCatchAll" ma:showField="CatchAllData" ma:web="66de57b7-cc57-4e95-8777-9109a0275284">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66de57b7-cc57-4e95-8777-9109a0275284" elementFormDefault="qualified">
    <xsd:import namespace="http://schemas.microsoft.com/office/2006/documentManagement/types"/>
    <xsd:import namespace="http://schemas.microsoft.com/office/infopath/2007/PartnerControls"/>
    <xsd:element name="SharedWithUsers" ma:index="24"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5"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97B3FF7-39D6-4762-8956-4A142CFAFE24}">
  <ds:schemaRefs>
    <ds:schemaRef ds:uri="66de57b7-cc57-4e95-8777-9109a0275284"/>
    <ds:schemaRef ds:uri="00dbb351-a3df-4f49-8be1-37de579110ae"/>
    <ds:schemaRef ds:uri="http://purl.org/dc/dcmitype/"/>
    <ds:schemaRef ds:uri="http://schemas.microsoft.com/office/2006/documentManagement/types"/>
    <ds:schemaRef ds:uri="http://www.w3.org/XML/1998/namespace"/>
    <ds:schemaRef ds:uri="http://purl.org/dc/elements/1.1/"/>
    <ds:schemaRef ds:uri="http://schemas.microsoft.com/office/2006/metadata/properties"/>
    <ds:schemaRef ds:uri="http://purl.org/dc/terms/"/>
    <ds:schemaRef ds:uri="http://schemas.microsoft.com/office/infopath/2007/PartnerControls"/>
    <ds:schemaRef ds:uri="http://schemas.openxmlformats.org/package/2006/metadata/core-properties"/>
    <ds:schemaRef ds:uri="6bd09e9d-22ec-41c7-abc3-31a4b93de77c"/>
  </ds:schemaRefs>
</ds:datastoreItem>
</file>

<file path=customXml/itemProps2.xml><?xml version="1.0" encoding="utf-8"?>
<ds:datastoreItem xmlns:ds="http://schemas.openxmlformats.org/officeDocument/2006/customXml" ds:itemID="{758461BD-2288-4481-97AE-60E60FA8417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00dbb351-a3df-4f49-8be1-37de579110ae"/>
    <ds:schemaRef ds:uri="6bd09e9d-22ec-41c7-abc3-31a4b93de77c"/>
    <ds:schemaRef ds:uri="66de57b7-cc57-4e95-8777-9109a027528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31DC5F61-78CE-4954-B707-9F270EA39BD6}">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גליונות עבודה</vt:lpstr>
      </vt:variant>
      <vt:variant>
        <vt:i4>5</vt:i4>
      </vt:variant>
      <vt:variant>
        <vt:lpstr>טווחים בעלי שם</vt:lpstr>
      </vt:variant>
      <vt:variant>
        <vt:i4>4</vt:i4>
      </vt:variant>
    </vt:vector>
  </HeadingPairs>
  <TitlesOfParts>
    <vt:vector size="9" baseType="lpstr">
      <vt:lpstr>הסבר</vt:lpstr>
      <vt:lpstr>מחשבון נגר</vt:lpstr>
      <vt:lpstr>נתונים</vt:lpstr>
      <vt:lpstr>בסיס נתונים</vt:lpstr>
      <vt:lpstr>נפח פיזי במעטפת הספיקות</vt:lpstr>
      <vt:lpstr>Basin</vt:lpstr>
      <vt:lpstr>cmbPolygon</vt:lpstr>
      <vt:lpstr>DailyRain</vt:lpstr>
      <vt:lpstr>RainIntensities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Jonatan Shavit</dc:creator>
  <cp:lastModifiedBy>פיאנה קרנץ</cp:lastModifiedBy>
  <dcterms:created xsi:type="dcterms:W3CDTF">2018-11-07T06:28:26Z</dcterms:created>
  <dcterms:modified xsi:type="dcterms:W3CDTF">2026-03-18T09:08:59Z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ESRI_WORKBOOK_ID">
    <vt:lpwstr>667e262778464b1a9a2953f6a35fefa9</vt:lpwstr>
  </property>
  <property fmtid="{D5CDD505-2E9C-101B-9397-08002B2CF9AE}" pid="3" name="ContentTypeId">
    <vt:lpwstr>0x010100B5A929D2B6A61B49B905C058A761E22E</vt:lpwstr>
  </property>
  <property fmtid="{D5CDD505-2E9C-101B-9397-08002B2CF9AE}" pid="4" name="MediaServiceImageTags">
    <vt:lpwstr/>
  </property>
</Properties>
</file>