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defaultThemeVersion="166925"/>
  <mc:AlternateContent xmlns:mc="http://schemas.openxmlformats.org/markup-compatibility/2006">
    <mc:Choice Requires="x15">
      <x15ac:absPath xmlns:x15ac="http://schemas.microsoft.com/office/spreadsheetml/2010/11/ac" url="Z:\excel\שנת 2022\"/>
    </mc:Choice>
  </mc:AlternateContent>
  <xr:revisionPtr revIDLastSave="0" documentId="13_ncr:1_{C91802E7-7F09-4D9A-A8C1-BBA9B10D454C}" xr6:coauthVersionLast="36" xr6:coauthVersionMax="36" xr10:uidLastSave="{00000000-0000-0000-0000-000000000000}"/>
  <bookViews>
    <workbookView xWindow="0" yWindow="0" windowWidth="28800" windowHeight="8625" xr2:uid="{00000000-000D-0000-FFFF-FFFF00000000}"/>
  </bookViews>
  <sheets>
    <sheet name="שימור" sheetId="3" r:id="rId1"/>
  </sheets>
  <definedNames>
    <definedName name="_Hlk106617888" localSheetId="0">שימור!$Q$35</definedName>
    <definedName name="_xlnm.Print_Area" localSheetId="0">שימור!$A$1:$Q$41</definedName>
    <definedName name="_xlnm.Print_Titles" localSheetId="0">שימור!$1:$1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4" i="3" l="1"/>
  <c r="P34" i="3" s="1"/>
  <c r="S41" i="3" l="1"/>
  <c r="H41" i="3"/>
  <c r="O40" i="3"/>
  <c r="P40" i="3" s="1"/>
  <c r="N40" i="3"/>
  <c r="O39" i="3"/>
  <c r="P39" i="3" s="1"/>
  <c r="N39" i="3"/>
  <c r="O38" i="3"/>
  <c r="P38" i="3" s="1"/>
  <c r="N38" i="3"/>
  <c r="O37" i="3"/>
  <c r="P37" i="3" s="1"/>
  <c r="N37" i="3"/>
  <c r="O36" i="3"/>
  <c r="P36" i="3" s="1"/>
  <c r="N36" i="3"/>
  <c r="O35" i="3"/>
  <c r="P35" i="3" s="1"/>
  <c r="N35" i="3"/>
  <c r="N34" i="3"/>
  <c r="O33" i="3"/>
  <c r="P33" i="3" s="1"/>
  <c r="N33" i="3"/>
  <c r="O32" i="3"/>
  <c r="P32" i="3" s="1"/>
  <c r="N32" i="3"/>
  <c r="O31" i="3"/>
  <c r="P31" i="3" s="1"/>
  <c r="N31" i="3"/>
  <c r="O30" i="3"/>
  <c r="P30" i="3" s="1"/>
  <c r="N30" i="3"/>
  <c r="N29" i="3"/>
  <c r="I29" i="3"/>
  <c r="O29" i="3" s="1"/>
  <c r="P29" i="3" s="1"/>
  <c r="O28" i="3"/>
  <c r="P28" i="3" s="1"/>
  <c r="N28" i="3"/>
  <c r="O27" i="3"/>
  <c r="P27" i="3" s="1"/>
  <c r="N27" i="3"/>
  <c r="O26" i="3"/>
  <c r="P26" i="3" s="1"/>
  <c r="N26" i="3"/>
  <c r="N25" i="3"/>
  <c r="I25" i="3"/>
  <c r="O25" i="3" s="1"/>
  <c r="P25" i="3" s="1"/>
  <c r="O24" i="3"/>
  <c r="P24" i="3" s="1"/>
  <c r="N24" i="3"/>
  <c r="O23" i="3"/>
  <c r="P23" i="3" s="1"/>
  <c r="N23" i="3"/>
  <c r="O22" i="3"/>
  <c r="P22" i="3" s="1"/>
  <c r="N22" i="3"/>
  <c r="O21" i="3"/>
  <c r="P21" i="3" s="1"/>
  <c r="N21" i="3"/>
  <c r="O20" i="3"/>
  <c r="P20" i="3" s="1"/>
  <c r="N20" i="3"/>
  <c r="O19" i="3"/>
  <c r="P19" i="3" s="1"/>
  <c r="N19" i="3"/>
  <c r="O18" i="3"/>
  <c r="P18" i="3" s="1"/>
  <c r="N18" i="3"/>
  <c r="N17" i="3"/>
  <c r="I17" i="3"/>
  <c r="O17" i="3" s="1"/>
  <c r="P17" i="3" s="1"/>
  <c r="O16" i="3"/>
  <c r="P16" i="3" s="1"/>
  <c r="N16" i="3"/>
  <c r="N15" i="3"/>
  <c r="I15" i="3"/>
  <c r="O15" i="3" s="1"/>
  <c r="P15" i="3" s="1"/>
  <c r="O14" i="3"/>
  <c r="P14" i="3" s="1"/>
  <c r="N14" i="3"/>
  <c r="O13" i="3"/>
  <c r="P13" i="3" s="1"/>
  <c r="N13" i="3"/>
  <c r="N12" i="3"/>
  <c r="I12" i="3"/>
  <c r="O12" i="3" s="1"/>
  <c r="P12" i="3" s="1"/>
  <c r="O11" i="3"/>
  <c r="P11" i="3" s="1"/>
  <c r="N11" i="3"/>
  <c r="O10" i="3"/>
  <c r="P10" i="3" s="1"/>
  <c r="N10" i="3"/>
  <c r="O9" i="3"/>
  <c r="P9" i="3" s="1"/>
  <c r="N9" i="3"/>
  <c r="O8" i="3"/>
  <c r="P8" i="3" s="1"/>
  <c r="N8" i="3"/>
  <c r="N7" i="3"/>
  <c r="I7" i="3"/>
  <c r="O7" i="3" s="1"/>
  <c r="P7" i="3" s="1"/>
  <c r="O6" i="3"/>
  <c r="P6" i="3" s="1"/>
  <c r="N6" i="3"/>
  <c r="O5" i="3"/>
  <c r="P5" i="3" s="1"/>
  <c r="N5" i="3"/>
  <c r="O4" i="3"/>
  <c r="P4" i="3" s="1"/>
  <c r="N4" i="3"/>
  <c r="O3" i="3"/>
  <c r="P3" i="3" s="1"/>
  <c r="N3" i="3"/>
  <c r="O2" i="3"/>
  <c r="P2" i="3" s="1"/>
  <c r="N2" i="3"/>
  <c r="O41" i="3" l="1"/>
  <c r="P41" i="3"/>
</calcChain>
</file>

<file path=xl/sharedStrings.xml><?xml version="1.0" encoding="utf-8"?>
<sst xmlns="http://schemas.openxmlformats.org/spreadsheetml/2006/main" count="292" uniqueCount="206">
  <si>
    <t>תיאור בקשה קצר</t>
  </si>
  <si>
    <t>שם מגיש הבקשה</t>
  </si>
  <si>
    <t>סכום מבוקש</t>
  </si>
  <si>
    <t>שימור אוספים מוזיאון חצר תל חי</t>
  </si>
  <si>
    <t>מ. א. הגליל העליון</t>
  </si>
  <si>
    <t>שימור האוסף</t>
  </si>
  <si>
    <t>מ. א. עמק המעיינות</t>
  </si>
  <si>
    <t>רסטורציה- מוזאון האמנות</t>
  </si>
  <si>
    <t>עירית פתח תקוה</t>
  </si>
  <si>
    <t>מוזאון ראשון לציון - שימור אוספים 2022</t>
  </si>
  <si>
    <t>עירית ראשון לציון</t>
  </si>
  <si>
    <t>עירית באר שבע</t>
  </si>
  <si>
    <t>שימור אוספים 2022</t>
  </si>
  <si>
    <t>שימור אוספים</t>
  </si>
  <si>
    <t>וילפריד ישראל חברה לאמנות וידיעת המ</t>
  </si>
  <si>
    <t>משכן לאמנות עין חרוד, ע"ש חיים אתר</t>
  </si>
  <si>
    <t>תמיכה בהחלפת מערכת התאורה באולמות התצוגה</t>
  </si>
  <si>
    <t>קרן מוזיאון רובין (חל"צ)</t>
  </si>
  <si>
    <t>פרויקט שימור אוספים 2022</t>
  </si>
  <si>
    <t>מוזיאוני חיפה (חל"צ)</t>
  </si>
  <si>
    <t>סקר מצב שימור מדיה דיגיטלית</t>
  </si>
  <si>
    <t>מוזיאון תל אביב לאמנות (חל"צ)</t>
  </si>
  <si>
    <t>שימור אוסף המוזיאון</t>
  </si>
  <si>
    <t>מוזיאון ישראל (חל"צ)</t>
  </si>
  <si>
    <t>בקשת תמיכה בפרויקטי שימור</t>
  </si>
  <si>
    <t>אגודת שוחרי מוזיאון האדם והחי</t>
  </si>
  <si>
    <t>בית יגאל אלון- מרכז הנצחה (ע"ר)</t>
  </si>
  <si>
    <t>חצר היישוב הישן ע"ש יצחק קפלן (ע"ר)</t>
  </si>
  <si>
    <t>היכל שלמה המרכז למורשת היהדות בירוש</t>
  </si>
  <si>
    <t>מוזיאון החאן חדרה (ע"ר)</t>
  </si>
  <si>
    <t>שימור אולם האוספים</t>
  </si>
  <si>
    <t>בית לוחמי הגיטאות ע"ש יצחק קצנלסון</t>
  </si>
  <si>
    <t>תמיכה בפרויקט שימור האוסף - שימור מוצגים</t>
  </si>
  <si>
    <t>חצר הראשונים עין שמר</t>
  </si>
  <si>
    <t>שימור פרסקאות</t>
  </si>
  <si>
    <t>מוזיאון ארצות המקרא ירושלים (ע"ר)</t>
  </si>
  <si>
    <t>פרוייקטי שימור אוספים 2022</t>
  </si>
  <si>
    <t>יד ל.א. מאיר, מוזיאון לאמנות האסלאם</t>
  </si>
  <si>
    <t>המוזיאון הארכיאולוגי בקיבוץ עין-דור</t>
  </si>
  <si>
    <t>מוזיאון העמק- פרויקט שימור האוסף</t>
  </si>
  <si>
    <t>מוזיאון העמק (ע"ר)</t>
  </si>
  <si>
    <t>החברה העירונית לתרבות, ספורט ומרכזי</t>
  </si>
  <si>
    <t>שימור אוספים מוזאוני אשדוד 2022</t>
  </si>
  <si>
    <t>שימור- מוזיאון הקומיקס 2022</t>
  </si>
  <si>
    <t>החברה לפיתוח תיאטרון, מוסיקה, אמנות</t>
  </si>
  <si>
    <t>שימור-מוזיאון העיצוב 2022</t>
  </si>
  <si>
    <t>מוזיאון ארץ ישראל - תל - אביב (חל"צ</t>
  </si>
  <si>
    <t>אחסון עבודות נייר במערכת קומפקטוס</t>
  </si>
  <si>
    <t>מכון בר-דוד לאומנות יהודים בר-עם</t>
  </si>
  <si>
    <t>שימור אוספים 2022הגנה מקרינת U.V לחלונות</t>
  </si>
  <si>
    <t>מדעטק - המוזיאון הלאומי למדע, טכנול</t>
  </si>
  <si>
    <t>בקשה לשימור האוסף</t>
  </si>
  <si>
    <t>מוזיאון ינקו דאדא</t>
  </si>
  <si>
    <t>הקמת מחסן חדש לאוסף המוזיאון</t>
  </si>
  <si>
    <t>מוזיאון נחום גוטמן לאמנות (ע"ר)</t>
  </si>
  <si>
    <t>פרויקטים מוזיאלים- שימור אוספים 22'</t>
  </si>
  <si>
    <t>מכון רימון לידיעת הארץ</t>
  </si>
  <si>
    <t>פרויקט שימור אוספים</t>
  </si>
  <si>
    <t>בית חיים שטורמן - מוזיאון ומכון ליד</t>
  </si>
  <si>
    <t>פרוייקט שימור אוספים</t>
  </si>
  <si>
    <t>מוזיאון האדם הקדמון (ע"ר)</t>
  </si>
  <si>
    <t>החברה לאמנות ולתרבות הרצליה בע"מ (ח</t>
  </si>
  <si>
    <t>מוזיאון בית מרים - הים ומלואו - ארכ</t>
  </si>
  <si>
    <t>המשך רסטורציה ביצירות קסטל</t>
  </si>
  <si>
    <t>קרן מוזיאון הצייר משה קסטל (חל"צ)</t>
  </si>
  <si>
    <t>פרוייקט שימור אוספים- ארון קודש</t>
  </si>
  <si>
    <t>מוזיאון יהדות איטליה ע"ש ש"א נכון (</t>
  </si>
  <si>
    <t>פרוייקט שימור אוספים ותצוגה- חלונות</t>
  </si>
  <si>
    <t>סה"כ</t>
  </si>
  <si>
    <t>מס'</t>
  </si>
  <si>
    <t>הערכת עלות של הוועדה</t>
  </si>
  <si>
    <t>מורכבות השימור והיקפו  30%</t>
  </si>
  <si>
    <t>דחיפות השימור וחיוניותו 30%</t>
  </si>
  <si>
    <t>חשיבות הפריטים המיועדים לשימור    30%</t>
  </si>
  <si>
    <t>הערכה מקצועית כללית של הפרויקט 10%</t>
  </si>
  <si>
    <t>נימוקים</t>
  </si>
  <si>
    <t>תמצית הבקשה</t>
  </si>
  <si>
    <t xml:space="preserve">הערכת עלות של המוזאון </t>
  </si>
  <si>
    <t>ציון משוקלל</t>
  </si>
  <si>
    <t xml:space="preserve">שימור כלים חקלאיים גדולים ובינוניים החשופים לשמש. הכלים הם עדות לחיי המתיישבים בחצר תל חי ווהם חלק בלתי נפרד מהסיור בתערוכה. מצבם הפיסי דורש שימור דחוף. </t>
  </si>
  <si>
    <t>שימור ושיקום ספרים מאוסף המוזאון בתחום היודאיקה - 17,784; המשך שימור תמונת שמן של ראובן  - 12,285; רכישת קומפקטוס לאחסון - 65,000.</t>
  </si>
  <si>
    <t>שימור מסמכים היסטוריים מהאוסף: פרטיכלים, תעודות ומכתבים בעלות 30,000; שימור כלים חקלאיים בחצר - 26,000 ₪; שימור פריטי אבן בחצר , 26,000 ₪; רכישת יבשנים למחסנים ולתצוגות - 31,000.</t>
  </si>
  <si>
    <t xml:space="preserve">שימור ושחזור מתקנים בעמדת הזית: מפרכה, - 52,650; קורה וכננת - 108,810;קירות תיחום ומשען לקורה 85,410. </t>
  </si>
  <si>
    <t>סקירת עבודות השמן - 6,000 ₪; סקירת עבודות על נייר - 6,000 ₪; טיפול בעבודות שמן - 7,500 ₪; טיפול בעבודות נייר 7,000 ₪; רכישת 2 אוגרי נתונים 1,500 ₪.</t>
  </si>
  <si>
    <t>עבודות שימור ייחודיות לקבוצת 16 ציורי מגילה בודהיסטים על בד (טנגקה) שמקורם בטיבט. משמרת מומחית לשימור טנגקות תגיע מפאריס ותנחה את משמרי המוזאון כיצד לטפל וכיצד לאחסן נכון לאורך זמן. עבודות השימור וחומרים 100,080 ₪;אש"ל 3,780 ₪;טיסה ומלון 16,200 ₪;שילוח יצירות לחו"ל במקרה הצורך 39,940 ש"ח.</t>
  </si>
  <si>
    <t>שימור אקורדיון ופריטי עץ - 10,296; שימור פריטי בד 3,900;שימור 11 פריטי נייר 19,773 ₪;ייעוץ וסידור מחסן 6,000 ₪;עוטפנים (טייבק) - 3,365; ציוד למחסן (שואב אבק, מגהץ אדים קרש גיהוץ) - 4,586.</t>
  </si>
  <si>
    <t>שימור 20 יצירות שמן על בד, קרטון או דיקט 50,000 ₪;9 עבודות על נייר 10,800; מסגור, פספרטו 17,000 ₪ סה"כ 77,800 לפני מע"מ.</t>
  </si>
  <si>
    <t>מבנה המוזאון נבנה ב1969 בתכנונו של ביקלס. הבנין הוכרז כמבנה לשימור. סימני נזילה בחיבור בין הגג לקיר מחדירת גשם מייצרים תנאי אקלים המזיקים לפריטים בתצוגה. יש לבצע בדחיפות איטום הגג, מילוי סדקים חיצוניים ופנימיים, תיקון נזקי המים והטיח המתפורר.</t>
  </si>
  <si>
    <t>שימור ציורי גואש, טכניקות מעורבות, ליתוגרפיות, דיו, רישומים, תחריטים, ציורי שמן, חיתוכי לינוליאום - לפי סדר עדיפות שקבע המוזאון.</t>
  </si>
  <si>
    <t>סכומים מבוקשים ללא הנדחים</t>
  </si>
  <si>
    <t>שימור פסלי חוץ 15,210; רסטורציה לעבודות שמן - 10413; שימור עבודות נייר - 14,801;מסגור - 1,462.</t>
  </si>
  <si>
    <t>המזרקה בחצר המוזאון לתרבות האסלאם ועמי המזרח - במצב התפוררות בשל בנייה לקויה בעת ההקמה. חלק מהאריחים המצוירים בידי האמן הארמני ארמן דריאן -  נשרו ונשברו. צנרת מחלידה ולכן המזרקה לא מופעלת. המזרקה אמורה להיות מיצג מרכזי המושך תשומת לב המבקרים וכן נבנה מערך הדרכה ביחס אליה.</t>
  </si>
  <si>
    <t>התקנת יבשן בחלל תצוגת הקבע - 3,500; שימור וטיפול באוסף המוזאון בעיקר פסלי עץ וחפצי שנהב - 11,466; התקנת מזגן בתצוגת ארכאולוגיה - 2,457; סה"כ 14,966 ₪</t>
  </si>
  <si>
    <t xml:space="preserve">  שימור דחוף ב-3 פסלים (יראי סנדור, מנשה קדישמן, דב הלר)  ואופציה ליציקת ברונזה של 'אל צין' מעשה ידי יראי סנדור בעלות 150,000 ₪. שימור טקסטילים: 6 מעילי ספר תורה - בעלות 14,000 ₪ בוצע כבר ב2021; רכישת חומרי אריזה לטכסטילים -13,100; תכנון ובנייה של מתקן אחסון משמר לטקסטיל - 22,000 ש"ח; הוספת חלונות באולם צתוגת האוסף, על גבי החלונות הקיימים בשל חדירת אור ומי גשמים - 99,115; טיפול ב-6 מתוך 28 יצירות שמן של לאופולד גוטליב בעלות של 26,000 ש"ח.</t>
  </si>
  <si>
    <t>החלפת תאורה למניעת השפעת קרינה אולטרה סגולית באולמות התצוגה ובסדנא בעלות של 225,991 ₪.</t>
  </si>
  <si>
    <t>בעדיפות עליונה מבקש צוות מוזאוני חיפה תמיכה בבניית מעבדת שימור חדשה רב תכליתית שתאפשר צפייה של קהל בעבודת השימור. כיום יש מעבדה קטנה בלבד ובה ימשיכו להיעשות עבודות גבס, קרמיקה וטיפול בעתיקות. במעבדה החדשה יתבצעו עבודות "נקיות" יותר. החלל המיועד למעבדה שוכן במוזאון הימי בסמוך למעבדה הקיימת. עלות ההקמה וההצטיידות 241,177 ש"ח. בנוסף מבוקשת תמיכה בשימור רהיטי עץ של האמן מאנה כץ - שולחן עם רגלים מעץ מגולף, ארגז מגולף ועוד. בעלות 93,951 כולל; בנוסף טיפול ב-3 מגילות ו-4 מניפות מאוסף המוזאון היפני בעלות 23,000 לפני מע"מ.</t>
  </si>
  <si>
    <t xml:space="preserve">סקירה ומיפוי מצב שימור אוסף אמנות המדיה של מוזאון תל אביב לאמנות, הכולל כ200 יצירות אמנות מדיה שרבות מהן כוללות פורמטים בטכנולוגיות מיושנות המציבות אתגרים לשימורן למען הדורות הבאים. באוסף יצירות משנות ה-70 וה-80 ועד ימינו. את הסקירה תבצע ליהי לוי בעלת תואר שני בשימור אמנות מודרנית מאוני' אמסטרדאם. לליהי ניסיון במוזאון המבורג באנהוף בברלין כמשמרת של מיצבי מדיה בקנה מידה גדול. היא המשמרת בתחום המדיה יחידה בעולם הדוברת עברית ומוכנה לערוך את הסקר ולהעביר את הידע למשמרי המוזאון. בעלות 30,000 ש"ח כולל. </t>
  </si>
  <si>
    <t>מיזם השימור של אוסף ארכיון המוזאון - רכישת ציוד לטיפול בארכיון : תיקיות נטולות חומצה, מכלים, ארון מגרות; 2 עובדים להובלה,  הדברה, 2 עובדים לתיוק ואחסון - בעלות 182,000 ₪.</t>
  </si>
  <si>
    <t>שימור פוחלצים ושלדים בידי המשמרת עירית לב בייט בעלות 16,380 ₪ כולל; רכישת 2 יבשני לחות כולל התקנה 9,711 כולל.</t>
  </si>
  <si>
    <t>סריקה תלת-ממדית בלייזר של הסירה העתיקה לצורך תיעוד ובניית מודל במידה ויהיה צורך. תוצרי הסריקה יישמרו לצורך מעקב אחר שינויים במצב השימור. אם ייעשו סריקות נוספות בעתיד ניתן יהיה להוותן למדידה זו. עלות 23,400 ₪; רכישת אוגרי נתונים - 4,037; מד עוצמת אור ולחות, טמפרטורה וקרינה אולטרה סגולית - 3,861 כולל; חומר סופח לחות - 3,292; התאמות והתקנות עבודה עצמית - 3,410 - סה"כ 38,000.</t>
  </si>
  <si>
    <t xml:space="preserve">טיפול באחסון ושימור האוסף: העסקת משמרת - 32,760; העסקת רשמת - 17,890;רכישת חומרים לאחסון - תיקי קרטון, מכלים, פלציב, משטחים, ארגזים מדפים - 41,480; יבשן - 4,890; בצ"מ - 1,800. </t>
  </si>
  <si>
    <t>שימור פרסקאות לקראת תערוכה 'וילה רומית'. בקשה להעסקת משמר מומחה בתחום בעלות - 110,000 ₪; חומרים 20,000 ₪; בצ"מ - 7,500; סה"כ עלות 137,500 ₪.</t>
  </si>
  <si>
    <t>במוזאון מוצג במשך 34 שנים דגם "החצר הישנה"  - מבנים ששימשו את הקיבוץ עם היווסדו. הדגם בנוי מעץ וגבס והוא משקף את התנאים הדלים בהם חיו החלוצים. הדגם סובל מפגעי הזמן, ומהשחתה. יש לשפץ את המבנים הפגומים, לחדש פרטים חסרים, הגנה, חידוש לחצני תאורה, נורות והסברים. לדגם שניבנה בידי חברי הקיבוץ חשיבות היסטורית והוא מהווה חלק חשוב בהדרכות. סה"כ עלות 97,00 שימור - 81,900 כולל, הובלה - 5,000, עבודות שונות 10,100 ש"ח.</t>
  </si>
  <si>
    <t>החלפת תקרה כדי להחליף גופי תאורה מותאמים לנדרש - 90,295 ₪; שימור חפצי מתכת והחלפת סטנדים - 10,000 ₪; טיפול מונע חלודה וצביעה של מעמדי פריטים ארכיטקטוניים - 12,870; טיפול בסרקופג שהרצפה תחתיו שקעה - 20,826; סה"כ 133,991 ₪ (פחות מה שבוצע בשנה שעברה)</t>
  </si>
  <si>
    <t xml:space="preserve">מיון, אריזה,  והכנה לאחסון או שימור של פריטים מהאוסף, 35,873 ₪ כולל;רכישת חומרים וכלי עבודה לקבוצת מתנדבים לשימור כלים חקלאיים - 17,433 ₪ כולל; שימור משאבת מים היסטורית, ניקוי, צביעה ותיקון מנוע - 15,000 ₪ כולל - סה"כ </t>
  </si>
  <si>
    <t>מוזאון אשדוד מבקש לצייד חלל לאחסון אוספים: מידוף,מייבשים, דאטה לוגרים, חיישן מים, פלדלת ומערכת מצלמות - בעלות כוללת - 38,263.5 ₪.</t>
  </si>
  <si>
    <t>מוזאון הקריקטורה והקומיקס  מבקש  לערוך סקר מצב שימור לאוסף 3,000 יצירות של שמואל כץ, תיעדוף לשימור ושיפור האחסון; טיפול ב-50 עבודות של כץ  וכן ב-50 עבודות מאוסף פרידל ואריה נבון ועוד 3 עבודות שמצבן חמור בעלות כוללת 85,527 ₪;</t>
  </si>
  <si>
    <t>מוזאון העיצוב מבקש לערוך סקר באוסף גוטקס המונה אלפי פריטי טקסטיל שונים; יפתחו הקופסאותוהפריטים ימוינו ויסדרו מחדש בהתאם לכל אחד. עלות כוללת 47,250 ₪ לפי חישוב של 45 ימי עבודה.</t>
  </si>
  <si>
    <t xml:space="preserve">מוזאון א"י מבקש לשמר פריטי עץ ומתכת המוצגים בחוץ ומצבם השימורי גרוע: מכבש בורג לייצור יין, בעלות 47,151 כולל; עגלה צ'רקסית 113,139 כולל; שני גלגלי כפות  חיזוק קונסטרוקציה והסרת חלודה 18,720 כולל; פריטי עץ בחצר הלחם וטחנת הקמח - 2 מורגים, 2 מחרשות - 29,601 כולל; פריטי ברזל ומתקנים חקלאיים בחצר הלחם ובטחת הקמח - 19,890 כולל. </t>
  </si>
  <si>
    <t>רכישת מערכת מגירות לאחסון עבודות על נייר - 67,217 כולל.</t>
  </si>
  <si>
    <t>בהתאם לחוות הדעת של חברי ועדת איכות מבוקשת תמיכה בציפוי חלונות למניעת קרינה אולטרה סגולית בעלות 181,150 לפני מע"מ;</t>
  </si>
  <si>
    <t>הקמת מחסן חדש לאוסף בעלות 90,090 ₪. כולל מידוף, קירות, פלדלת, מזגן, בקרת לחות, גלאי הצפה, מצלמת בטיחות ובצ"מ.</t>
  </si>
  <si>
    <t>הכנסת מערכת קומפקטוס למחסן האוסף 154,974 כולל; המשך שימור של גלי ביינר והכנת 4 ויטרינות על ידי דדו ליין 76,234  החלפת תאורה באזור הכניסה למוזאון 912 ₪; החלפת דלתות כניסה 14,800 כולל;</t>
  </si>
  <si>
    <t>טיפול שימורי ב11 יצירות של הצייר משה קסטל בידי שרה רייכרט בפיקוח של שריתה מרכוס. עלות 54,450 לפני מע"מ.</t>
  </si>
  <si>
    <t>שימור ארון קודש מקהילת קרפי שלב א' - שימור פאנל מרכזי 94,300 , שימור דלתות 56,000 לפני מע"מ. סה"כ 175,851 כולל.</t>
  </si>
  <si>
    <t>בניית ויטרינה חדשה באולם "פרס מצריים". עלות 82,000 לפני מע"מ. ארון תצוגה למפה מנדטורית 2,800 לפני מע"מ.</t>
  </si>
  <si>
    <t>העסקת משמר שעונים בעלות 40,000 ש"ח; רכישת כלי עבודה לשען והשתלמות בחו"ל - 15,000 ₪.הכנת פריטי טקסטיל לתערוכת 'פייזלי' - 20,000 ₪; מידוף וגרילים  110,000 ₪; החלפת תאורה 20,000 ₪.</t>
  </si>
  <si>
    <t>סכום מומלץ לתמיכה ללא הגבלת סכום כולל</t>
  </si>
  <si>
    <t xml:space="preserve"> סכום מומלץ לתמיכה במסגרת הסכום הקיים</t>
  </si>
  <si>
    <t>1</t>
  </si>
  <si>
    <t xml:space="preserve">חברי הוועדה ממליצים על עריכת סקר שימור מדיה דיגיטלית תחום שימור חדש שאין עליו בארץ ידע מקצועי. </t>
  </si>
  <si>
    <t>2</t>
  </si>
  <si>
    <t>חברי הוועדה ממליצים על עריכת סקר לשימור, טיפול ואחסון נכון של  פריטים הדורשים ידע ומומחיות שאין בצוות הקיים במוזאון. התמיכה תינתן עבור תשלום למשמרת אך לא להוצאות הטיסה, המלון ואש"ל.</t>
  </si>
  <si>
    <t>3</t>
  </si>
  <si>
    <t>חברי הוועדה ממליצים בעדיפות ראשונה לטפל בחלונות בהתאם לתיק התיעוד ולמפרט השימור הנדרש הן לבניין והן ליצירות שבו. יש להיוועץ באדריכל שימור ובהנחיות של משמר. יתר סעיפי הבקשה בעדיפות פחותה ולכן נדחים.</t>
  </si>
  <si>
    <t>4</t>
  </si>
  <si>
    <t>מומלץ בעדיפות ראשונה שימור עבודות על נייר בשל הרגישות של חומר זה. יתר סעיפי הבקשה בעדיפות פחותה.</t>
  </si>
  <si>
    <t>5</t>
  </si>
  <si>
    <t>שימור העגלה הצ'רקסית הוא הדחוף ביותר ועל כן בעדיפות ראשונה. יתר סעיפי ההצעה בעדיפות פחותה ולכן נדחים.</t>
  </si>
  <si>
    <t>6</t>
  </si>
  <si>
    <t xml:space="preserve">מומלצת תמיכה ראשונית לשימור הפאנל המרכזי כשלב ראשון. שימור ארון הקודש כולו יארך זמן ממושך וקיים חשש שלא יושלם בזמן שנותר עד סוף השנה. </t>
  </si>
  <si>
    <t>7</t>
  </si>
  <si>
    <t>מומלצת תמיכה בשימור מסמכים היסטוריים לרכישת יבשנים. יתר סעיפי הבקשה בעדיפות נמוכה ועל כן נדחים.</t>
  </si>
  <si>
    <t>8</t>
  </si>
  <si>
    <t>מומלצת תמיכה בשימור עבודות על נייר ושמנים בהתאם להצעות המחיר. יתר הסעיפים בעדיפות נמוכה ולכן נדחים.</t>
  </si>
  <si>
    <t>9</t>
  </si>
  <si>
    <t>בקשה מומלצת לטיפול בפריטים רגישים ולרכישת יבשנים והתקנתם.</t>
  </si>
  <si>
    <t>10</t>
  </si>
  <si>
    <t>הבקשה מומלצת לתמיכה בסריקת לייזר של הסירה העתיקה לצורך בדיקת מצב שימורה; ולרכישת עזרי אקלום מוזאליים. הסעיף של "עבודה עצמית" נדחה.</t>
  </si>
  <si>
    <t>11</t>
  </si>
  <si>
    <t>מומלצת תמיכה בהמשך שימור  התמונה הגדולה 'ירושלים' של הצייר ראובן רובין; שיקום ספרים ישנים 17,784. אין הצעת מחיר לרכישת קומפקטוס ועל כן סעיף זה נדחה.</t>
  </si>
  <si>
    <t>12</t>
  </si>
  <si>
    <t>מומלצת תמיכה בסכום של 70 אש"ח לעריכת סקר ולטיפול שימורי בעקבותיו על פי סדר עדיפות שייקבע על ידי המשמרת ומנהלת האוסף.</t>
  </si>
  <si>
    <t>13</t>
  </si>
  <si>
    <t>מומלצת תמיכה במלואה על פי הצעות המחיר שצורפו ועלותן מגיעה ל14,966 ₪ (ולא ל100,000)</t>
  </si>
  <si>
    <t>14</t>
  </si>
  <si>
    <t>15</t>
  </si>
  <si>
    <t>הבקשה מומלצת במלואה</t>
  </si>
  <si>
    <t>16</t>
  </si>
  <si>
    <t xml:space="preserve">הכנת חלל, בינוי 45,000; משמר טמפרטורה - 5,000 ₪; ציוד לקשירת חפצים - 2,000 ₪; מידוף 5,000 ₪; ריפוד למידווף וקולבים - 5,000 ₪; משטחים לפריטים כבדים - 15,000 ₪;שואב אבק 18,000 ₪;משמרת 81,900. </t>
  </si>
  <si>
    <t>17</t>
  </si>
  <si>
    <t>מומלצת תמיכה חלקית לשימור יצירות בהתאם לתיעדוף המשמרת וצוות המוזאון.</t>
  </si>
  <si>
    <t>18</t>
  </si>
  <si>
    <t>מומלצת תמיכה חלקית לטיפול שימורי בהתאם לתיעדוף המשמרת וצוות המוזאון.</t>
  </si>
  <si>
    <t>19</t>
  </si>
  <si>
    <t>מומלצת תמיכה חלקית לציפוי שימורי של החלונות.</t>
  </si>
  <si>
    <t>20</t>
  </si>
  <si>
    <t>מומלצת תמיכה חלקית לשימור הדגם הישן.</t>
  </si>
  <si>
    <t>21</t>
  </si>
  <si>
    <t>מומלצת תמיכה חלקית בשדרוג ויטרינה לצורך שמירה על פריטים ארכאולוגיים חשובים.</t>
  </si>
  <si>
    <t>22</t>
  </si>
  <si>
    <t>הבקשה להכשרת חלל לאחסון מוזאלי מומלת במלואה.</t>
  </si>
  <si>
    <t>23</t>
  </si>
  <si>
    <t>24</t>
  </si>
  <si>
    <t xml:space="preserve">מומלצת תמיכה לרכישת חומרים לשימור ואחסון22,547; נייר - 409; יבשן - 4,890; 5 ימי עבודת משמרת 8,190 כולל מע"מ. העסקת רשמת נדחית שכן זהו תנאי סף להכרה. </t>
  </si>
  <si>
    <t>25</t>
  </si>
  <si>
    <t>מומלצת תמיכה חלקית בעריכת סקר.</t>
  </si>
  <si>
    <t>26</t>
  </si>
  <si>
    <t>התמיכה מומלצת במלואה לרכישת ארונות מיוחדים לאחסון עבודות על נייר.</t>
  </si>
  <si>
    <t>27</t>
  </si>
  <si>
    <t>28</t>
  </si>
  <si>
    <t>מומלצת תמיכה בהחלפת התקרה והרכבת גופי תאורה שימנעו קרינה אולטרה סגולית המזיקה לפריטי התצוגה. יתר הסעיפים בעדיפות פחותה.</t>
  </si>
  <si>
    <t>29</t>
  </si>
  <si>
    <t>חברי הוועדה ממליצים מאוד על הקמת מעבדה לשימור שתשרת את 6 מוזאוני חיפה . יתר סעיפי הבקשה בעדיפות פחותה ולכן נדחים.</t>
  </si>
  <si>
    <t>30</t>
  </si>
  <si>
    <t>31</t>
  </si>
  <si>
    <t>32</t>
  </si>
  <si>
    <t>מומלצת תמיכה  בסך 16,875 ₪  לשימור כלים חקלאיים על פי החלטת המשמר וצוות המוזאון. מכיוון שלא נותר כסף לנושא הפרויקטים לשימור, ובשל הניקוד הנמוך אותו קיבל הפרויקט, מאושר בשלב זה רק 15,671 ש"ח, ההשלמה בסך 1,204 ₪ תאושר רק במידה שאחד הפרויקטים לשימור של מוזאון אחר לא יבוצע או שיבוצע באופן חלקי.</t>
  </si>
  <si>
    <t>33</t>
  </si>
  <si>
    <t>בשלב זה לא מאושרת תמיכה לפרויקט, זאת למרות המלצת הוועדה ובשל הניקוד הנמוך אותו קיבל הפרויקט. מומלצת תמיכה בסך 57,176 ₪ לרכישת 4 ויטרינות לפי הצעת מחיר אך לא נותר כסף לנושא פרויקטים לשימור.  התמיכה תאושר רק אם פרויקט של מוזאון אחר לא יבוצע או יבוצע באופן חלקי כך שתישאר יתרה ועד לסכום שצוין לעיל.</t>
  </si>
  <si>
    <t>34</t>
  </si>
  <si>
    <t>35</t>
  </si>
  <si>
    <t>36</t>
  </si>
  <si>
    <t>37</t>
  </si>
  <si>
    <t>38</t>
  </si>
  <si>
    <t>39</t>
  </si>
  <si>
    <t>מומלצת תמיכה בייעוץ וסידור מחסן ורכישת חומרים לאחסון נכון בעלות של 13,951 ₪. שימור פריטי בד בעלות 3,900 ₪; ושימור ניייר בעלות 19,773. הבקשה לשימור פריטי עץ נדחית בשל דחיפות פחותה.</t>
  </si>
  <si>
    <t xml:space="preserve">נדחה, הפריט שהוצע לשימור הינו מזרקה חדשה עשויה בחובבנות, ללא מחקר מדעי וללא ידע מקצועי להקמתה, חברי הוועדה ממליצים לפרק את המזרקה. </t>
  </si>
  <si>
    <t>נדחה, הוגשה הצעה לא שלמה – לא נבחר עדיין משמר לעבודה המבוקשת ואין הצעת מחיר לביצוע העבודה.</t>
  </si>
  <si>
    <t xml:space="preserve">נדחה, הוגשה הצעה לא שלמה – אין תקציב לפרויקט, אלא תקציב כולל של המוזאון ולא נכלל בו פרויקט שימור; יש הצעת מחיר של קבלן בנייה ובתוכה כלולים עזרי אקלום ללא הצעות מחיר נלוות למידוף, מערכת ייבוש ומערכת הרטבה לבקרת לחות, גלאי הצפה, מצלמת בטיחות. </t>
  </si>
  <si>
    <t>נדחה, הבקשה לתיקון גג במבנה המוזאון, אינה בסדר העדיפות של הפרויקט. (מומלץ לפנות למועצה לשימור מבנים ואתרים).</t>
  </si>
  <si>
    <t>נדחה, המוזאון הגיש 2 בקשות בניגוד למבחן בו ניתן להגיש רק אחת לכל נושא. מומלצת תמיכה לבקשה השנייה.</t>
  </si>
  <si>
    <t>מומלצת תמיכה חלקית בשדרוג התאורה. חברי הוועדה דורשים לטפל בחדירת קרינה אולטרה סגולית בחדר התצוגה הקטן, כפי שנכתב בדוח ועדת האיכות.</t>
  </si>
  <si>
    <t>מומלצת תמיכה לרכישת מידוף לצורך אחסון מוזאלי. ליתר הסעיפים אין הצעות מחיר ולכן נדחים.</t>
  </si>
  <si>
    <t>שימור חלונות מבנה המוזיאון לצורי שיפור תנאי תצוגה ושימור</t>
  </si>
  <si>
    <r>
      <t xml:space="preserve">תמיכה מומלצת לעריכת סקר מיון ואחסון מוזאלי ראוי לאוסף ולרכישת ארגזים להעברת מוצגים. יתר הסעיפים נדחים בשל דחיפות פחותה.
</t>
    </r>
    <r>
      <rPr>
        <b/>
        <u/>
        <sz val="11"/>
        <rFont val="Arial"/>
        <family val="2"/>
      </rPr>
      <t>הועברה פנייה לחשכ"ל עקב חריגה בהוצאות הנה"כ בשנים 2019 ,2020. התמיכה מוקפאת עד לקבלת תשובה מוועדת החריגים!</t>
    </r>
  </si>
  <si>
    <t>קבוצה</t>
  </si>
  <si>
    <t>ב</t>
  </si>
  <si>
    <t>ג</t>
  </si>
  <si>
    <t>ד</t>
  </si>
  <si>
    <t>א</t>
  </si>
  <si>
    <t>לא</t>
  </si>
  <si>
    <t>לא רלוונטי</t>
  </si>
  <si>
    <t>ניתן לבצע במעבדת השימור של המוזיאון (רק קבוצות א+ב)</t>
  </si>
  <si>
    <r>
      <t xml:space="preserve">מומלצת תמיכה לשחזור מפרכה לזיתים ועצירת שמן. שחזור הכננת בעדיפות נמוכה.ולכן נדחה. 
</t>
    </r>
    <r>
      <rPr>
        <b/>
        <u/>
        <sz val="11"/>
        <rFont val="Arial"/>
        <family val="2"/>
      </rPr>
      <t>בשלב זה התקיים רק דיון ביניים בוועדת התמיכות בנוגע לממצאי ביקורת העומק שנערכה לעמותה. עד לסיום הדיון התמיכה מוקפאת!</t>
    </r>
  </si>
  <si>
    <r>
      <t xml:space="preserve">מומלצת תמיכה ב-5 ימי עבודה של המשמרת ורכישת ציוד לקשירת חפצים, מידוף, ריפוד למדוף, משטחים לפריטים כבדים, שואב אבק מוזיאלי. הכנת החלל והבינוי לא מפורט מעבר לשורה אחת בהצעת המחיר על כן נדחה. 
</t>
    </r>
    <r>
      <rPr>
        <b/>
        <u/>
        <sz val="11"/>
        <rFont val="Arial"/>
        <family val="2"/>
      </rPr>
      <t>ועדת התמיכות החליטה על קיזוז בסך 68,517 ₪ בגין ממצאי ביקורת העומק. הועברה פנייה לחשכ"ל לפיצול שכר המנהלת בשנים 2018,2020,2021. התמיכה מוקפאת עד לקבלת תשובה מוועדת החריגים!</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</si>
</sst>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rial"/>
      <family val="2"/>
      <charset val="177"/>
      <scheme val="minor"/>
    </font>
    <font>
      <sz val="10"/>
      <name val="Arial"/>
      <family val="2"/>
    </font>
    <font>
      <sz val="11"/>
      <color theme="1"/>
      <name val="Arial"/>
      <family val="2"/>
      <scheme val="minor"/>
    </font>
    <font>
      <sz val="11"/>
      <name val="Arial"/>
      <family val="2"/>
      <scheme val="minor"/>
    </font>
    <font>
      <b/>
      <sz val="11"/>
      <name val="Arial"/>
      <family val="2"/>
      <scheme val="minor"/>
    </font>
    <font>
      <sz val="11"/>
      <name val="Arial"/>
      <family val="2"/>
    </font>
    <font>
      <b/>
      <sz val="11"/>
      <name val="Arial"/>
      <family val="2"/>
    </font>
    <font>
      <b/>
      <u/>
      <sz val="1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1">
    <xf numFmtId="0" fontId="0" fillId="0" borderId="0" xfId="0"/>
    <xf numFmtId="3" fontId="4" fillId="0" borderId="1" xfId="0" applyNumberFormat="1" applyFont="1" applyFill="1" applyBorder="1" applyAlignment="1">
      <alignment horizontal="center" vertical="center" wrapText="1" readingOrder="2"/>
    </xf>
    <xf numFmtId="0" fontId="4" fillId="0" borderId="1" xfId="0" applyFont="1" applyFill="1" applyBorder="1" applyAlignment="1">
      <alignment horizontal="center" vertical="center" wrapText="1" readingOrder="2"/>
    </xf>
    <xf numFmtId="0" fontId="4" fillId="0" borderId="0" xfId="0" applyFont="1" applyFill="1" applyAlignment="1">
      <alignment horizontal="center"/>
    </xf>
    <xf numFmtId="49" fontId="5" fillId="0" borderId="1" xfId="1" applyNumberFormat="1" applyFont="1" applyFill="1" applyBorder="1" applyAlignment="1">
      <alignment horizontal="right" wrapText="1"/>
    </xf>
    <xf numFmtId="3" fontId="5" fillId="0" borderId="1" xfId="1" applyNumberFormat="1" applyFont="1" applyFill="1" applyBorder="1"/>
    <xf numFmtId="3" fontId="5" fillId="0" borderId="1" xfId="1" applyNumberFormat="1" applyFont="1" applyFill="1" applyBorder="1" applyAlignment="1">
      <alignment horizontal="right" wrapText="1"/>
    </xf>
    <xf numFmtId="0" fontId="3" fillId="0" borderId="1" xfId="0" applyFont="1" applyFill="1" applyBorder="1" applyAlignment="1">
      <alignment wrapText="1"/>
    </xf>
    <xf numFmtId="0" fontId="3" fillId="0" borderId="0" xfId="0" applyFont="1" applyFill="1"/>
    <xf numFmtId="3" fontId="3" fillId="0" borderId="1" xfId="0" applyNumberFormat="1" applyFont="1" applyFill="1" applyBorder="1" applyAlignment="1">
      <alignment horizontal="right" wrapText="1"/>
    </xf>
    <xf numFmtId="0" fontId="4" fillId="0" borderId="0" xfId="0" applyFont="1" applyFill="1"/>
    <xf numFmtId="0" fontId="3" fillId="0" borderId="1" xfId="0" applyFont="1" applyFill="1" applyBorder="1" applyAlignment="1">
      <alignment horizontal="right" vertical="center" wrapText="1"/>
    </xf>
    <xf numFmtId="0" fontId="3" fillId="0" borderId="1" xfId="0" applyFont="1" applyFill="1" applyBorder="1" applyAlignment="1">
      <alignment horizontal="right" wrapText="1"/>
    </xf>
    <xf numFmtId="3" fontId="3" fillId="0" borderId="1" xfId="0" applyNumberFormat="1" applyFont="1" applyFill="1" applyBorder="1"/>
    <xf numFmtId="2" fontId="4" fillId="0" borderId="1" xfId="0" applyNumberFormat="1" applyFont="1" applyFill="1" applyBorder="1" applyAlignment="1">
      <alignment horizontal="center" vertical="center" wrapText="1" readingOrder="2"/>
    </xf>
    <xf numFmtId="3" fontId="4" fillId="0" borderId="0" xfId="0" applyNumberFormat="1" applyFont="1" applyFill="1" applyAlignment="1">
      <alignment horizontal="center"/>
    </xf>
    <xf numFmtId="49" fontId="5" fillId="0" borderId="1" xfId="1" applyNumberFormat="1" applyFont="1" applyFill="1" applyBorder="1" applyAlignment="1">
      <alignment horizontal="center" vertical="center" wrapText="1"/>
    </xf>
    <xf numFmtId="2" fontId="5" fillId="0" borderId="1" xfId="1" applyNumberFormat="1" applyFont="1" applyFill="1" applyBorder="1"/>
    <xf numFmtId="3" fontId="3" fillId="0" borderId="0" xfId="0" applyNumberFormat="1" applyFont="1" applyFill="1"/>
    <xf numFmtId="2" fontId="3" fillId="0" borderId="1" xfId="0" applyNumberFormat="1" applyFont="1" applyFill="1" applyBorder="1"/>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wrapText="1"/>
    </xf>
    <xf numFmtId="0" fontId="2" fillId="0" borderId="1" xfId="0" applyFont="1" applyFill="1" applyBorder="1" applyAlignment="1">
      <alignment wrapText="1"/>
    </xf>
    <xf numFmtId="49"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right" wrapText="1"/>
    </xf>
    <xf numFmtId="49" fontId="6" fillId="0" borderId="1" xfId="1" applyNumberFormat="1" applyFont="1" applyFill="1" applyBorder="1" applyAlignment="1">
      <alignment horizontal="right" vertical="center" wrapText="1"/>
    </xf>
    <xf numFmtId="3" fontId="6" fillId="0" borderId="1" xfId="1" applyNumberFormat="1" applyFont="1" applyFill="1" applyBorder="1"/>
    <xf numFmtId="2" fontId="6" fillId="0" borderId="1" xfId="1" applyNumberFormat="1" applyFont="1" applyFill="1" applyBorder="1"/>
    <xf numFmtId="3" fontId="6" fillId="0" borderId="1" xfId="1" applyNumberFormat="1" applyFont="1" applyFill="1" applyBorder="1" applyAlignment="1">
      <alignment horizontal="right" wrapText="1"/>
    </xf>
    <xf numFmtId="3" fontId="4" fillId="0" borderId="1" xfId="0" applyNumberFormat="1"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1"/>
  <sheetViews>
    <sheetView rightToLeft="1" tabSelected="1" workbookViewId="0">
      <pane xSplit="2" ySplit="1" topLeftCell="C38" activePane="bottomRight" state="frozen"/>
      <selection pane="topRight" activeCell="F1" sqref="F1"/>
      <selection pane="bottomLeft" activeCell="A2" sqref="A2"/>
      <selection pane="bottomRight" activeCell="Q18" sqref="Q18"/>
    </sheetView>
  </sheetViews>
  <sheetFormatPr defaultColWidth="9" defaultRowHeight="14.25" x14ac:dyDescent="0.2"/>
  <cols>
    <col min="1" max="1" width="4.625" style="16" customWidth="1"/>
    <col min="2" max="2" width="14.5" style="11" customWidth="1"/>
    <col min="3" max="3" width="15.625" style="12" customWidth="1"/>
    <col min="4" max="4" width="6.25" style="20" customWidth="1"/>
    <col min="5" max="5" width="14.5" style="20" customWidth="1"/>
    <col min="6" max="6" width="30.5" style="12" customWidth="1"/>
    <col min="7" max="7" width="9" style="13"/>
    <col min="8" max="8" width="10.875" style="13" customWidth="1"/>
    <col min="9" max="13" width="9" style="13"/>
    <col min="14" max="14" width="9" style="19"/>
    <col min="15" max="15" width="11.25" style="13" customWidth="1"/>
    <col min="16" max="16" width="11.5" style="13" customWidth="1"/>
    <col min="17" max="17" width="23.125" style="9" customWidth="1"/>
    <col min="18" max="18" width="12" style="18" bestFit="1" customWidth="1"/>
    <col min="19" max="19" width="16.375" style="13" hidden="1" customWidth="1"/>
    <col min="20" max="16384" width="9" style="8"/>
  </cols>
  <sheetData>
    <row r="1" spans="1:19" s="3" customFormat="1" ht="75" x14ac:dyDescent="0.25">
      <c r="A1" s="1" t="s">
        <v>69</v>
      </c>
      <c r="B1" s="1" t="s">
        <v>1</v>
      </c>
      <c r="C1" s="1" t="s">
        <v>0</v>
      </c>
      <c r="D1" s="1" t="s">
        <v>196</v>
      </c>
      <c r="E1" s="1" t="s">
        <v>203</v>
      </c>
      <c r="F1" s="1" t="s">
        <v>76</v>
      </c>
      <c r="G1" s="1" t="s">
        <v>77</v>
      </c>
      <c r="H1" s="1" t="s">
        <v>2</v>
      </c>
      <c r="I1" s="1" t="s">
        <v>70</v>
      </c>
      <c r="J1" s="2" t="s">
        <v>71</v>
      </c>
      <c r="K1" s="2" t="s">
        <v>72</v>
      </c>
      <c r="L1" s="2" t="s">
        <v>73</v>
      </c>
      <c r="M1" s="2" t="s">
        <v>74</v>
      </c>
      <c r="N1" s="14" t="s">
        <v>78</v>
      </c>
      <c r="O1" s="2" t="s">
        <v>117</v>
      </c>
      <c r="P1" s="2" t="s">
        <v>118</v>
      </c>
      <c r="Q1" s="21" t="s">
        <v>75</v>
      </c>
      <c r="R1" s="15"/>
      <c r="S1" s="22" t="s">
        <v>89</v>
      </c>
    </row>
    <row r="2" spans="1:19" ht="228" x14ac:dyDescent="0.2">
      <c r="A2" s="16" t="s">
        <v>119</v>
      </c>
      <c r="B2" s="4" t="s">
        <v>21</v>
      </c>
      <c r="C2" s="4" t="s">
        <v>20</v>
      </c>
      <c r="D2" s="16" t="s">
        <v>197</v>
      </c>
      <c r="E2" s="16" t="s">
        <v>201</v>
      </c>
      <c r="F2" s="4" t="s">
        <v>96</v>
      </c>
      <c r="G2" s="5">
        <v>30000</v>
      </c>
      <c r="H2" s="5">
        <v>22500</v>
      </c>
      <c r="I2" s="5">
        <v>30000</v>
      </c>
      <c r="J2" s="5">
        <v>7</v>
      </c>
      <c r="K2" s="5">
        <v>8</v>
      </c>
      <c r="L2" s="5">
        <v>10</v>
      </c>
      <c r="M2" s="5">
        <v>10</v>
      </c>
      <c r="N2" s="17">
        <f t="shared" ref="N2:N40" si="0">J2*30%+K2*30%+L2*30%+M2*10%</f>
        <v>8.5</v>
      </c>
      <c r="O2" s="5">
        <f t="shared" ref="O2:O40" si="1">I2*75%</f>
        <v>22500</v>
      </c>
      <c r="P2" s="5">
        <f>MIN(O2,H2)</f>
        <v>22500</v>
      </c>
      <c r="Q2" s="6" t="s">
        <v>120</v>
      </c>
      <c r="S2" s="13">
        <v>49125</v>
      </c>
    </row>
    <row r="3" spans="1:19" ht="128.25" x14ac:dyDescent="0.2">
      <c r="A3" s="16" t="s">
        <v>121</v>
      </c>
      <c r="B3" s="4" t="s">
        <v>23</v>
      </c>
      <c r="C3" s="4" t="s">
        <v>12</v>
      </c>
      <c r="D3" s="16" t="s">
        <v>200</v>
      </c>
      <c r="E3" s="16" t="s">
        <v>201</v>
      </c>
      <c r="F3" s="7" t="s">
        <v>84</v>
      </c>
      <c r="G3" s="5">
        <v>160000</v>
      </c>
      <c r="H3" s="5">
        <v>120000</v>
      </c>
      <c r="I3" s="5">
        <v>100000</v>
      </c>
      <c r="J3" s="5">
        <v>7</v>
      </c>
      <c r="K3" s="5">
        <v>8</v>
      </c>
      <c r="L3" s="5">
        <v>10</v>
      </c>
      <c r="M3" s="5">
        <v>10</v>
      </c>
      <c r="N3" s="17">
        <f t="shared" si="0"/>
        <v>8.5</v>
      </c>
      <c r="O3" s="5">
        <f t="shared" si="1"/>
        <v>75000</v>
      </c>
      <c r="P3" s="5">
        <f t="shared" ref="P3:P40" si="2">MIN(O3,H3)</f>
        <v>75000</v>
      </c>
      <c r="Q3" s="6" t="s">
        <v>122</v>
      </c>
      <c r="S3" s="13">
        <v>99216</v>
      </c>
    </row>
    <row r="4" spans="1:19" ht="185.25" x14ac:dyDescent="0.2">
      <c r="A4" s="16" t="s">
        <v>123</v>
      </c>
      <c r="B4" s="4" t="s">
        <v>15</v>
      </c>
      <c r="C4" s="4" t="s">
        <v>12</v>
      </c>
      <c r="D4" s="16" t="s">
        <v>198</v>
      </c>
      <c r="E4" s="16" t="s">
        <v>202</v>
      </c>
      <c r="F4" s="4" t="s">
        <v>93</v>
      </c>
      <c r="G4" s="5">
        <v>324233</v>
      </c>
      <c r="H4" s="5">
        <v>243175</v>
      </c>
      <c r="I4" s="5">
        <v>99115</v>
      </c>
      <c r="J4" s="5">
        <v>6</v>
      </c>
      <c r="K4" s="5">
        <v>9</v>
      </c>
      <c r="L4" s="5">
        <v>9</v>
      </c>
      <c r="M4" s="5">
        <v>8</v>
      </c>
      <c r="N4" s="17">
        <f t="shared" si="0"/>
        <v>7.9999999999999991</v>
      </c>
      <c r="O4" s="5">
        <f t="shared" si="1"/>
        <v>74336.25</v>
      </c>
      <c r="P4" s="5">
        <f t="shared" si="2"/>
        <v>74336.25</v>
      </c>
      <c r="Q4" s="6" t="s">
        <v>124</v>
      </c>
      <c r="S4" s="13">
        <v>31414</v>
      </c>
    </row>
    <row r="5" spans="1:19" ht="57" x14ac:dyDescent="0.2">
      <c r="A5" s="16" t="s">
        <v>125</v>
      </c>
      <c r="B5" s="4" t="s">
        <v>31</v>
      </c>
      <c r="C5" s="4" t="s">
        <v>13</v>
      </c>
      <c r="D5" s="16" t="s">
        <v>198</v>
      </c>
      <c r="E5" s="16" t="s">
        <v>202</v>
      </c>
      <c r="F5" s="7" t="s">
        <v>88</v>
      </c>
      <c r="G5" s="5">
        <v>139354</v>
      </c>
      <c r="H5" s="5">
        <v>104516</v>
      </c>
      <c r="I5" s="5">
        <v>100269</v>
      </c>
      <c r="J5" s="5">
        <v>8</v>
      </c>
      <c r="K5" s="5">
        <v>8</v>
      </c>
      <c r="L5" s="5">
        <v>8</v>
      </c>
      <c r="M5" s="5">
        <v>8</v>
      </c>
      <c r="N5" s="17">
        <f t="shared" si="0"/>
        <v>7.9999999999999991</v>
      </c>
      <c r="O5" s="5">
        <f t="shared" si="1"/>
        <v>75201.75</v>
      </c>
      <c r="P5" s="5">
        <f t="shared" si="2"/>
        <v>75201.75</v>
      </c>
      <c r="Q5" s="6" t="s">
        <v>126</v>
      </c>
      <c r="S5" s="13">
        <v>84975</v>
      </c>
    </row>
    <row r="6" spans="1:19" ht="142.5" x14ac:dyDescent="0.2">
      <c r="A6" s="16" t="s">
        <v>127</v>
      </c>
      <c r="B6" s="4" t="s">
        <v>46</v>
      </c>
      <c r="C6" s="4" t="s">
        <v>13</v>
      </c>
      <c r="D6" s="16" t="s">
        <v>197</v>
      </c>
      <c r="E6" s="16" t="s">
        <v>201</v>
      </c>
      <c r="F6" s="4" t="s">
        <v>108</v>
      </c>
      <c r="G6" s="5">
        <v>228501</v>
      </c>
      <c r="H6" s="5">
        <v>171376</v>
      </c>
      <c r="I6" s="5">
        <v>113139</v>
      </c>
      <c r="J6" s="5">
        <v>8</v>
      </c>
      <c r="K6" s="5">
        <v>8</v>
      </c>
      <c r="L6" s="5">
        <v>8</v>
      </c>
      <c r="M6" s="5">
        <v>8</v>
      </c>
      <c r="N6" s="17">
        <f t="shared" si="0"/>
        <v>7.9999999999999991</v>
      </c>
      <c r="O6" s="5">
        <f t="shared" si="1"/>
        <v>84854.25</v>
      </c>
      <c r="P6" s="5">
        <f t="shared" si="2"/>
        <v>84854.25</v>
      </c>
      <c r="Q6" s="6" t="s">
        <v>128</v>
      </c>
      <c r="S6" s="13">
        <v>65813</v>
      </c>
    </row>
    <row r="7" spans="1:19" ht="85.5" x14ac:dyDescent="0.2">
      <c r="A7" s="16" t="s">
        <v>129</v>
      </c>
      <c r="B7" s="4" t="s">
        <v>66</v>
      </c>
      <c r="C7" s="4" t="s">
        <v>65</v>
      </c>
      <c r="D7" s="16" t="s">
        <v>199</v>
      </c>
      <c r="E7" s="16" t="s">
        <v>202</v>
      </c>
      <c r="F7" s="4" t="s">
        <v>114</v>
      </c>
      <c r="G7" s="5">
        <v>175851</v>
      </c>
      <c r="H7" s="5">
        <v>132000</v>
      </c>
      <c r="I7" s="5">
        <f>94300*1.17</f>
        <v>110331</v>
      </c>
      <c r="J7" s="5">
        <v>8</v>
      </c>
      <c r="K7" s="5">
        <v>8</v>
      </c>
      <c r="L7" s="5">
        <v>8</v>
      </c>
      <c r="M7" s="5">
        <v>8</v>
      </c>
      <c r="N7" s="17">
        <f t="shared" si="0"/>
        <v>7.9999999999999991</v>
      </c>
      <c r="O7" s="5">
        <f t="shared" si="1"/>
        <v>82748.25</v>
      </c>
      <c r="P7" s="5">
        <f t="shared" si="2"/>
        <v>82748.25</v>
      </c>
      <c r="Q7" s="6" t="s">
        <v>130</v>
      </c>
      <c r="S7" s="13">
        <v>75000</v>
      </c>
    </row>
    <row r="8" spans="1:19" ht="85.5" x14ac:dyDescent="0.2">
      <c r="A8" s="16" t="s">
        <v>131</v>
      </c>
      <c r="B8" s="4" t="s">
        <v>10</v>
      </c>
      <c r="C8" s="4" t="s">
        <v>9</v>
      </c>
      <c r="D8" s="16" t="s">
        <v>198</v>
      </c>
      <c r="E8" s="16" t="s">
        <v>202</v>
      </c>
      <c r="F8" s="7" t="s">
        <v>81</v>
      </c>
      <c r="G8" s="5">
        <v>113300</v>
      </c>
      <c r="H8" s="5">
        <v>84975</v>
      </c>
      <c r="I8" s="5">
        <v>61000</v>
      </c>
      <c r="J8" s="5">
        <v>7</v>
      </c>
      <c r="K8" s="5">
        <v>9</v>
      </c>
      <c r="L8" s="5">
        <v>7</v>
      </c>
      <c r="M8" s="5">
        <v>7</v>
      </c>
      <c r="N8" s="17">
        <f t="shared" si="0"/>
        <v>7.6000000000000005</v>
      </c>
      <c r="O8" s="5">
        <f t="shared" si="1"/>
        <v>45750</v>
      </c>
      <c r="P8" s="5">
        <f t="shared" si="2"/>
        <v>45750</v>
      </c>
      <c r="Q8" s="6" t="s">
        <v>132</v>
      </c>
      <c r="S8" s="13">
        <v>243175</v>
      </c>
    </row>
    <row r="9" spans="1:19" ht="71.25" x14ac:dyDescent="0.2">
      <c r="A9" s="16" t="s">
        <v>133</v>
      </c>
      <c r="B9" s="4" t="s">
        <v>8</v>
      </c>
      <c r="C9" s="4" t="s">
        <v>7</v>
      </c>
      <c r="D9" s="16" t="s">
        <v>198</v>
      </c>
      <c r="E9" s="16" t="s">
        <v>202</v>
      </c>
      <c r="F9" s="4" t="s">
        <v>90</v>
      </c>
      <c r="G9" s="5">
        <v>41886</v>
      </c>
      <c r="H9" s="5">
        <v>31414</v>
      </c>
      <c r="I9" s="5">
        <v>25600</v>
      </c>
      <c r="J9" s="5">
        <v>8</v>
      </c>
      <c r="K9" s="5">
        <v>7</v>
      </c>
      <c r="L9" s="5">
        <v>7</v>
      </c>
      <c r="M9" s="5">
        <v>8</v>
      </c>
      <c r="N9" s="17">
        <f t="shared" si="0"/>
        <v>7.3999999999999995</v>
      </c>
      <c r="O9" s="5">
        <f t="shared" si="1"/>
        <v>19200</v>
      </c>
      <c r="P9" s="5">
        <f t="shared" si="2"/>
        <v>19200</v>
      </c>
      <c r="Q9" s="6" t="s">
        <v>134</v>
      </c>
      <c r="S9" s="13">
        <v>169493</v>
      </c>
    </row>
    <row r="10" spans="1:19" ht="57" x14ac:dyDescent="0.2">
      <c r="A10" s="16" t="s">
        <v>135</v>
      </c>
      <c r="B10" s="4" t="s">
        <v>25</v>
      </c>
      <c r="C10" s="4" t="s">
        <v>24</v>
      </c>
      <c r="D10" s="16" t="s">
        <v>199</v>
      </c>
      <c r="E10" s="16" t="s">
        <v>202</v>
      </c>
      <c r="F10" s="4" t="s">
        <v>98</v>
      </c>
      <c r="G10" s="5">
        <v>24700</v>
      </c>
      <c r="H10" s="5">
        <v>18525</v>
      </c>
      <c r="I10" s="5">
        <v>24700</v>
      </c>
      <c r="J10" s="5">
        <v>8</v>
      </c>
      <c r="K10" s="5">
        <v>9</v>
      </c>
      <c r="L10" s="5">
        <v>5</v>
      </c>
      <c r="M10" s="5">
        <v>8</v>
      </c>
      <c r="N10" s="17">
        <f t="shared" si="0"/>
        <v>7.3999999999999995</v>
      </c>
      <c r="O10" s="5">
        <f t="shared" si="1"/>
        <v>18525</v>
      </c>
      <c r="P10" s="5">
        <f t="shared" si="2"/>
        <v>18525</v>
      </c>
      <c r="Q10" s="6" t="s">
        <v>136</v>
      </c>
      <c r="S10" s="13">
        <v>271000</v>
      </c>
    </row>
    <row r="11" spans="1:19" ht="156.75" x14ac:dyDescent="0.2">
      <c r="A11" s="16" t="s">
        <v>137</v>
      </c>
      <c r="B11" s="4" t="s">
        <v>26</v>
      </c>
      <c r="C11" s="4" t="s">
        <v>5</v>
      </c>
      <c r="D11" s="16" t="s">
        <v>199</v>
      </c>
      <c r="E11" s="16" t="s">
        <v>202</v>
      </c>
      <c r="F11" s="4" t="s">
        <v>99</v>
      </c>
      <c r="G11" s="5">
        <v>38000</v>
      </c>
      <c r="H11" s="5">
        <v>28500</v>
      </c>
      <c r="I11" s="5">
        <v>34590</v>
      </c>
      <c r="J11" s="5">
        <v>8</v>
      </c>
      <c r="K11" s="5">
        <v>6</v>
      </c>
      <c r="L11" s="5">
        <v>8</v>
      </c>
      <c r="M11" s="5">
        <v>8</v>
      </c>
      <c r="N11" s="17">
        <f t="shared" si="0"/>
        <v>7.3999999999999995</v>
      </c>
      <c r="O11" s="5">
        <f t="shared" si="1"/>
        <v>25942.5</v>
      </c>
      <c r="P11" s="5">
        <f t="shared" si="2"/>
        <v>25942.5</v>
      </c>
      <c r="Q11" s="6" t="s">
        <v>138</v>
      </c>
      <c r="S11" s="13">
        <v>22500</v>
      </c>
    </row>
    <row r="12" spans="1:19" ht="99.75" x14ac:dyDescent="0.2">
      <c r="A12" s="16" t="s">
        <v>139</v>
      </c>
      <c r="B12" s="4" t="s">
        <v>28</v>
      </c>
      <c r="C12" s="4" t="s">
        <v>13</v>
      </c>
      <c r="D12" s="16" t="s">
        <v>199</v>
      </c>
      <c r="E12" s="16" t="s">
        <v>202</v>
      </c>
      <c r="F12" s="7" t="s">
        <v>80</v>
      </c>
      <c r="G12" s="5">
        <v>95069</v>
      </c>
      <c r="H12" s="5">
        <v>71300</v>
      </c>
      <c r="I12" s="5">
        <f>12285+17784</f>
        <v>30069</v>
      </c>
      <c r="J12" s="5">
        <v>8</v>
      </c>
      <c r="K12" s="5">
        <v>7</v>
      </c>
      <c r="L12" s="5">
        <v>7</v>
      </c>
      <c r="M12" s="5">
        <v>8</v>
      </c>
      <c r="N12" s="17">
        <f t="shared" si="0"/>
        <v>7.3999999999999995</v>
      </c>
      <c r="O12" s="5">
        <f t="shared" si="1"/>
        <v>22551.75</v>
      </c>
      <c r="P12" s="5">
        <f t="shared" si="2"/>
        <v>22551.75</v>
      </c>
      <c r="Q12" s="6" t="s">
        <v>140</v>
      </c>
      <c r="S12" s="13">
        <v>0</v>
      </c>
    </row>
    <row r="13" spans="1:19" ht="99.75" x14ac:dyDescent="0.2">
      <c r="A13" s="16" t="s">
        <v>141</v>
      </c>
      <c r="B13" s="4" t="s">
        <v>44</v>
      </c>
      <c r="C13" s="4" t="s">
        <v>43</v>
      </c>
      <c r="D13" s="16" t="s">
        <v>199</v>
      </c>
      <c r="E13" s="16" t="s">
        <v>202</v>
      </c>
      <c r="F13" s="4" t="s">
        <v>106</v>
      </c>
      <c r="G13" s="5">
        <v>85527</v>
      </c>
      <c r="H13" s="5">
        <v>64145</v>
      </c>
      <c r="I13" s="5">
        <v>70000</v>
      </c>
      <c r="J13" s="5">
        <v>8</v>
      </c>
      <c r="K13" s="5">
        <v>7</v>
      </c>
      <c r="L13" s="5">
        <v>7</v>
      </c>
      <c r="M13" s="5">
        <v>8</v>
      </c>
      <c r="N13" s="17">
        <f t="shared" si="0"/>
        <v>7.3999999999999995</v>
      </c>
      <c r="O13" s="5">
        <f t="shared" si="1"/>
        <v>52500</v>
      </c>
      <c r="P13" s="5">
        <f t="shared" si="2"/>
        <v>52500</v>
      </c>
      <c r="Q13" s="6" t="s">
        <v>142</v>
      </c>
      <c r="S13" s="13">
        <v>120000</v>
      </c>
    </row>
    <row r="14" spans="1:19" ht="71.25" x14ac:dyDescent="0.2">
      <c r="A14" s="16" t="s">
        <v>143</v>
      </c>
      <c r="B14" s="4" t="s">
        <v>14</v>
      </c>
      <c r="C14" s="4" t="s">
        <v>13</v>
      </c>
      <c r="D14" s="16" t="s">
        <v>199</v>
      </c>
      <c r="E14" s="16" t="s">
        <v>202</v>
      </c>
      <c r="F14" s="4" t="s">
        <v>92</v>
      </c>
      <c r="G14" s="5">
        <v>100000</v>
      </c>
      <c r="H14" s="5">
        <v>75000</v>
      </c>
      <c r="I14" s="5">
        <v>14966</v>
      </c>
      <c r="J14" s="5">
        <v>8</v>
      </c>
      <c r="K14" s="5">
        <v>7</v>
      </c>
      <c r="L14" s="5">
        <v>7</v>
      </c>
      <c r="M14" s="5">
        <v>7</v>
      </c>
      <c r="N14" s="17">
        <f t="shared" si="0"/>
        <v>7.3</v>
      </c>
      <c r="O14" s="5">
        <f t="shared" si="1"/>
        <v>11224.5</v>
      </c>
      <c r="P14" s="5">
        <f t="shared" si="2"/>
        <v>11224.5</v>
      </c>
      <c r="Q14" s="6" t="s">
        <v>144</v>
      </c>
      <c r="S14" s="13">
        <v>18525</v>
      </c>
    </row>
    <row r="15" spans="1:19" ht="114" x14ac:dyDescent="0.2">
      <c r="A15" s="16" t="s">
        <v>145</v>
      </c>
      <c r="B15" s="4" t="s">
        <v>27</v>
      </c>
      <c r="C15" s="4" t="s">
        <v>12</v>
      </c>
      <c r="D15" s="16" t="s">
        <v>199</v>
      </c>
      <c r="E15" s="16" t="s">
        <v>202</v>
      </c>
      <c r="F15" s="7" t="s">
        <v>85</v>
      </c>
      <c r="G15" s="5">
        <v>47920</v>
      </c>
      <c r="H15" s="5">
        <v>35940</v>
      </c>
      <c r="I15" s="5">
        <f>13951+19773+3900</f>
        <v>37624</v>
      </c>
      <c r="J15" s="5">
        <v>7</v>
      </c>
      <c r="K15" s="5">
        <v>7</v>
      </c>
      <c r="L15" s="5">
        <v>7</v>
      </c>
      <c r="M15" s="5">
        <v>7</v>
      </c>
      <c r="N15" s="17">
        <f t="shared" si="0"/>
        <v>7.0000000000000009</v>
      </c>
      <c r="O15" s="5">
        <f t="shared" si="1"/>
        <v>28218</v>
      </c>
      <c r="P15" s="5">
        <f t="shared" si="2"/>
        <v>28218</v>
      </c>
      <c r="Q15" s="6" t="s">
        <v>186</v>
      </c>
      <c r="S15" s="13">
        <v>28500</v>
      </c>
    </row>
    <row r="16" spans="1:19" ht="71.25" x14ac:dyDescent="0.2">
      <c r="A16" s="16" t="s">
        <v>146</v>
      </c>
      <c r="B16" s="4" t="s">
        <v>52</v>
      </c>
      <c r="C16" s="4" t="s">
        <v>51</v>
      </c>
      <c r="D16" s="16" t="s">
        <v>199</v>
      </c>
      <c r="E16" s="16" t="s">
        <v>202</v>
      </c>
      <c r="F16" s="7" t="s">
        <v>83</v>
      </c>
      <c r="G16" s="5">
        <v>28000</v>
      </c>
      <c r="H16" s="5">
        <v>21000</v>
      </c>
      <c r="I16" s="5">
        <v>28000</v>
      </c>
      <c r="J16" s="5">
        <v>7</v>
      </c>
      <c r="K16" s="5">
        <v>7</v>
      </c>
      <c r="L16" s="5">
        <v>7</v>
      </c>
      <c r="M16" s="5">
        <v>7</v>
      </c>
      <c r="N16" s="17">
        <f t="shared" si="0"/>
        <v>7.0000000000000009</v>
      </c>
      <c r="O16" s="5">
        <f t="shared" si="1"/>
        <v>21000</v>
      </c>
      <c r="P16" s="5">
        <f t="shared" si="2"/>
        <v>21000</v>
      </c>
      <c r="Q16" s="6" t="s">
        <v>147</v>
      </c>
      <c r="S16" s="13">
        <v>35940</v>
      </c>
    </row>
    <row r="17" spans="1:19" ht="234" x14ac:dyDescent="0.25">
      <c r="A17" s="16" t="s">
        <v>148</v>
      </c>
      <c r="B17" s="4" t="s">
        <v>56</v>
      </c>
      <c r="C17" s="4" t="s">
        <v>55</v>
      </c>
      <c r="D17" s="16" t="s">
        <v>199</v>
      </c>
      <c r="E17" s="16" t="s">
        <v>202</v>
      </c>
      <c r="F17" s="7" t="s">
        <v>149</v>
      </c>
      <c r="G17" s="5">
        <v>267000</v>
      </c>
      <c r="H17" s="5">
        <v>200000</v>
      </c>
      <c r="I17" s="5">
        <f>2000+5000+15000+18000+8190</f>
        <v>48190</v>
      </c>
      <c r="J17" s="5">
        <v>7</v>
      </c>
      <c r="K17" s="5">
        <v>7</v>
      </c>
      <c r="L17" s="5">
        <v>7</v>
      </c>
      <c r="M17" s="5">
        <v>7</v>
      </c>
      <c r="N17" s="17">
        <f t="shared" si="0"/>
        <v>7.0000000000000009</v>
      </c>
      <c r="O17" s="5">
        <f t="shared" si="1"/>
        <v>36142.5</v>
      </c>
      <c r="P17" s="5">
        <f t="shared" si="2"/>
        <v>36142.5</v>
      </c>
      <c r="Q17" s="6" t="s">
        <v>205</v>
      </c>
      <c r="S17" s="13">
        <v>71300</v>
      </c>
    </row>
    <row r="18" spans="1:19" ht="57" x14ac:dyDescent="0.2">
      <c r="A18" s="16" t="s">
        <v>150</v>
      </c>
      <c r="B18" s="4" t="s">
        <v>61</v>
      </c>
      <c r="C18" s="4" t="s">
        <v>18</v>
      </c>
      <c r="D18" s="16" t="s">
        <v>199</v>
      </c>
      <c r="E18" s="16" t="s">
        <v>202</v>
      </c>
      <c r="F18" s="7" t="s">
        <v>86</v>
      </c>
      <c r="G18" s="5">
        <v>91000</v>
      </c>
      <c r="H18" s="5">
        <v>68250</v>
      </c>
      <c r="I18" s="5">
        <v>50000</v>
      </c>
      <c r="J18" s="5">
        <v>7</v>
      </c>
      <c r="K18" s="5">
        <v>7</v>
      </c>
      <c r="L18" s="5">
        <v>7</v>
      </c>
      <c r="M18" s="5">
        <v>7</v>
      </c>
      <c r="N18" s="17">
        <f t="shared" si="0"/>
        <v>7.0000000000000009</v>
      </c>
      <c r="O18" s="5">
        <f t="shared" si="1"/>
        <v>37500</v>
      </c>
      <c r="P18" s="5">
        <f t="shared" si="2"/>
        <v>37500</v>
      </c>
      <c r="Q18" s="6" t="s">
        <v>151</v>
      </c>
      <c r="S18" s="13">
        <v>74115</v>
      </c>
    </row>
    <row r="19" spans="1:19" ht="42.75" x14ac:dyDescent="0.2">
      <c r="A19" s="16" t="s">
        <v>152</v>
      </c>
      <c r="B19" s="4" t="s">
        <v>64</v>
      </c>
      <c r="C19" s="4" t="s">
        <v>63</v>
      </c>
      <c r="D19" s="16" t="s">
        <v>199</v>
      </c>
      <c r="E19" s="16" t="s">
        <v>202</v>
      </c>
      <c r="F19" s="4" t="s">
        <v>113</v>
      </c>
      <c r="G19" s="5">
        <v>65462</v>
      </c>
      <c r="H19" s="5">
        <v>52370</v>
      </c>
      <c r="I19" s="5">
        <v>20000</v>
      </c>
      <c r="J19" s="5">
        <v>7</v>
      </c>
      <c r="K19" s="5">
        <v>7</v>
      </c>
      <c r="L19" s="5">
        <v>7</v>
      </c>
      <c r="M19" s="5">
        <v>7</v>
      </c>
      <c r="N19" s="17">
        <f t="shared" si="0"/>
        <v>7.0000000000000009</v>
      </c>
      <c r="O19" s="5">
        <f t="shared" si="1"/>
        <v>15000</v>
      </c>
      <c r="P19" s="5">
        <f t="shared" si="2"/>
        <v>15000</v>
      </c>
      <c r="Q19" s="6" t="s">
        <v>153</v>
      </c>
      <c r="S19" s="13">
        <v>104516</v>
      </c>
    </row>
    <row r="20" spans="1:19" ht="57" x14ac:dyDescent="0.2">
      <c r="A20" s="16" t="s">
        <v>154</v>
      </c>
      <c r="B20" s="4" t="s">
        <v>50</v>
      </c>
      <c r="C20" s="4" t="s">
        <v>49</v>
      </c>
      <c r="D20" s="16" t="s">
        <v>197</v>
      </c>
      <c r="E20" s="16" t="s">
        <v>201</v>
      </c>
      <c r="F20" s="4" t="s">
        <v>110</v>
      </c>
      <c r="G20" s="5">
        <v>211946</v>
      </c>
      <c r="H20" s="5">
        <v>158959</v>
      </c>
      <c r="I20" s="5">
        <v>70000</v>
      </c>
      <c r="J20" s="5">
        <v>6</v>
      </c>
      <c r="K20" s="5">
        <v>7</v>
      </c>
      <c r="L20" s="5">
        <v>8</v>
      </c>
      <c r="M20" s="5">
        <v>7</v>
      </c>
      <c r="N20" s="17">
        <f t="shared" si="0"/>
        <v>7</v>
      </c>
      <c r="O20" s="5">
        <f t="shared" si="1"/>
        <v>52500</v>
      </c>
      <c r="P20" s="5">
        <f t="shared" si="2"/>
        <v>52500</v>
      </c>
      <c r="Q20" s="6" t="s">
        <v>155</v>
      </c>
      <c r="S20" s="13">
        <v>72750</v>
      </c>
    </row>
    <row r="21" spans="1:19" ht="171" x14ac:dyDescent="0.2">
      <c r="A21" s="16" t="s">
        <v>156</v>
      </c>
      <c r="B21" s="4" t="s">
        <v>33</v>
      </c>
      <c r="C21" s="4" t="s">
        <v>32</v>
      </c>
      <c r="D21" s="16" t="s">
        <v>199</v>
      </c>
      <c r="E21" s="16" t="s">
        <v>202</v>
      </c>
      <c r="F21" s="7" t="s">
        <v>102</v>
      </c>
      <c r="G21" s="5">
        <v>97000</v>
      </c>
      <c r="H21" s="5">
        <v>72750</v>
      </c>
      <c r="I21" s="5">
        <v>60000</v>
      </c>
      <c r="J21" s="5">
        <v>6</v>
      </c>
      <c r="K21" s="5">
        <v>8</v>
      </c>
      <c r="L21" s="5">
        <v>7</v>
      </c>
      <c r="M21" s="5">
        <v>7</v>
      </c>
      <c r="N21" s="17">
        <f t="shared" si="0"/>
        <v>6.9999999999999991</v>
      </c>
      <c r="O21" s="5">
        <f t="shared" si="1"/>
        <v>45000</v>
      </c>
      <c r="P21" s="5">
        <f t="shared" si="2"/>
        <v>45000</v>
      </c>
      <c r="Q21" s="6" t="s">
        <v>157</v>
      </c>
      <c r="S21" s="13">
        <v>0</v>
      </c>
    </row>
    <row r="22" spans="1:19" ht="57" x14ac:dyDescent="0.2">
      <c r="A22" s="16" t="s">
        <v>158</v>
      </c>
      <c r="B22" s="4" t="s">
        <v>6</v>
      </c>
      <c r="C22" s="4" t="s">
        <v>5</v>
      </c>
      <c r="D22" s="16" t="s">
        <v>199</v>
      </c>
      <c r="E22" s="16" t="s">
        <v>202</v>
      </c>
      <c r="F22" s="4" t="s">
        <v>115</v>
      </c>
      <c r="G22" s="5">
        <v>99216</v>
      </c>
      <c r="H22" s="5">
        <v>99216</v>
      </c>
      <c r="I22" s="5">
        <v>60000</v>
      </c>
      <c r="J22" s="5">
        <v>3</v>
      </c>
      <c r="K22" s="5">
        <v>8</v>
      </c>
      <c r="L22" s="5">
        <v>8</v>
      </c>
      <c r="M22" s="5">
        <v>8</v>
      </c>
      <c r="N22" s="17">
        <f t="shared" si="0"/>
        <v>6.4999999999999991</v>
      </c>
      <c r="O22" s="5">
        <f t="shared" si="1"/>
        <v>45000</v>
      </c>
      <c r="P22" s="5">
        <f t="shared" si="2"/>
        <v>45000</v>
      </c>
      <c r="Q22" s="6" t="s">
        <v>159</v>
      </c>
      <c r="S22" s="13">
        <v>153750</v>
      </c>
    </row>
    <row r="23" spans="1:19" ht="57" x14ac:dyDescent="0.2">
      <c r="A23" s="16" t="s">
        <v>160</v>
      </c>
      <c r="B23" s="4" t="s">
        <v>41</v>
      </c>
      <c r="C23" s="4" t="s">
        <v>42</v>
      </c>
      <c r="D23" s="16" t="s">
        <v>198</v>
      </c>
      <c r="E23" s="16" t="s">
        <v>202</v>
      </c>
      <c r="F23" s="4" t="s">
        <v>105</v>
      </c>
      <c r="G23" s="5">
        <v>38264</v>
      </c>
      <c r="H23" s="5">
        <v>28697</v>
      </c>
      <c r="I23" s="5">
        <v>38264</v>
      </c>
      <c r="J23" s="5">
        <v>5</v>
      </c>
      <c r="K23" s="5">
        <v>6</v>
      </c>
      <c r="L23" s="5">
        <v>7</v>
      </c>
      <c r="M23" s="5">
        <v>8</v>
      </c>
      <c r="N23" s="17">
        <f t="shared" si="0"/>
        <v>6.2</v>
      </c>
      <c r="O23" s="5">
        <f t="shared" si="1"/>
        <v>28698</v>
      </c>
      <c r="P23" s="5">
        <f t="shared" si="2"/>
        <v>28697</v>
      </c>
      <c r="Q23" s="6" t="s">
        <v>161</v>
      </c>
      <c r="S23" s="13">
        <v>100493</v>
      </c>
    </row>
    <row r="24" spans="1:19" ht="85.5" x14ac:dyDescent="0.2">
      <c r="A24" s="16" t="s">
        <v>162</v>
      </c>
      <c r="B24" s="4" t="s">
        <v>17</v>
      </c>
      <c r="C24" s="4" t="s">
        <v>16</v>
      </c>
      <c r="D24" s="16" t="s">
        <v>199</v>
      </c>
      <c r="E24" s="16" t="s">
        <v>202</v>
      </c>
      <c r="F24" s="4" t="s">
        <v>94</v>
      </c>
      <c r="G24" s="5">
        <v>225991</v>
      </c>
      <c r="H24" s="5">
        <v>169493</v>
      </c>
      <c r="I24" s="5">
        <v>100000</v>
      </c>
      <c r="J24" s="5">
        <v>3</v>
      </c>
      <c r="K24" s="5">
        <v>8</v>
      </c>
      <c r="L24" s="5">
        <v>8</v>
      </c>
      <c r="M24" s="5">
        <v>5</v>
      </c>
      <c r="N24" s="17">
        <f t="shared" si="0"/>
        <v>6.1999999999999993</v>
      </c>
      <c r="O24" s="5">
        <f t="shared" si="1"/>
        <v>75000</v>
      </c>
      <c r="P24" s="5">
        <f t="shared" si="2"/>
        <v>75000</v>
      </c>
      <c r="Q24" s="6" t="s">
        <v>192</v>
      </c>
      <c r="S24" s="13">
        <v>51230</v>
      </c>
    </row>
    <row r="25" spans="1:19" ht="99.75" x14ac:dyDescent="0.2">
      <c r="A25" s="16" t="s">
        <v>163</v>
      </c>
      <c r="B25" s="4" t="s">
        <v>29</v>
      </c>
      <c r="C25" s="4" t="s">
        <v>30</v>
      </c>
      <c r="D25" s="16" t="s">
        <v>199</v>
      </c>
      <c r="E25" s="16" t="s">
        <v>202</v>
      </c>
      <c r="F25" s="4" t="s">
        <v>100</v>
      </c>
      <c r="G25" s="5">
        <v>98820</v>
      </c>
      <c r="H25" s="5">
        <v>74115</v>
      </c>
      <c r="I25" s="5">
        <f>8190+22547+409+4890</f>
        <v>36036</v>
      </c>
      <c r="J25" s="5">
        <v>6</v>
      </c>
      <c r="K25" s="5">
        <v>6</v>
      </c>
      <c r="L25" s="5">
        <v>6</v>
      </c>
      <c r="M25" s="5">
        <v>7</v>
      </c>
      <c r="N25" s="17">
        <f t="shared" si="0"/>
        <v>6.1</v>
      </c>
      <c r="O25" s="5">
        <f t="shared" si="1"/>
        <v>27027</v>
      </c>
      <c r="P25" s="5">
        <f t="shared" si="2"/>
        <v>27027</v>
      </c>
      <c r="Q25" s="6" t="s">
        <v>164</v>
      </c>
      <c r="S25" s="13">
        <v>28697</v>
      </c>
    </row>
    <row r="26" spans="1:19" ht="71.25" x14ac:dyDescent="0.2">
      <c r="A26" s="16" t="s">
        <v>165</v>
      </c>
      <c r="B26" s="4" t="s">
        <v>44</v>
      </c>
      <c r="C26" s="4" t="s">
        <v>45</v>
      </c>
      <c r="D26" s="16" t="s">
        <v>198</v>
      </c>
      <c r="E26" s="16" t="s">
        <v>202</v>
      </c>
      <c r="F26" s="4" t="s">
        <v>107</v>
      </c>
      <c r="G26" s="5">
        <v>47250</v>
      </c>
      <c r="H26" s="5">
        <v>35437</v>
      </c>
      <c r="I26" s="5">
        <v>20000</v>
      </c>
      <c r="J26" s="5">
        <v>6</v>
      </c>
      <c r="K26" s="5">
        <v>6</v>
      </c>
      <c r="L26" s="5">
        <v>6</v>
      </c>
      <c r="M26" s="5">
        <v>6</v>
      </c>
      <c r="N26" s="17">
        <f t="shared" si="0"/>
        <v>6</v>
      </c>
      <c r="O26" s="5">
        <f t="shared" si="1"/>
        <v>15000</v>
      </c>
      <c r="P26" s="5">
        <f t="shared" si="2"/>
        <v>15000</v>
      </c>
      <c r="Q26" s="6" t="s">
        <v>166</v>
      </c>
      <c r="S26" s="13">
        <v>64145</v>
      </c>
    </row>
    <row r="27" spans="1:19" ht="42.75" x14ac:dyDescent="0.2">
      <c r="A27" s="16" t="s">
        <v>167</v>
      </c>
      <c r="B27" s="4" t="s">
        <v>48</v>
      </c>
      <c r="C27" s="4" t="s">
        <v>47</v>
      </c>
      <c r="D27" s="16" t="s">
        <v>199</v>
      </c>
      <c r="E27" s="16" t="s">
        <v>202</v>
      </c>
      <c r="F27" s="4" t="s">
        <v>109</v>
      </c>
      <c r="G27" s="5">
        <v>67217</v>
      </c>
      <c r="H27" s="5">
        <v>50412.75</v>
      </c>
      <c r="I27" s="5">
        <v>67217</v>
      </c>
      <c r="J27" s="5">
        <v>4</v>
      </c>
      <c r="K27" s="5">
        <v>6</v>
      </c>
      <c r="L27" s="5">
        <v>8</v>
      </c>
      <c r="M27" s="5">
        <v>6</v>
      </c>
      <c r="N27" s="17">
        <f t="shared" si="0"/>
        <v>6</v>
      </c>
      <c r="O27" s="5">
        <f t="shared" si="1"/>
        <v>50412.75</v>
      </c>
      <c r="P27" s="5">
        <f t="shared" si="2"/>
        <v>50412.75</v>
      </c>
      <c r="Q27" s="6" t="s">
        <v>168</v>
      </c>
      <c r="S27" s="13">
        <v>35437</v>
      </c>
    </row>
    <row r="28" spans="1:19" ht="147" x14ac:dyDescent="0.25">
      <c r="A28" s="16" t="s">
        <v>169</v>
      </c>
      <c r="B28" s="4" t="s">
        <v>58</v>
      </c>
      <c r="C28" s="4" t="s">
        <v>57</v>
      </c>
      <c r="D28" s="16" t="s">
        <v>199</v>
      </c>
      <c r="E28" s="16" t="s">
        <v>202</v>
      </c>
      <c r="F28" s="7" t="s">
        <v>82</v>
      </c>
      <c r="G28" s="5">
        <v>246870</v>
      </c>
      <c r="H28" s="5">
        <v>185153</v>
      </c>
      <c r="I28" s="5">
        <v>52650</v>
      </c>
      <c r="J28" s="5">
        <v>6</v>
      </c>
      <c r="K28" s="5">
        <v>6</v>
      </c>
      <c r="L28" s="5">
        <v>6</v>
      </c>
      <c r="M28" s="5">
        <v>6</v>
      </c>
      <c r="N28" s="17">
        <f t="shared" si="0"/>
        <v>6</v>
      </c>
      <c r="O28" s="5">
        <f t="shared" si="1"/>
        <v>39487.5</v>
      </c>
      <c r="P28" s="5">
        <f t="shared" si="2"/>
        <v>39487.5</v>
      </c>
      <c r="Q28" s="6" t="s">
        <v>204</v>
      </c>
      <c r="S28" s="13">
        <v>171376</v>
      </c>
    </row>
    <row r="29" spans="1:19" ht="114" x14ac:dyDescent="0.2">
      <c r="A29" s="16" t="s">
        <v>170</v>
      </c>
      <c r="B29" s="4" t="s">
        <v>38</v>
      </c>
      <c r="C29" s="4" t="s">
        <v>18</v>
      </c>
      <c r="D29" s="16" t="s">
        <v>199</v>
      </c>
      <c r="E29" s="16" t="s">
        <v>202</v>
      </c>
      <c r="F29" s="4" t="s">
        <v>103</v>
      </c>
      <c r="G29" s="5">
        <v>144585</v>
      </c>
      <c r="H29" s="5">
        <v>100493</v>
      </c>
      <c r="I29" s="5">
        <f>90295</f>
        <v>90295</v>
      </c>
      <c r="J29" s="5">
        <v>3</v>
      </c>
      <c r="K29" s="5">
        <v>8</v>
      </c>
      <c r="L29" s="5">
        <v>7</v>
      </c>
      <c r="M29" s="5">
        <v>5</v>
      </c>
      <c r="N29" s="17">
        <f t="shared" si="0"/>
        <v>5.9</v>
      </c>
      <c r="O29" s="5">
        <f t="shared" si="1"/>
        <v>67721.25</v>
      </c>
      <c r="P29" s="5">
        <f t="shared" si="2"/>
        <v>67721.25</v>
      </c>
      <c r="Q29" s="6" t="s">
        <v>171</v>
      </c>
      <c r="S29" s="13">
        <v>50412.75</v>
      </c>
    </row>
    <row r="30" spans="1:19" ht="228" x14ac:dyDescent="0.2">
      <c r="A30" s="16" t="s">
        <v>172</v>
      </c>
      <c r="B30" s="4" t="s">
        <v>19</v>
      </c>
      <c r="C30" s="4" t="s">
        <v>18</v>
      </c>
      <c r="D30" s="16" t="s">
        <v>197</v>
      </c>
      <c r="E30" s="16" t="s">
        <v>201</v>
      </c>
      <c r="F30" s="4" t="s">
        <v>95</v>
      </c>
      <c r="G30" s="5">
        <v>362038</v>
      </c>
      <c r="H30" s="5">
        <v>271000</v>
      </c>
      <c r="I30" s="5">
        <v>241177</v>
      </c>
      <c r="J30" s="5">
        <v>2</v>
      </c>
      <c r="K30" s="5">
        <v>6</v>
      </c>
      <c r="L30" s="5">
        <v>8</v>
      </c>
      <c r="M30" s="5">
        <v>10</v>
      </c>
      <c r="N30" s="17">
        <f t="shared" si="0"/>
        <v>5.8</v>
      </c>
      <c r="O30" s="5">
        <f t="shared" si="1"/>
        <v>180882.75</v>
      </c>
      <c r="P30" s="5">
        <f t="shared" si="2"/>
        <v>180882.75</v>
      </c>
      <c r="Q30" s="6" t="s">
        <v>173</v>
      </c>
      <c r="S30" s="13">
        <v>158959</v>
      </c>
    </row>
    <row r="31" spans="1:19" ht="85.5" x14ac:dyDescent="0.2">
      <c r="A31" s="16" t="s">
        <v>174</v>
      </c>
      <c r="B31" s="4" t="s">
        <v>37</v>
      </c>
      <c r="C31" s="4" t="s">
        <v>36</v>
      </c>
      <c r="D31" s="16" t="s">
        <v>198</v>
      </c>
      <c r="E31" s="16" t="s">
        <v>202</v>
      </c>
      <c r="F31" s="4" t="s">
        <v>116</v>
      </c>
      <c r="G31" s="5">
        <v>205000</v>
      </c>
      <c r="H31" s="5">
        <v>153750</v>
      </c>
      <c r="I31" s="5">
        <v>110000</v>
      </c>
      <c r="J31" s="5">
        <v>3</v>
      </c>
      <c r="K31" s="5">
        <v>6</v>
      </c>
      <c r="L31" s="5">
        <v>7</v>
      </c>
      <c r="M31" s="5">
        <v>7</v>
      </c>
      <c r="N31" s="17">
        <f t="shared" si="0"/>
        <v>5.5</v>
      </c>
      <c r="O31" s="5">
        <f t="shared" si="1"/>
        <v>82500</v>
      </c>
      <c r="P31" s="5">
        <f t="shared" si="2"/>
        <v>82500</v>
      </c>
      <c r="Q31" s="6" t="s">
        <v>193</v>
      </c>
      <c r="S31" s="13">
        <v>21000</v>
      </c>
    </row>
    <row r="32" spans="1:19" ht="146.25" x14ac:dyDescent="0.25">
      <c r="A32" s="16" t="s">
        <v>175</v>
      </c>
      <c r="B32" s="4" t="s">
        <v>40</v>
      </c>
      <c r="C32" s="4" t="s">
        <v>39</v>
      </c>
      <c r="D32" s="16" t="s">
        <v>199</v>
      </c>
      <c r="E32" s="16" t="s">
        <v>202</v>
      </c>
      <c r="F32" s="4" t="s">
        <v>104</v>
      </c>
      <c r="G32" s="5">
        <v>68306</v>
      </c>
      <c r="H32" s="5">
        <v>51230</v>
      </c>
      <c r="I32" s="5">
        <v>35873</v>
      </c>
      <c r="J32" s="5">
        <v>5</v>
      </c>
      <c r="K32" s="5">
        <v>5</v>
      </c>
      <c r="L32" s="5">
        <v>6</v>
      </c>
      <c r="M32" s="5">
        <v>6</v>
      </c>
      <c r="N32" s="17">
        <f t="shared" si="0"/>
        <v>5.4</v>
      </c>
      <c r="O32" s="5">
        <f t="shared" si="1"/>
        <v>26904.75</v>
      </c>
      <c r="P32" s="5">
        <f t="shared" si="2"/>
        <v>26904.75</v>
      </c>
      <c r="Q32" s="6" t="s">
        <v>195</v>
      </c>
      <c r="S32" s="13">
        <v>0</v>
      </c>
    </row>
    <row r="33" spans="1:19" ht="171" x14ac:dyDescent="0.2">
      <c r="A33" s="16" t="s">
        <v>176</v>
      </c>
      <c r="B33" s="4" t="s">
        <v>4</v>
      </c>
      <c r="C33" s="4" t="s">
        <v>3</v>
      </c>
      <c r="D33" s="16" t="s">
        <v>199</v>
      </c>
      <c r="E33" s="16" t="s">
        <v>202</v>
      </c>
      <c r="F33" s="7" t="s">
        <v>79</v>
      </c>
      <c r="G33" s="5">
        <v>65500</v>
      </c>
      <c r="H33" s="5">
        <v>49125</v>
      </c>
      <c r="I33" s="5">
        <v>22500</v>
      </c>
      <c r="J33" s="5">
        <v>4</v>
      </c>
      <c r="K33" s="5">
        <v>7</v>
      </c>
      <c r="L33" s="5">
        <v>5</v>
      </c>
      <c r="M33" s="5">
        <v>5</v>
      </c>
      <c r="N33" s="17">
        <f t="shared" si="0"/>
        <v>5.3</v>
      </c>
      <c r="O33" s="5">
        <f t="shared" si="1"/>
        <v>16875</v>
      </c>
      <c r="P33" s="5">
        <f>MIN(O33,H33)-1203</f>
        <v>15672</v>
      </c>
      <c r="Q33" s="6" t="s">
        <v>177</v>
      </c>
      <c r="S33" s="13">
        <v>200000</v>
      </c>
    </row>
    <row r="34" spans="1:19" ht="171" x14ac:dyDescent="0.2">
      <c r="A34" s="16" t="s">
        <v>178</v>
      </c>
      <c r="B34" s="4" t="s">
        <v>60</v>
      </c>
      <c r="C34" s="4" t="s">
        <v>59</v>
      </c>
      <c r="D34" s="16" t="s">
        <v>199</v>
      </c>
      <c r="E34" s="16" t="s">
        <v>202</v>
      </c>
      <c r="F34" s="4" t="s">
        <v>112</v>
      </c>
      <c r="G34" s="5">
        <v>250000</v>
      </c>
      <c r="H34" s="5">
        <v>187500</v>
      </c>
      <c r="I34" s="5">
        <v>76234</v>
      </c>
      <c r="J34" s="5">
        <v>3</v>
      </c>
      <c r="K34" s="5">
        <v>6</v>
      </c>
      <c r="L34" s="5">
        <v>6</v>
      </c>
      <c r="M34" s="5">
        <v>6</v>
      </c>
      <c r="N34" s="17">
        <f t="shared" si="0"/>
        <v>5.0999999999999996</v>
      </c>
      <c r="O34" s="5">
        <f t="shared" si="1"/>
        <v>57175.5</v>
      </c>
      <c r="P34" s="5">
        <f>MIN(O34,H34)*0</f>
        <v>0</v>
      </c>
      <c r="Q34" s="6" t="s">
        <v>179</v>
      </c>
      <c r="S34" s="13">
        <v>185153</v>
      </c>
    </row>
    <row r="35" spans="1:19" ht="128.25" x14ac:dyDescent="0.2">
      <c r="A35" s="16" t="s">
        <v>180</v>
      </c>
      <c r="B35" s="4" t="s">
        <v>11</v>
      </c>
      <c r="C35" s="4" t="s">
        <v>12</v>
      </c>
      <c r="D35" s="16" t="s">
        <v>199</v>
      </c>
      <c r="E35" s="16" t="s">
        <v>202</v>
      </c>
      <c r="F35" s="4" t="s">
        <v>91</v>
      </c>
      <c r="G35" s="5">
        <v>87750</v>
      </c>
      <c r="H35" s="5">
        <v>65813</v>
      </c>
      <c r="I35" s="5">
        <v>0</v>
      </c>
      <c r="J35" s="5">
        <v>0</v>
      </c>
      <c r="K35" s="5">
        <v>0</v>
      </c>
      <c r="L35" s="5">
        <v>0</v>
      </c>
      <c r="M35" s="5">
        <v>0</v>
      </c>
      <c r="N35" s="17">
        <f t="shared" si="0"/>
        <v>0</v>
      </c>
      <c r="O35" s="5">
        <f t="shared" si="1"/>
        <v>0</v>
      </c>
      <c r="P35" s="5">
        <f t="shared" si="2"/>
        <v>0</v>
      </c>
      <c r="Q35" s="23" t="s">
        <v>187</v>
      </c>
      <c r="S35" s="13">
        <v>187500</v>
      </c>
    </row>
    <row r="36" spans="1:19" ht="71.25" x14ac:dyDescent="0.2">
      <c r="A36" s="16" t="s">
        <v>181</v>
      </c>
      <c r="B36" s="4" t="s">
        <v>21</v>
      </c>
      <c r="C36" s="4" t="s">
        <v>22</v>
      </c>
      <c r="D36" s="16" t="s">
        <v>197</v>
      </c>
      <c r="E36" s="16" t="s">
        <v>201</v>
      </c>
      <c r="F36" s="4" t="s">
        <v>97</v>
      </c>
      <c r="G36" s="5">
        <v>182000</v>
      </c>
      <c r="H36" s="5">
        <v>136500</v>
      </c>
      <c r="I36" s="5">
        <v>0</v>
      </c>
      <c r="J36" s="5">
        <v>0</v>
      </c>
      <c r="K36" s="5">
        <v>0</v>
      </c>
      <c r="L36" s="5">
        <v>0</v>
      </c>
      <c r="M36" s="5">
        <v>0</v>
      </c>
      <c r="N36" s="17">
        <f t="shared" si="0"/>
        <v>0</v>
      </c>
      <c r="O36" s="5">
        <f t="shared" si="1"/>
        <v>0</v>
      </c>
      <c r="P36" s="5">
        <f t="shared" si="2"/>
        <v>0</v>
      </c>
      <c r="Q36" s="23" t="s">
        <v>191</v>
      </c>
      <c r="S36" s="13">
        <v>68250</v>
      </c>
    </row>
    <row r="37" spans="1:19" ht="71.25" x14ac:dyDescent="0.2">
      <c r="A37" s="16" t="s">
        <v>182</v>
      </c>
      <c r="B37" s="4" t="s">
        <v>35</v>
      </c>
      <c r="C37" s="4" t="s">
        <v>34</v>
      </c>
      <c r="D37" s="16" t="s">
        <v>198</v>
      </c>
      <c r="E37" s="16" t="s">
        <v>202</v>
      </c>
      <c r="F37" s="4" t="s">
        <v>101</v>
      </c>
      <c r="G37" s="5">
        <v>137500</v>
      </c>
      <c r="H37" s="5">
        <v>68750</v>
      </c>
      <c r="I37" s="5">
        <v>0</v>
      </c>
      <c r="J37" s="5">
        <v>0</v>
      </c>
      <c r="K37" s="5">
        <v>0</v>
      </c>
      <c r="L37" s="5">
        <v>0</v>
      </c>
      <c r="M37" s="5">
        <v>0</v>
      </c>
      <c r="N37" s="17">
        <f t="shared" si="0"/>
        <v>0</v>
      </c>
      <c r="O37" s="5">
        <f t="shared" si="1"/>
        <v>0</v>
      </c>
      <c r="P37" s="5">
        <f t="shared" si="2"/>
        <v>0</v>
      </c>
      <c r="Q37" s="23" t="s">
        <v>188</v>
      </c>
      <c r="S37" s="13">
        <v>225000</v>
      </c>
    </row>
    <row r="38" spans="1:19" ht="142.5" x14ac:dyDescent="0.2">
      <c r="A38" s="16" t="s">
        <v>183</v>
      </c>
      <c r="B38" s="4" t="s">
        <v>54</v>
      </c>
      <c r="C38" s="4" t="s">
        <v>53</v>
      </c>
      <c r="D38" s="16" t="s">
        <v>199</v>
      </c>
      <c r="E38" s="16" t="s">
        <v>202</v>
      </c>
      <c r="F38" s="4" t="s">
        <v>111</v>
      </c>
      <c r="G38" s="5">
        <v>90000</v>
      </c>
      <c r="H38" s="5">
        <v>67500</v>
      </c>
      <c r="I38" s="5">
        <v>0</v>
      </c>
      <c r="J38" s="5">
        <v>0</v>
      </c>
      <c r="K38" s="5">
        <v>0</v>
      </c>
      <c r="L38" s="5">
        <v>0</v>
      </c>
      <c r="M38" s="5">
        <v>0</v>
      </c>
      <c r="N38" s="17">
        <f t="shared" si="0"/>
        <v>0</v>
      </c>
      <c r="O38" s="5">
        <f t="shared" si="1"/>
        <v>0</v>
      </c>
      <c r="P38" s="5">
        <f t="shared" si="2"/>
        <v>0</v>
      </c>
      <c r="Q38" s="23" t="s">
        <v>189</v>
      </c>
      <c r="S38" s="13">
        <v>52370</v>
      </c>
    </row>
    <row r="39" spans="1:19" ht="114" x14ac:dyDescent="0.2">
      <c r="A39" s="16" t="s">
        <v>184</v>
      </c>
      <c r="B39" s="4" t="s">
        <v>62</v>
      </c>
      <c r="C39" s="4" t="s">
        <v>13</v>
      </c>
      <c r="D39" s="16" t="s">
        <v>199</v>
      </c>
      <c r="E39" s="16" t="s">
        <v>202</v>
      </c>
      <c r="F39" s="7" t="s">
        <v>87</v>
      </c>
      <c r="G39" s="5">
        <v>300000</v>
      </c>
      <c r="H39" s="5">
        <v>225000</v>
      </c>
      <c r="I39" s="5">
        <v>0</v>
      </c>
      <c r="J39" s="5">
        <v>0</v>
      </c>
      <c r="K39" s="5">
        <v>0</v>
      </c>
      <c r="L39" s="5">
        <v>0</v>
      </c>
      <c r="M39" s="5">
        <v>0</v>
      </c>
      <c r="N39" s="17">
        <f t="shared" si="0"/>
        <v>0</v>
      </c>
      <c r="O39" s="5">
        <f t="shared" si="1"/>
        <v>0</v>
      </c>
      <c r="P39" s="5">
        <f t="shared" si="2"/>
        <v>0</v>
      </c>
      <c r="Q39" s="23" t="s">
        <v>190</v>
      </c>
      <c r="S39" s="13">
        <v>132000</v>
      </c>
    </row>
    <row r="40" spans="1:19" ht="57" x14ac:dyDescent="0.2">
      <c r="A40" s="16" t="s">
        <v>185</v>
      </c>
      <c r="B40" s="4" t="s">
        <v>66</v>
      </c>
      <c r="C40" s="4" t="s">
        <v>67</v>
      </c>
      <c r="D40" s="16" t="s">
        <v>199</v>
      </c>
      <c r="E40" s="16" t="s">
        <v>202</v>
      </c>
      <c r="F40" s="4" t="s">
        <v>194</v>
      </c>
      <c r="G40" s="5">
        <v>313333</v>
      </c>
      <c r="H40" s="5">
        <v>235000</v>
      </c>
      <c r="I40" s="5">
        <v>0</v>
      </c>
      <c r="J40" s="5">
        <v>0</v>
      </c>
      <c r="K40" s="5">
        <v>0</v>
      </c>
      <c r="L40" s="5">
        <v>0</v>
      </c>
      <c r="M40" s="5">
        <v>0</v>
      </c>
      <c r="N40" s="17">
        <f t="shared" si="0"/>
        <v>0</v>
      </c>
      <c r="O40" s="5">
        <f t="shared" si="1"/>
        <v>0</v>
      </c>
      <c r="P40" s="5">
        <f t="shared" si="2"/>
        <v>0</v>
      </c>
      <c r="Q40" s="23" t="s">
        <v>191</v>
      </c>
      <c r="S40" s="13">
        <v>0</v>
      </c>
    </row>
    <row r="41" spans="1:19" s="10" customFormat="1" ht="30" x14ac:dyDescent="0.25">
      <c r="A41" s="24" t="s">
        <v>68</v>
      </c>
      <c r="B41" s="26"/>
      <c r="C41" s="25"/>
      <c r="D41" s="24"/>
      <c r="E41" s="24"/>
      <c r="F41" s="25"/>
      <c r="G41" s="27"/>
      <c r="H41" s="27">
        <f>SUM(H2:H40)</f>
        <v>4030879.75</v>
      </c>
      <c r="I41" s="27"/>
      <c r="J41" s="27"/>
      <c r="K41" s="27"/>
      <c r="L41" s="27"/>
      <c r="M41" s="27"/>
      <c r="N41" s="28"/>
      <c r="O41" s="27">
        <f>SUM(O2:O40)</f>
        <v>1558379.25</v>
      </c>
      <c r="P41" s="27">
        <f>SUM(P2:P40)</f>
        <v>1499999.75</v>
      </c>
      <c r="Q41" s="29"/>
      <c r="R41" s="18"/>
      <c r="S41" s="30">
        <f>SUM(S2:S40)</f>
        <v>3523129.75</v>
      </c>
    </row>
  </sheetData>
  <pageMargins left="0.15748031496062992" right="0.15748031496062992" top="0.23622047244094491" bottom="0.17" header="0.15748031496062992" footer="0.15748031496062992"/>
  <pageSetup scale="60" fitToHeight="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3</vt:i4>
      </vt:variant>
    </vt:vector>
  </HeadingPairs>
  <TitlesOfParts>
    <vt:vector size="4" baseType="lpstr">
      <vt:lpstr>שימור</vt:lpstr>
      <vt:lpstr>שימור!_Hlk106617888</vt:lpstr>
      <vt:lpstr>שימור!WPrint_Area_W</vt:lpstr>
      <vt:lpstr>שימור!WPrint_TitlesW</vt:lpstr>
    </vt:vector>
  </TitlesOfParts>
  <Company>MoST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Noa Cohen</dc:creator>
  <cp:lastModifiedBy>Noa Cohen</cp:lastModifiedBy>
  <cp:lastPrinted>2022-08-14T06:47:00Z</cp:lastPrinted>
  <dcterms:created xsi:type="dcterms:W3CDTF">2022-06-15T05:32:06Z</dcterms:created>
  <dcterms:modified xsi:type="dcterms:W3CDTF">2022-08-14T07:46:02Z</dcterms:modified>
</cp:coreProperties>
</file>