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galitd\Desktop\"/>
    </mc:Choice>
  </mc:AlternateContent>
  <bookViews>
    <workbookView xWindow="0" yWindow="0" windowWidth="28800" windowHeight="12360"/>
  </bookViews>
  <sheets>
    <sheet name="נתונים מלאים" sheetId="1" r:id="rId1"/>
    <sheet name="מועצות מקומיות" sheetId="4" r:id="rId2"/>
    <sheet name="מועצות איזוריות" sheetId="3" r:id="rId3"/>
    <sheet name="עיריות" sheetId="2" r:id="rId4"/>
  </sheets>
  <definedNames>
    <definedName name="_xlnm._FilterDatabase" localSheetId="0" hidden="1">'נתונים מלאים'!$A$1:$BS$161</definedName>
    <definedName name="_xlnm._FilterDatabase" localSheetId="3" hidden="1">עיריות!$A$1:$BS$192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9" i="2" l="1"/>
  <c r="AF49" i="2"/>
  <c r="AD49" i="2"/>
  <c r="AN50" i="2"/>
  <c r="AL50" i="2"/>
  <c r="AX32" i="2"/>
  <c r="AL32" i="2"/>
  <c r="AH34" i="2"/>
  <c r="AL34" i="2"/>
  <c r="AV35" i="2"/>
  <c r="AN35" i="2"/>
  <c r="AL35" i="2"/>
  <c r="AL36" i="2"/>
  <c r="BJ39" i="2"/>
  <c r="BH39" i="2"/>
  <c r="AX39" i="2"/>
  <c r="AV39" i="2"/>
  <c r="AP39" i="2"/>
  <c r="AN39" i="2"/>
  <c r="AH39" i="2"/>
  <c r="AL42" i="2"/>
  <c r="AV42" i="2"/>
  <c r="AL45" i="2"/>
  <c r="AD46" i="2"/>
  <c r="AF46" i="2"/>
  <c r="AL46" i="2"/>
  <c r="AH48" i="2"/>
  <c r="AJ48" i="2"/>
  <c r="AL48" i="2"/>
  <c r="AN48" i="2"/>
  <c r="AP48" i="2"/>
  <c r="BH48" i="2"/>
  <c r="AM50" i="2"/>
  <c r="AH51" i="2"/>
  <c r="AL51" i="2"/>
  <c r="AV51" i="2"/>
  <c r="AV52" i="2"/>
  <c r="AP52" i="2"/>
  <c r="AL52" i="2"/>
  <c r="AJ52" i="2"/>
  <c r="AD53" i="2"/>
  <c r="AJ53" i="2"/>
  <c r="AL53" i="2"/>
  <c r="AN53" i="2"/>
  <c r="AP53" i="2"/>
  <c r="AX53" i="2"/>
  <c r="BD54" i="2"/>
  <c r="AL55" i="2"/>
  <c r="AF56" i="2"/>
  <c r="AH56" i="2"/>
  <c r="AL56" i="2"/>
  <c r="AN56" i="2"/>
  <c r="AP56" i="2"/>
  <c r="AX56" i="2"/>
  <c r="AH57" i="2"/>
  <c r="AL57" i="2"/>
  <c r="AN57" i="2"/>
  <c r="AP57" i="2"/>
  <c r="AV57" i="2"/>
  <c r="BH28" i="2"/>
  <c r="AL26" i="2"/>
  <c r="AV26" i="2"/>
  <c r="AL24" i="2"/>
  <c r="AL23" i="2"/>
  <c r="AV23" i="2"/>
  <c r="AH22" i="2"/>
  <c r="AJ22" i="2"/>
  <c r="AL22" i="2"/>
  <c r="AP22" i="2"/>
  <c r="AV22" i="2"/>
  <c r="BH22" i="2"/>
  <c r="BP22" i="2"/>
  <c r="AH21" i="2"/>
  <c r="AL21" i="2"/>
  <c r="AV21" i="2"/>
  <c r="BH21" i="2"/>
  <c r="BL21" i="2"/>
  <c r="AL20" i="2"/>
  <c r="AP20" i="2"/>
  <c r="AV20" i="2"/>
  <c r="AJ19" i="2"/>
  <c r="AH19" i="2"/>
  <c r="AL19" i="2"/>
  <c r="AN19" i="2"/>
  <c r="AP19" i="2"/>
  <c r="AZ19" i="2"/>
  <c r="BH19" i="2"/>
  <c r="BJ19" i="2"/>
  <c r="BP19" i="2"/>
  <c r="AF18" i="2"/>
  <c r="AL18" i="2"/>
  <c r="AN18" i="2"/>
  <c r="AZ18" i="2"/>
  <c r="BF18" i="2"/>
  <c r="BH18" i="2"/>
  <c r="AH16" i="2"/>
  <c r="AN16" i="2"/>
  <c r="AP16" i="2"/>
  <c r="AV16" i="2"/>
  <c r="BJ16" i="2"/>
  <c r="AL15" i="2"/>
  <c r="AD14" i="2"/>
  <c r="BS14" i="2" s="1"/>
  <c r="AH14" i="2"/>
  <c r="AJ14" i="2"/>
  <c r="AL14" i="2"/>
  <c r="AN14" i="2"/>
  <c r="AV14" i="2"/>
  <c r="BD14" i="2"/>
  <c r="AV12" i="2"/>
  <c r="AL12" i="2"/>
  <c r="AV11" i="2"/>
  <c r="AF11" i="2"/>
  <c r="AH10" i="2"/>
  <c r="AN10" i="2"/>
  <c r="AP10" i="2"/>
  <c r="AV10" i="2"/>
  <c r="BH10" i="2"/>
  <c r="BL10" i="2"/>
  <c r="BN10" i="2"/>
  <c r="BP10" i="2"/>
  <c r="AX6" i="2"/>
  <c r="AV6" i="2"/>
  <c r="AH6" i="2"/>
  <c r="AV3" i="2"/>
  <c r="AP3" i="2"/>
  <c r="AL3" i="2"/>
  <c r="BS4" i="2"/>
  <c r="BS5" i="2"/>
  <c r="BS6" i="2"/>
  <c r="BS8" i="2"/>
  <c r="BS9" i="2"/>
  <c r="BS11" i="2"/>
  <c r="BS12" i="2"/>
  <c r="BS13" i="2"/>
  <c r="BS15" i="2"/>
  <c r="BS16" i="2"/>
  <c r="BS17" i="2"/>
  <c r="BS23" i="2"/>
  <c r="BS24" i="2"/>
  <c r="BS25" i="2"/>
  <c r="BS27" i="2"/>
  <c r="BS29" i="2"/>
  <c r="BS33" i="2"/>
  <c r="BS37" i="2"/>
  <c r="BS38" i="2"/>
  <c r="BS40" i="2"/>
  <c r="BS41" i="2"/>
  <c r="BS43" i="2"/>
  <c r="BS44" i="2"/>
  <c r="BS47" i="2"/>
  <c r="BS58" i="2"/>
  <c r="BS3" i="2"/>
  <c r="AV2" i="2"/>
  <c r="AR2" i="2"/>
  <c r="AP2" i="2"/>
  <c r="AN2" i="2"/>
  <c r="AL2" i="2"/>
  <c r="AJ2" i="2"/>
  <c r="AH2" i="2"/>
  <c r="AD2" i="2"/>
  <c r="BS2" i="2" l="1"/>
  <c r="I65" i="4"/>
  <c r="J65" i="4"/>
  <c r="K65" i="4"/>
  <c r="L65" i="4"/>
  <c r="M65" i="4"/>
  <c r="N65" i="4"/>
  <c r="O65" i="4"/>
  <c r="P65" i="4"/>
  <c r="Q65" i="4"/>
  <c r="R65" i="4"/>
  <c r="S65" i="4"/>
  <c r="T65" i="4"/>
  <c r="U65" i="4"/>
  <c r="V65" i="4"/>
  <c r="W65" i="4"/>
  <c r="X65" i="4"/>
  <c r="Y65" i="4"/>
  <c r="Z65" i="4"/>
  <c r="AA65" i="4"/>
  <c r="AB65" i="4"/>
  <c r="AC65" i="4"/>
  <c r="AD65" i="4"/>
  <c r="AE65" i="4"/>
  <c r="AF65" i="4"/>
  <c r="AG65" i="4"/>
  <c r="AH65" i="4"/>
  <c r="AI65" i="4"/>
  <c r="AJ65" i="4"/>
  <c r="AK65" i="4"/>
  <c r="AL65" i="4"/>
  <c r="AM65" i="4"/>
  <c r="AN65" i="4"/>
  <c r="AO65" i="4"/>
  <c r="AP65" i="4"/>
  <c r="AQ65" i="4"/>
  <c r="AR65" i="4"/>
  <c r="AS65" i="4"/>
  <c r="AT65" i="4"/>
  <c r="AU65" i="4"/>
  <c r="AV65" i="4"/>
  <c r="AW65" i="4"/>
  <c r="AX65" i="4"/>
  <c r="AY65" i="4"/>
  <c r="AZ65" i="4"/>
  <c r="BA65" i="4"/>
  <c r="BB65" i="4"/>
  <c r="BC65" i="4"/>
  <c r="BD65" i="4"/>
  <c r="BE65" i="4"/>
  <c r="BF65" i="4"/>
  <c r="BG65" i="4"/>
  <c r="BH65" i="4"/>
  <c r="BI65" i="4"/>
  <c r="BJ65" i="4"/>
  <c r="BK65" i="4"/>
  <c r="BL65" i="4"/>
  <c r="BM65" i="4"/>
  <c r="BN65" i="4"/>
  <c r="BO65" i="4"/>
  <c r="BP65" i="4"/>
  <c r="BQ65" i="4"/>
  <c r="BR65" i="4"/>
  <c r="BS65" i="4"/>
  <c r="BT65" i="4"/>
  <c r="BU65" i="4"/>
  <c r="BV65" i="4"/>
  <c r="BW65" i="4"/>
  <c r="BX65" i="4"/>
  <c r="H65" i="4"/>
  <c r="I42" i="3" l="1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H42" i="3"/>
  <c r="I59" i="2"/>
  <c r="J59" i="2"/>
  <c r="K59" i="2"/>
  <c r="L59" i="2"/>
  <c r="M59" i="2"/>
  <c r="H59" i="2"/>
  <c r="AY59" i="2"/>
  <c r="AZ59" i="2"/>
  <c r="BA59" i="2"/>
  <c r="BB59" i="2"/>
  <c r="BC59" i="2"/>
  <c r="BD59" i="2"/>
  <c r="BE59" i="2"/>
  <c r="BF59" i="2"/>
  <c r="BG59" i="2"/>
  <c r="BH59" i="2"/>
  <c r="BI59" i="2"/>
  <c r="BJ59" i="2"/>
  <c r="BK59" i="2"/>
  <c r="BL59" i="2"/>
  <c r="BM59" i="2"/>
  <c r="BN59" i="2"/>
  <c r="BO59" i="2"/>
  <c r="BP59" i="2"/>
  <c r="BQ59" i="2"/>
  <c r="BR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V59" i="2"/>
  <c r="AW59" i="2"/>
  <c r="AX59" i="2"/>
  <c r="N59" i="2"/>
  <c r="AE161" i="1"/>
  <c r="W161" i="1"/>
  <c r="V161" i="1"/>
  <c r="U161" i="1"/>
  <c r="T161" i="1"/>
  <c r="S161" i="1"/>
  <c r="R161" i="1"/>
  <c r="Q161" i="1"/>
  <c r="P161" i="1"/>
  <c r="O161" i="1"/>
  <c r="M161" i="1"/>
  <c r="L161" i="1"/>
  <c r="K161" i="1"/>
  <c r="J161" i="1"/>
  <c r="I161" i="1"/>
  <c r="H161" i="1"/>
  <c r="G161" i="1"/>
  <c r="F161" i="1"/>
  <c r="AB161" i="1"/>
  <c r="AC161" i="1"/>
  <c r="AD161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BF161" i="1"/>
  <c r="BG161" i="1"/>
  <c r="BH161" i="1"/>
  <c r="BI161" i="1"/>
  <c r="BJ161" i="1"/>
  <c r="BK161" i="1"/>
  <c r="BL161" i="1"/>
  <c r="BM161" i="1"/>
  <c r="BN161" i="1"/>
  <c r="BO161" i="1"/>
  <c r="AA161" i="1"/>
  <c r="N161" i="1"/>
  <c r="BS59" i="2" l="1"/>
  <c r="X161" i="1"/>
  <c r="Y161" i="1"/>
  <c r="Z161" i="1"/>
</calcChain>
</file>

<file path=xl/sharedStrings.xml><?xml version="1.0" encoding="utf-8"?>
<sst xmlns="http://schemas.openxmlformats.org/spreadsheetml/2006/main" count="2357" uniqueCount="524">
  <si>
    <t>מס' סימוכין</t>
  </si>
  <si>
    <t>תאריך יצירה</t>
  </si>
  <si>
    <t>סטטוס</t>
  </si>
  <si>
    <t>שם המשרד</t>
  </si>
  <si>
    <t>סיווג רשות</t>
  </si>
  <si>
    <t>שנת דיווח</t>
  </si>
  <si>
    <t>סטטוס דיווח</t>
  </si>
  <si>
    <t>הרשות מסרה את כל המידע המבוקש</t>
  </si>
  <si>
    <t>הרשות מסרה את המידע המבוקש באופן חלקי</t>
  </si>
  <si>
    <t>הרשות דחתה את הבקשה למסירת מידע</t>
  </si>
  <si>
    <t>הטיפול בבקשה הופסק בשל אי תשלום אגרה</t>
  </si>
  <si>
    <t>הטיפול בבקשה הופסק מטעמים הקשורים לפונה</t>
  </si>
  <si>
    <t>הטיפול בבקשה טרם הסתיים</t>
  </si>
  <si>
    <t>סה"כ</t>
  </si>
  <si>
    <t>סך כל הבקשות שסורבו / נענו חלקית בשנת</t>
  </si>
  <si>
    <t>עילות דחייה מרכזיות</t>
  </si>
  <si>
    <t>זמן הטיפול בבקשה לא עלה על 15 יום</t>
  </si>
  <si>
    <t>זמן הטיפול בבקשה בין 16-30 יום</t>
  </si>
  <si>
    <t>זמן הטיפול בבקשה בין 31-60 יום</t>
  </si>
  <si>
    <t>זמן הטיפול בבקשה בין 61-120 יום</t>
  </si>
  <si>
    <t>זמן הטיפול בבקשה מעל 120 יום</t>
  </si>
  <si>
    <t>סך הבקשות בגינן נגבתה אגרה</t>
  </si>
  <si>
    <t>סכום האגרות שניגבה במסגרת בקשות חוק חופש המידע</t>
  </si>
  <si>
    <t>פירוט סיבת הדחיה</t>
  </si>
  <si>
    <t>14 - החוק אינו חל</t>
  </si>
  <si>
    <t>20 - קיים הסדר אחר למסירת המידע</t>
  </si>
  <si>
    <t>8(1) - הקצאת משאבים בלתי סבירה</t>
  </si>
  <si>
    <t>8(2) - נוצר לפני 7 שנים</t>
  </si>
  <si>
    <t>8(3) - לא ניתן לאתר את המידע או שהמידע אינו מצוי בידי הרשות</t>
  </si>
  <si>
    <t>8(4) - המידע פורסם</t>
  </si>
  <si>
    <t>8(5) - המידע נוצר בידי רשות אחרת</t>
  </si>
  <si>
    <t>9(א)(1) - פגיעה בבטחון</t>
  </si>
  <si>
    <t>9(א)(2) - צו</t>
  </si>
  <si>
    <t>9(א)(3) - פגיעה בפרטיות</t>
  </si>
  <si>
    <t>9(א)(4) איסור על פי דין</t>
  </si>
  <si>
    <t>9(ב)(1) - שיבוש תפקוד הרשות</t>
  </si>
  <si>
    <t>9(ב)(10)- פרטיות הנפטר</t>
  </si>
  <si>
    <t>9(ב)(2) - מדיניות בעיצוב</t>
  </si>
  <si>
    <t>9(ב)(3) - משא ומתן</t>
  </si>
  <si>
    <t>9(ב)(4) - דיונים פנימיים</t>
  </si>
  <si>
    <t>9(ב)(5) - ניהול פנימי</t>
  </si>
  <si>
    <t>9(ב)(6) - סוד מסחרי</t>
  </si>
  <si>
    <t>9(ב)(7) - תנאי לאי מסירה</t>
  </si>
  <si>
    <t>9(ב)(8) - רשות אכיפה</t>
  </si>
  <si>
    <t>9(ב)(9) - משמעת</t>
  </si>
  <si>
    <t>45864</t>
  </si>
  <si>
    <t>03/06/2020 11:37:15</t>
  </si>
  <si>
    <t>פעיל</t>
  </si>
  <si>
    <t>מועצה אזורית אלונה</t>
  </si>
  <si>
    <t>מועצה איזורית</t>
  </si>
  <si>
    <t>אושר</t>
  </si>
  <si>
    <t/>
  </si>
  <si>
    <t>45980</t>
  </si>
  <si>
    <t>09/06/2020 10:45:12</t>
  </si>
  <si>
    <t>מועצה אזורית בוסתאן אלמרג</t>
  </si>
  <si>
    <t>45808</t>
  </si>
  <si>
    <t>13/05/2020 11:44:14</t>
  </si>
  <si>
    <t>מועצה אזורית בקעת הירדן</t>
  </si>
  <si>
    <t>46428</t>
  </si>
  <si>
    <t>19/07/2020 13:40:02</t>
  </si>
  <si>
    <t>מועצה אזורית ברנר</t>
  </si>
  <si>
    <t>טרם נבדק</t>
  </si>
  <si>
    <t>לבקשתך</t>
  </si>
  <si>
    <t>46003</t>
  </si>
  <si>
    <t>09/06/2020 11:45:42</t>
  </si>
  <si>
    <t>מועצה אזורית גדרות</t>
  </si>
  <si>
    <t>46278</t>
  </si>
  <si>
    <t>01/07/2020 16:37:09</t>
  </si>
  <si>
    <t>מועצה אזורית גולן</t>
  </si>
  <si>
    <t>45093</t>
  </si>
  <si>
    <t>01/01/2020 13:36:41</t>
  </si>
  <si>
    <t>מועצה אזורית גוש עציון</t>
  </si>
  <si>
    <t>46479</t>
  </si>
  <si>
    <t>09/08/2020 16:38:07</t>
  </si>
  <si>
    <t>מועצה אזורית גזר</t>
  </si>
  <si>
    <t>46281</t>
  </si>
  <si>
    <t>01/07/2020 22:26:06</t>
  </si>
  <si>
    <t>מועצה אזורית גליל תחתון</t>
  </si>
  <si>
    <t>46470</t>
  </si>
  <si>
    <t>02/08/2020 11:11:48</t>
  </si>
  <si>
    <t>מועצה אזורית דרום השרון</t>
  </si>
  <si>
    <t>45248</t>
  </si>
  <si>
    <t>06/01/2020 11:51:20</t>
  </si>
  <si>
    <t>מועצה אזורית הגליל העליון</t>
  </si>
  <si>
    <t>46147</t>
  </si>
  <si>
    <t>14/06/2020 16:07:20</t>
  </si>
  <si>
    <t>מועצה אזורית הערבה התיכונה</t>
  </si>
  <si>
    <t>46207</t>
  </si>
  <si>
    <t>25/06/2020 13:39:32</t>
  </si>
  <si>
    <t>מועצה אזורית הר חברון</t>
  </si>
  <si>
    <t>46256</t>
  </si>
  <si>
    <t>30/06/2020 16:06:34</t>
  </si>
  <si>
    <t>מועצה אזורית חבל אילות</t>
  </si>
  <si>
    <t>46154</t>
  </si>
  <si>
    <t>16/06/2020 10:42:43</t>
  </si>
  <si>
    <t>מועצה אזורית חבל מודיעין</t>
  </si>
  <si>
    <t>46122</t>
  </si>
  <si>
    <t>11/06/2020 11:36:51</t>
  </si>
  <si>
    <t>מועצה אזורית חוף הכרמל</t>
  </si>
  <si>
    <t>45205</t>
  </si>
  <si>
    <t>02/01/2020 15:07:05</t>
  </si>
  <si>
    <t>מועצה אזורית חוף השרון</t>
  </si>
  <si>
    <t>45398</t>
  </si>
  <si>
    <t>26/01/2020 11:38:26</t>
  </si>
  <si>
    <t>מועצה אזורית יואב</t>
  </si>
  <si>
    <t>45738</t>
  </si>
  <si>
    <t>12/03/2020 13:36:39</t>
  </si>
  <si>
    <t>מועצה אזורית לב השרון</t>
  </si>
  <si>
    <t>46393</t>
  </si>
  <si>
    <t>15/07/2020 16:10:21</t>
  </si>
  <si>
    <t>מועצה אזורית מבואות החרמון</t>
  </si>
  <si>
    <t>46025</t>
  </si>
  <si>
    <t>09/06/2020 14:11:22</t>
  </si>
  <si>
    <t>מועצה אזורית מגידו</t>
  </si>
  <si>
    <t>46026</t>
  </si>
  <si>
    <t>09/06/2020 14:39:33</t>
  </si>
  <si>
    <t>מועצה אזורית מגילות ים המלח</t>
  </si>
  <si>
    <t>46514</t>
  </si>
  <si>
    <t>31/08/2020 14:41:04</t>
  </si>
  <si>
    <t>מועצה אזורית מטה אשר</t>
  </si>
  <si>
    <t>46092</t>
  </si>
  <si>
    <t>10/06/2020 12:39:24</t>
  </si>
  <si>
    <t>מועצה אזורית מטה בנימין</t>
  </si>
  <si>
    <t>45952</t>
  </si>
  <si>
    <t>09/06/2020 09:08:33</t>
  </si>
  <si>
    <t>מועצה אזורית מנשה</t>
  </si>
  <si>
    <t>46509</t>
  </si>
  <si>
    <t>26/08/2020 12:43:05</t>
  </si>
  <si>
    <t>מועצה אזורית מעלה יוסף</t>
  </si>
  <si>
    <t>46166</t>
  </si>
  <si>
    <t>18/06/2020 11:21:17</t>
  </si>
  <si>
    <t>מועצה אזורית מרום הגליל</t>
  </si>
  <si>
    <t>45511</t>
  </si>
  <si>
    <t>17/02/2020 09:55:19</t>
  </si>
  <si>
    <t>מועצה אזורית מרחבים</t>
  </si>
  <si>
    <t>45338</t>
  </si>
  <si>
    <t>14/01/2020 13:57:13</t>
  </si>
  <si>
    <t>מועצה אזורית משגב</t>
  </si>
  <si>
    <t>46104</t>
  </si>
  <si>
    <t>11/06/2020 10:02:20</t>
  </si>
  <si>
    <t>מועצה אזורית נווה מדבר</t>
  </si>
  <si>
    <t>46082</t>
  </si>
  <si>
    <t>10/06/2020 15:45:03</t>
  </si>
  <si>
    <t>מועצה אזורית נחל שורק</t>
  </si>
  <si>
    <t>46217</t>
  </si>
  <si>
    <t>29/06/2020 11:38:16</t>
  </si>
  <si>
    <t>מועצה אזורית עמק הירדן</t>
  </si>
  <si>
    <t>46138</t>
  </si>
  <si>
    <t>14/06/2020 08:36:02</t>
  </si>
  <si>
    <t>מועצה אזורית עמק המעיינות</t>
  </si>
  <si>
    <t>46512</t>
  </si>
  <si>
    <t>30/08/2020 11:18:55</t>
  </si>
  <si>
    <t>מועצה אזורית עמק חפר</t>
  </si>
  <si>
    <t>46211</t>
  </si>
  <si>
    <t>28/06/2020 14:08:33</t>
  </si>
  <si>
    <t>מועצה אזורית עמק יזרעאל</t>
  </si>
  <si>
    <t>46037</t>
  </si>
  <si>
    <t>09/06/2020 17:37:16</t>
  </si>
  <si>
    <t>מועצה אזורית שומרון</t>
  </si>
  <si>
    <t>45224</t>
  </si>
  <si>
    <t>05/01/2020 11:57:45</t>
  </si>
  <si>
    <t>מועצה אזורית שער הנגב</t>
  </si>
  <si>
    <t>45960</t>
  </si>
  <si>
    <t>09/06/2020 09:37:52</t>
  </si>
  <si>
    <t>מועצה אזורית שפיר</t>
  </si>
  <si>
    <t>46081</t>
  </si>
  <si>
    <t>10/06/2020 11:43:22</t>
  </si>
  <si>
    <t>מועצה אזורית תמר</t>
  </si>
  <si>
    <t>45845</t>
  </si>
  <si>
    <t>26/05/2020 12:10:55</t>
  </si>
  <si>
    <t>מועצה מקומית-תעשייתית נאות חובב</t>
  </si>
  <si>
    <t>מועצה מקומית</t>
  </si>
  <si>
    <t>46291</t>
  </si>
  <si>
    <t>05/07/2020 10:41:47</t>
  </si>
  <si>
    <t>מועצה מקומית אבן יהודה</t>
  </si>
  <si>
    <t>46335</t>
  </si>
  <si>
    <t>14/07/2020 14:04:38</t>
  </si>
  <si>
    <t>מועצה מקומית אזור</t>
  </si>
  <si>
    <t>46375</t>
  </si>
  <si>
    <t>14/07/2020 17:08:09</t>
  </si>
  <si>
    <t>מועצה מקומית אליכין</t>
  </si>
  <si>
    <t>45395</t>
  </si>
  <si>
    <t>23/01/2020 13:06:19</t>
  </si>
  <si>
    <t>מועצה מקומית אלפי מנשה</t>
  </si>
  <si>
    <t>46098</t>
  </si>
  <si>
    <t>10/06/2020 13:10:26</t>
  </si>
  <si>
    <t>מועצה מקומית אעבלין</t>
  </si>
  <si>
    <t>46144</t>
  </si>
  <si>
    <t>14/06/2020 14:09:53</t>
  </si>
  <si>
    <t>מועצה מקומית באר יעקב</t>
  </si>
  <si>
    <t>46127</t>
  </si>
  <si>
    <t>11/06/2020 09:28:52</t>
  </si>
  <si>
    <t>מועצה מקומית בית אל</t>
  </si>
  <si>
    <t>45319</t>
  </si>
  <si>
    <t>12/01/2020 15:05:55</t>
  </si>
  <si>
    <t>מועצה מקומית בית אריה - עופרים</t>
  </si>
  <si>
    <t>46091</t>
  </si>
  <si>
    <t>10/06/2020 12:48:58</t>
  </si>
  <si>
    <t>מועצה מקומית בית ג'אן</t>
  </si>
  <si>
    <t>45983</t>
  </si>
  <si>
    <t>09/06/2020 10:40:46</t>
  </si>
  <si>
    <t>מועצה מקומית בני עייש</t>
  </si>
  <si>
    <t>46272</t>
  </si>
  <si>
    <t>01/07/2020 14:16:45</t>
  </si>
  <si>
    <t>מועצה מקומית בנימינה- גבעת עדה</t>
  </si>
  <si>
    <t>45241</t>
  </si>
  <si>
    <t>06/01/2020 10:53:19</t>
  </si>
  <si>
    <t>מועצה מקומית בסמה</t>
  </si>
  <si>
    <t>45816</t>
  </si>
  <si>
    <t>14/05/2020 17:48:50</t>
  </si>
  <si>
    <t>מועצה מקומית ג'ת</t>
  </si>
  <si>
    <t>46162</t>
  </si>
  <si>
    <t>16/06/2020 17:39:35</t>
  </si>
  <si>
    <t>מועצה מקומית גבעת זאב</t>
  </si>
  <si>
    <t>46588</t>
  </si>
  <si>
    <t>15/09/2020 09:00:03</t>
  </si>
  <si>
    <t>מועצה מקומית גן יבנה</t>
  </si>
  <si>
    <t>46215</t>
  </si>
  <si>
    <t>02/07/2020 16:36:05</t>
  </si>
  <si>
    <t>מועצה מקומית הר אדר</t>
  </si>
  <si>
    <t>45771</t>
  </si>
  <si>
    <t>30/03/2020 13:37:36</t>
  </si>
  <si>
    <t>מועצה מקומית זכרון יעקב</t>
  </si>
  <si>
    <t>45468</t>
  </si>
  <si>
    <t>10/02/2020 13:35:43</t>
  </si>
  <si>
    <t>מועצה מקומית טובא זגריה</t>
  </si>
  <si>
    <t>46200</t>
  </si>
  <si>
    <t>24/06/2020 11:09:35</t>
  </si>
  <si>
    <t>מועצה מקומית יבנאל</t>
  </si>
  <si>
    <t>46184</t>
  </si>
  <si>
    <t>24/06/2020 15:07:32</t>
  </si>
  <si>
    <t>מועצה מקומית ירוחם</t>
  </si>
  <si>
    <t>45930</t>
  </si>
  <si>
    <t>09/06/2020 08:31:19</t>
  </si>
  <si>
    <t>מועצה מקומית כאוכב אבו אל היג'א</t>
  </si>
  <si>
    <t>46616</t>
  </si>
  <si>
    <t>16/09/2020 11:42:33</t>
  </si>
  <si>
    <t>מועצה מקומית כוכב יאיר</t>
  </si>
  <si>
    <t>46505</t>
  </si>
  <si>
    <t>25/08/2020 15:39:33</t>
  </si>
  <si>
    <t>מועצה מקומית כסייפה</t>
  </si>
  <si>
    <t>46014</t>
  </si>
  <si>
    <t>09/06/2020 13:43:36</t>
  </si>
  <si>
    <t>מועצה מקומית כפר ברא</t>
  </si>
  <si>
    <t>45755</t>
  </si>
  <si>
    <t>17/03/2020 12:59:11</t>
  </si>
  <si>
    <t>מועצה מקומית כפר ורדים</t>
  </si>
  <si>
    <t>45515</t>
  </si>
  <si>
    <t>17/02/2020 12:01:07</t>
  </si>
  <si>
    <t>מועצה מקומית כפר יאסיף</t>
  </si>
  <si>
    <t>46524</t>
  </si>
  <si>
    <t>06/09/2020 15:41:38</t>
  </si>
  <si>
    <t>מועצה מקומית כפר כמא</t>
  </si>
  <si>
    <t>45420</t>
  </si>
  <si>
    <t>29/01/2020 14:35:36</t>
  </si>
  <si>
    <t>מועצה מקומית כפר ע'ג'ר</t>
  </si>
  <si>
    <t>45034</t>
  </si>
  <si>
    <t>01/01/2020 13:04:51</t>
  </si>
  <si>
    <t>מועצה מקומית כפר תבור</t>
  </si>
  <si>
    <t>46218</t>
  </si>
  <si>
    <t>29/06/2020 13:09:17</t>
  </si>
  <si>
    <t>מועצה מקומית להבים</t>
  </si>
  <si>
    <t>46388</t>
  </si>
  <si>
    <t>15/07/2020 10:02:25</t>
  </si>
  <si>
    <t>מועצה מקומית לקיה</t>
  </si>
  <si>
    <t>46183</t>
  </si>
  <si>
    <t>23/06/2020 09:39:01</t>
  </si>
  <si>
    <t>מועצה מקומית מזכרת בתיה</t>
  </si>
  <si>
    <t>45455</t>
  </si>
  <si>
    <t>05/02/2020 10:38:35</t>
  </si>
  <si>
    <t>מועצה מקומית מזרעה</t>
  </si>
  <si>
    <t>45125</t>
  </si>
  <si>
    <t>01/01/2020 14:26:39</t>
  </si>
  <si>
    <t>מועצה מקומית מטולה</t>
  </si>
  <si>
    <t>45217</t>
  </si>
  <si>
    <t>05/01/2020 07:16:19</t>
  </si>
  <si>
    <t>מועצה מקומית מיתר</t>
  </si>
  <si>
    <t>46287</t>
  </si>
  <si>
    <t>02/07/2020 15:06:10</t>
  </si>
  <si>
    <t>מועצה מקומית מסעדה</t>
  </si>
  <si>
    <t>46084</t>
  </si>
  <si>
    <t>10/06/2020 11:36:49</t>
  </si>
  <si>
    <t>מועצה מקומית מעלה עירון</t>
  </si>
  <si>
    <t>46018</t>
  </si>
  <si>
    <t>09/06/2020 13:04:37</t>
  </si>
  <si>
    <t>מועצה מקומית נחף</t>
  </si>
  <si>
    <t>45793</t>
  </si>
  <si>
    <t>22/04/2020 17:56:37</t>
  </si>
  <si>
    <t>מועצה מקומית עין קנייא</t>
  </si>
  <si>
    <t>46088</t>
  </si>
  <si>
    <t>10/06/2020 12:10:56</t>
  </si>
  <si>
    <t>מועצה מקומית עמנואל</t>
  </si>
  <si>
    <t>45332</t>
  </si>
  <si>
    <t>14/01/2020 11:08:59</t>
  </si>
  <si>
    <t>מועצה מקומית עספיא</t>
  </si>
  <si>
    <t>46087</t>
  </si>
  <si>
    <t>10/06/2020 12:07:46</t>
  </si>
  <si>
    <t>מועצה מקומית פסוטה</t>
  </si>
  <si>
    <t>45323</t>
  </si>
  <si>
    <t>13/01/2020 12:36:16</t>
  </si>
  <si>
    <t>מועצה מקומית פרדסיה</t>
  </si>
  <si>
    <t>45447</t>
  </si>
  <si>
    <t>04/02/2020 14:07:48</t>
  </si>
  <si>
    <t>מועצה מקומית קדומים</t>
  </si>
  <si>
    <t>45288</t>
  </si>
  <si>
    <t>08/01/2020 11:24:08</t>
  </si>
  <si>
    <t>מועצה מקומית קדימה צורן</t>
  </si>
  <si>
    <t>46139</t>
  </si>
  <si>
    <t>14/06/2020 09:05:58</t>
  </si>
  <si>
    <t>מועצה מקומית קצרין</t>
  </si>
  <si>
    <t>46284</t>
  </si>
  <si>
    <t>02/07/2020 09:59:35</t>
  </si>
  <si>
    <t>מועצה מקומית קריית עקרון</t>
  </si>
  <si>
    <t>45874</t>
  </si>
  <si>
    <t>04/06/2020 11:36:51</t>
  </si>
  <si>
    <t>מועצה מקומית קרית טבעון</t>
  </si>
  <si>
    <t>45557</t>
  </si>
  <si>
    <t>20/02/2020 14:32:13</t>
  </si>
  <si>
    <t>מועצה מקומית קרית יערים</t>
  </si>
  <si>
    <t>45963</t>
  </si>
  <si>
    <t>09/06/2020 11:07:45</t>
  </si>
  <si>
    <t>מועצה מקומית קרני שומרון</t>
  </si>
  <si>
    <t>45848</t>
  </si>
  <si>
    <t>03/06/2020 14:05:04</t>
  </si>
  <si>
    <t>מועצה מקומית ראש פינה</t>
  </si>
  <si>
    <t>46065</t>
  </si>
  <si>
    <t>10/06/2020 10:06:05</t>
  </si>
  <si>
    <t>מועצה מקומית רכסים</t>
  </si>
  <si>
    <t>45174</t>
  </si>
  <si>
    <t>02/01/2020 09:31:34</t>
  </si>
  <si>
    <t>מועצה מקומית רמת ישי</t>
  </si>
  <si>
    <t>45184</t>
  </si>
  <si>
    <t>02/01/2020 11:56:45</t>
  </si>
  <si>
    <t>מועצה מקומית שגב שלום</t>
  </si>
  <si>
    <t>45286</t>
  </si>
  <si>
    <t>08/01/2020 12:10:08</t>
  </si>
  <si>
    <t>מועצה מקומית שהם</t>
  </si>
  <si>
    <t>46038</t>
  </si>
  <si>
    <t>09/06/2020 18:08:33</t>
  </si>
  <si>
    <t>מועצה מקומית שלומי</t>
  </si>
  <si>
    <t>45985</t>
  </si>
  <si>
    <t>09/06/2020 10:38:13</t>
  </si>
  <si>
    <t>מועצה מקומית תל מונד</t>
  </si>
  <si>
    <t>45299</t>
  </si>
  <si>
    <t>09/01/2020 10:27:31</t>
  </si>
  <si>
    <t>מועצה מקומית תעשייתית מגדל תפן</t>
  </si>
  <si>
    <t>46106</t>
  </si>
  <si>
    <t>10/06/2020 14:46:53</t>
  </si>
  <si>
    <t>עיריית אום אל פאחם</t>
  </si>
  <si>
    <t>עירייה</t>
  </si>
  <si>
    <t>46008</t>
  </si>
  <si>
    <t>09/06/2020 11:48:13</t>
  </si>
  <si>
    <t>עיריית אופקים</t>
  </si>
  <si>
    <t>46152</t>
  </si>
  <si>
    <t>15/06/2020 11:14:50</t>
  </si>
  <si>
    <t>עיריית אור עקיבא</t>
  </si>
  <si>
    <t>45526</t>
  </si>
  <si>
    <t>18/02/2020 09:38:07</t>
  </si>
  <si>
    <t>עיריית אילת</t>
  </si>
  <si>
    <t>46187</t>
  </si>
  <si>
    <t>23/06/2020 10:42:43</t>
  </si>
  <si>
    <t>עיריית אלעד</t>
  </si>
  <si>
    <t>46193</t>
  </si>
  <si>
    <t>23/06/2020 15:39:08</t>
  </si>
  <si>
    <t>עיריית אריאל</t>
  </si>
  <si>
    <t>45958</t>
  </si>
  <si>
    <t>09/06/2020 09:40:06</t>
  </si>
  <si>
    <t>עיריית אשדוד</t>
  </si>
  <si>
    <t>45973</t>
  </si>
  <si>
    <t>09/06/2020 14:13:50</t>
  </si>
  <si>
    <t>עיריית אשקלון</t>
  </si>
  <si>
    <t>45863</t>
  </si>
  <si>
    <t>02/06/2020 10:41:50</t>
  </si>
  <si>
    <t>עיריית באר שבע</t>
  </si>
  <si>
    <t>46345</t>
  </si>
  <si>
    <t>14/07/2020 15:10:21</t>
  </si>
  <si>
    <t>עיריית בית שמש</t>
  </si>
  <si>
    <t>46181</t>
  </si>
  <si>
    <t>10/09/2020 12:35:53</t>
  </si>
  <si>
    <t>עיריית ביתר עילית</t>
  </si>
  <si>
    <t>45725</t>
  </si>
  <si>
    <t>04/03/2020 12:37:53</t>
  </si>
  <si>
    <t>עיריית בת ים</t>
  </si>
  <si>
    <t>45364</t>
  </si>
  <si>
    <t>23/01/2020 10:52:14</t>
  </si>
  <si>
    <t>עיריית גבעת שמואל</t>
  </si>
  <si>
    <t>הי בשלב 5 של האגרות לא ברור מה מילאתם.. בסימון ראשון- על כמה בקשות נגבתה אגרה בסימון שני- מה סך כל האגרות שנגבו?  נא תקנו ושלחו שנית את הטופס</t>
  </si>
  <si>
    <t>45882</t>
  </si>
  <si>
    <t>07/06/2020 14:42:38</t>
  </si>
  <si>
    <t>עיריית גבעתיים</t>
  </si>
  <si>
    <t>46600</t>
  </si>
  <si>
    <t>15/09/2020 13:12:44</t>
  </si>
  <si>
    <t>עיריית דימונה</t>
  </si>
  <si>
    <t>46454</t>
  </si>
  <si>
    <t>23/07/2020 15:17:16</t>
  </si>
  <si>
    <t>עיריית הוד השרון</t>
  </si>
  <si>
    <t>46224</t>
  </si>
  <si>
    <t>29/06/2020 19:29:21</t>
  </si>
  <si>
    <t>עיריית הרצליה</t>
  </si>
  <si>
    <t>46264</t>
  </si>
  <si>
    <t>30/06/2020 17:35:47</t>
  </si>
  <si>
    <t>עיריית חדרה</t>
  </si>
  <si>
    <t>46497</t>
  </si>
  <si>
    <t>23/08/2020 14:46:30</t>
  </si>
  <si>
    <t>עיריית חולון</t>
  </si>
  <si>
    <t>45795</t>
  </si>
  <si>
    <t>23/04/2020 15:36:31</t>
  </si>
  <si>
    <t>עיריית חיפה</t>
  </si>
  <si>
    <t>46299</t>
  </si>
  <si>
    <t>07/07/2020 12:05:23</t>
  </si>
  <si>
    <t>עיריית טבריה</t>
  </si>
  <si>
    <t>46402</t>
  </si>
  <si>
    <t>15/07/2020 13:16:59</t>
  </si>
  <si>
    <t>עיריית טירת הכרמל</t>
  </si>
  <si>
    <t>46288</t>
  </si>
  <si>
    <t>02/07/2020 15:12:06</t>
  </si>
  <si>
    <t>עיריית יהוד - מונוסון</t>
  </si>
  <si>
    <t>45335</t>
  </si>
  <si>
    <t>14/01/2020 12:26:37</t>
  </si>
  <si>
    <t>עיריית יקנעם עילית</t>
  </si>
  <si>
    <t>46111</t>
  </si>
  <si>
    <t>10/06/2020 15:46:08</t>
  </si>
  <si>
    <t>עיריית כפר יונה</t>
  </si>
  <si>
    <t>45775</t>
  </si>
  <si>
    <t>02/04/2020 10:56:36</t>
  </si>
  <si>
    <t>עיריית כפר סבא</t>
  </si>
  <si>
    <t>46609</t>
  </si>
  <si>
    <t>16/09/2020 09:05:26</t>
  </si>
  <si>
    <t>עיריית כפר קאסם</t>
  </si>
  <si>
    <t>46309</t>
  </si>
  <si>
    <t>13/07/2020 12:09:27</t>
  </si>
  <si>
    <t>עיריית כרמיאל</t>
  </si>
  <si>
    <t>45924</t>
  </si>
  <si>
    <t>08/06/2020 17:06:02</t>
  </si>
  <si>
    <t>עיריית מגדל העמק</t>
  </si>
  <si>
    <t>45832</t>
  </si>
  <si>
    <t>20/05/2020 11:44:21</t>
  </si>
  <si>
    <t>עיריית מודיעין-מכבים-רעות</t>
  </si>
  <si>
    <t>45964</t>
  </si>
  <si>
    <t>09/06/2020 13:15:28</t>
  </si>
  <si>
    <t>עיריית מעלות תרשיחא</t>
  </si>
  <si>
    <t>45978</t>
  </si>
  <si>
    <t>09/06/2020 11:44:27</t>
  </si>
  <si>
    <t>עיריית נהריה</t>
  </si>
  <si>
    <t>45861</t>
  </si>
  <si>
    <t>01/06/2020 11:05:50</t>
  </si>
  <si>
    <t>עיריית נס ציונה</t>
  </si>
  <si>
    <t>46568</t>
  </si>
  <si>
    <t>15/09/2020 10:00:52</t>
  </si>
  <si>
    <t>עיריית נצרת</t>
  </si>
  <si>
    <t>46148</t>
  </si>
  <si>
    <t>14/06/2020 17:36:45</t>
  </si>
  <si>
    <t>עיריית עכו</t>
  </si>
  <si>
    <t>46255</t>
  </si>
  <si>
    <t>30/06/2020 14:07:41</t>
  </si>
  <si>
    <t>עיריית עפולה</t>
  </si>
  <si>
    <t>46074</t>
  </si>
  <si>
    <t>10/06/2020 10:37:38</t>
  </si>
  <si>
    <t>עיריית עראבה</t>
  </si>
  <si>
    <t>46146</t>
  </si>
  <si>
    <t>14/06/2020 14:36:08</t>
  </si>
  <si>
    <t>עיריית ערד</t>
  </si>
  <si>
    <t>46034</t>
  </si>
  <si>
    <t>09/06/2020 15:41:02</t>
  </si>
  <si>
    <t>עיריית צפת</t>
  </si>
  <si>
    <t>45242</t>
  </si>
  <si>
    <t>06/01/2020 09:32:00</t>
  </si>
  <si>
    <t>עיריית קריית אונו</t>
  </si>
  <si>
    <t>45750</t>
  </si>
  <si>
    <t>16/03/2020 17:08:05</t>
  </si>
  <si>
    <t>עיריית קריית ים</t>
  </si>
  <si>
    <t>46011</t>
  </si>
  <si>
    <t>09/06/2020 12:19:14</t>
  </si>
  <si>
    <t>עיריית קרית גת</t>
  </si>
  <si>
    <t>45423</t>
  </si>
  <si>
    <t>30/01/2020 09:52:05</t>
  </si>
  <si>
    <t>עיריית קרית מוצקין</t>
  </si>
  <si>
    <t>45363</t>
  </si>
  <si>
    <t>19/01/2020 13:52:04</t>
  </si>
  <si>
    <t>עיריית ראשון לציון</t>
  </si>
  <si>
    <t>45173</t>
  </si>
  <si>
    <t>02/01/2020 09:18:42</t>
  </si>
  <si>
    <t>עיריית רהט</t>
  </si>
  <si>
    <t>46570</t>
  </si>
  <si>
    <t>14/09/2020 12:38:57</t>
  </si>
  <si>
    <t>עיריית רמלה</t>
  </si>
  <si>
    <t>46269</t>
  </si>
  <si>
    <t>30/06/2020 18:05:22</t>
  </si>
  <si>
    <t>עיריית רמת גן</t>
  </si>
  <si>
    <t>46198</t>
  </si>
  <si>
    <t>24/06/2020 10:15:08</t>
  </si>
  <si>
    <t>עיריית רמת השרון</t>
  </si>
  <si>
    <t>46283</t>
  </si>
  <si>
    <t>02/07/2020 09:28:55</t>
  </si>
  <si>
    <t>עיריית רעננה</t>
  </si>
  <si>
    <t>45995</t>
  </si>
  <si>
    <t>09/06/2020 11:37:13</t>
  </si>
  <si>
    <t>עיריית שדרות</t>
  </si>
  <si>
    <t>46569</t>
  </si>
  <si>
    <t>14/09/2020 12:05:07</t>
  </si>
  <si>
    <t>עיריית שפרעם</t>
  </si>
  <si>
    <t>46558</t>
  </si>
  <si>
    <t>13/09/2020 10:34:53</t>
  </si>
  <si>
    <t>עיריית תל אביב -יפו</t>
  </si>
  <si>
    <t>קריית ביאליק</t>
  </si>
  <si>
    <t>ירושלים</t>
  </si>
  <si>
    <t>46617</t>
  </si>
  <si>
    <t>16/09/2020 14:10:04</t>
  </si>
  <si>
    <t>מועצה מקומית אורנית</t>
  </si>
  <si>
    <t>46621</t>
  </si>
  <si>
    <t>17/09/2020 12:10:27</t>
  </si>
  <si>
    <t>46628</t>
  </si>
  <si>
    <t>20/09/2020 12:24:17</t>
  </si>
  <si>
    <t>מועצה מקומית יאנוח ג'ת</t>
  </si>
  <si>
    <t>46632</t>
  </si>
  <si>
    <t>22/09/2020 10:06:04</t>
  </si>
  <si>
    <t>מועצה אזורית גן רוה</t>
  </si>
  <si>
    <t>46635</t>
  </si>
  <si>
    <t>24/09/2020 10:58:55</t>
  </si>
  <si>
    <t>עיריית סח'נין</t>
  </si>
  <si>
    <t>מועצה מקומית כפר כנא</t>
  </si>
  <si>
    <t>46644</t>
  </si>
  <si>
    <t>03/10/2020 11:04:36</t>
  </si>
  <si>
    <t>עיריית ראש העין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</si>
</sst>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NumberFormat="1" applyAlignment="1">
      <alignment horizontal="right"/>
    </xf>
    <xf numFmtId="14" fontId="0" fillId="0" borderId="0" xfId="0" applyNumberFormat="1"/>
    <xf numFmtId="0" fontId="0" fillId="2" borderId="1" xfId="0" applyFill="1" applyBorder="1" applyAlignment="1">
      <alignment horizontal="right" wrapText="1"/>
    </xf>
    <xf numFmtId="164" fontId="0" fillId="0" borderId="0" xfId="0" applyNumberFormat="1"/>
    <xf numFmtId="0" fontId="0" fillId="2" borderId="2" xfId="0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0" fillId="2" borderId="1" xfId="0" applyNumberFormat="1" applyFill="1" applyBorder="1" applyAlignment="1">
      <alignment horizontal="right" wrapText="1"/>
    </xf>
    <xf numFmtId="10" fontId="0" fillId="2" borderId="1" xfId="0" applyNumberFormat="1" applyFill="1" applyBorder="1" applyAlignment="1">
      <alignment horizontal="right" wrapText="1"/>
    </xf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61"/>
  <sheetViews>
    <sheetView rightToLeft="1" tabSelected="1" workbookViewId="0">
      <pane ySplit="1" topLeftCell="A2" activePane="bottomLeft" state="frozen"/>
      <selection pane="bottomLeft" activeCell="A2" sqref="A2"/>
    </sheetView>
  </sheetViews>
  <sheetFormatPr defaultRowHeight="14.25" x14ac:dyDescent="0.2"/>
  <cols>
    <col min="1" max="1" width="9" style="6"/>
    <col min="2" max="2" width="17.625" bestFit="1" customWidth="1"/>
    <col min="3" max="3" width="27.125" bestFit="1" customWidth="1"/>
    <col min="4" max="4" width="11.125" style="6" bestFit="1" customWidth="1"/>
    <col min="5" max="5" width="9" style="6"/>
    <col min="26" max="26" width="6.125" customWidth="1"/>
    <col min="28" max="28" width="15.75" customWidth="1"/>
    <col min="29" max="29" width="12.625" customWidth="1"/>
    <col min="30" max="30" width="14.875" customWidth="1"/>
  </cols>
  <sheetData>
    <row r="1" spans="1:67" s="2" customFormat="1" ht="45" customHeight="1" x14ac:dyDescent="0.2">
      <c r="A1" s="5" t="s">
        <v>0</v>
      </c>
      <c r="B1" s="2" t="s">
        <v>1</v>
      </c>
      <c r="C1" s="2" t="s">
        <v>3</v>
      </c>
      <c r="D1" s="5" t="s">
        <v>4</v>
      </c>
      <c r="E1" s="5" t="s">
        <v>5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13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13</v>
      </c>
      <c r="V1" s="2" t="s">
        <v>21</v>
      </c>
      <c r="W1" s="2" t="s">
        <v>22</v>
      </c>
      <c r="X1" s="2" t="s">
        <v>23</v>
      </c>
      <c r="AA1" s="3" t="s">
        <v>24</v>
      </c>
      <c r="AB1" s="3"/>
      <c r="AC1" s="3" t="s">
        <v>25</v>
      </c>
      <c r="AD1" s="3"/>
      <c r="AE1" s="3" t="s">
        <v>26</v>
      </c>
      <c r="AF1" s="3"/>
      <c r="AG1" s="3" t="s">
        <v>27</v>
      </c>
      <c r="AH1" s="3"/>
      <c r="AI1" s="3" t="s">
        <v>28</v>
      </c>
      <c r="AJ1" s="3"/>
      <c r="AK1" s="3" t="s">
        <v>29</v>
      </c>
      <c r="AL1" s="3"/>
      <c r="AM1" s="3" t="s">
        <v>30</v>
      </c>
      <c r="AN1" s="3"/>
      <c r="AO1" s="3" t="s">
        <v>31</v>
      </c>
      <c r="AP1" s="3"/>
      <c r="AQ1" s="3" t="s">
        <v>32</v>
      </c>
      <c r="AR1" s="3"/>
      <c r="AS1" s="3" t="s">
        <v>33</v>
      </c>
      <c r="AT1" s="3"/>
      <c r="AU1" s="3" t="s">
        <v>34</v>
      </c>
      <c r="AV1" s="3"/>
      <c r="AW1" s="3" t="s">
        <v>35</v>
      </c>
      <c r="AX1" s="3"/>
      <c r="AY1" s="3" t="s">
        <v>36</v>
      </c>
      <c r="AZ1" s="3"/>
      <c r="BA1" s="3" t="s">
        <v>37</v>
      </c>
      <c r="BB1" s="3"/>
      <c r="BC1" s="3" t="s">
        <v>38</v>
      </c>
      <c r="BD1" s="3"/>
      <c r="BE1" s="3" t="s">
        <v>39</v>
      </c>
      <c r="BF1" s="3"/>
      <c r="BG1" s="3" t="s">
        <v>40</v>
      </c>
      <c r="BH1" s="3"/>
      <c r="BI1" s="3" t="s">
        <v>41</v>
      </c>
      <c r="BJ1" s="3"/>
      <c r="BK1" s="3" t="s">
        <v>42</v>
      </c>
      <c r="BL1" s="3"/>
      <c r="BM1" s="3" t="s">
        <v>43</v>
      </c>
      <c r="BN1" s="3"/>
      <c r="BO1" s="3" t="s">
        <v>44</v>
      </c>
    </row>
    <row r="2" spans="1:67" x14ac:dyDescent="0.2">
      <c r="B2" t="s">
        <v>236</v>
      </c>
      <c r="C2" t="s">
        <v>505</v>
      </c>
      <c r="D2" s="6" t="s">
        <v>349</v>
      </c>
      <c r="E2" s="6">
        <v>2019</v>
      </c>
      <c r="F2">
        <v>399</v>
      </c>
      <c r="G2">
        <v>85</v>
      </c>
      <c r="H2">
        <v>51</v>
      </c>
      <c r="I2">
        <v>0</v>
      </c>
      <c r="J2">
        <v>0</v>
      </c>
      <c r="K2">
        <v>0</v>
      </c>
      <c r="L2">
        <v>535</v>
      </c>
      <c r="M2">
        <v>136</v>
      </c>
      <c r="O2">
        <v>136</v>
      </c>
      <c r="AA2">
        <v>3</v>
      </c>
      <c r="AE2">
        <v>16</v>
      </c>
      <c r="AG2">
        <v>7</v>
      </c>
      <c r="AI2">
        <v>52</v>
      </c>
      <c r="AK2">
        <v>3</v>
      </c>
      <c r="AM2">
        <v>9</v>
      </c>
      <c r="AN2">
        <v>4</v>
      </c>
      <c r="AS2">
        <v>28</v>
      </c>
    </row>
    <row r="3" spans="1:67" x14ac:dyDescent="0.2">
      <c r="A3" s="6" t="s">
        <v>45</v>
      </c>
      <c r="B3" t="s">
        <v>46</v>
      </c>
      <c r="C3" t="s">
        <v>48</v>
      </c>
      <c r="D3" s="6" t="s">
        <v>49</v>
      </c>
      <c r="E3" s="8">
        <v>2019</v>
      </c>
      <c r="F3" s="1">
        <v>8</v>
      </c>
      <c r="G3" s="1">
        <v>0</v>
      </c>
      <c r="H3" s="1">
        <v>0</v>
      </c>
      <c r="I3" s="1">
        <v>0</v>
      </c>
      <c r="J3" s="1">
        <v>0</v>
      </c>
      <c r="K3" s="1">
        <v>1</v>
      </c>
      <c r="L3" s="1">
        <v>9</v>
      </c>
      <c r="M3" s="1">
        <v>0</v>
      </c>
      <c r="N3" t="s">
        <v>51</v>
      </c>
      <c r="O3" s="1">
        <v>0</v>
      </c>
      <c r="P3" s="1">
        <v>7</v>
      </c>
      <c r="Q3" s="1">
        <v>0</v>
      </c>
      <c r="R3" s="1">
        <v>0</v>
      </c>
      <c r="S3" s="1">
        <v>0</v>
      </c>
      <c r="T3" s="1">
        <v>1</v>
      </c>
      <c r="U3" s="1">
        <v>8</v>
      </c>
      <c r="V3" s="1">
        <v>0</v>
      </c>
      <c r="W3" s="1">
        <v>0</v>
      </c>
      <c r="X3" t="s">
        <v>51</v>
      </c>
    </row>
    <row r="4" spans="1:67" x14ac:dyDescent="0.2">
      <c r="A4" s="6" t="s">
        <v>52</v>
      </c>
      <c r="B4" t="s">
        <v>53</v>
      </c>
      <c r="C4" t="s">
        <v>54</v>
      </c>
      <c r="D4" s="6" t="s">
        <v>49</v>
      </c>
      <c r="E4" s="8">
        <v>2019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3</v>
      </c>
      <c r="M4" s="1">
        <v>0</v>
      </c>
      <c r="N4" t="s">
        <v>51</v>
      </c>
      <c r="O4" s="1">
        <v>0</v>
      </c>
      <c r="P4" s="1">
        <v>3</v>
      </c>
      <c r="Q4" s="1">
        <v>0</v>
      </c>
      <c r="R4" s="1">
        <v>0</v>
      </c>
      <c r="S4" s="1">
        <v>0</v>
      </c>
      <c r="T4" s="1">
        <v>0</v>
      </c>
      <c r="U4" s="1">
        <v>3</v>
      </c>
      <c r="V4" s="1">
        <v>3</v>
      </c>
      <c r="W4" s="1">
        <v>60</v>
      </c>
      <c r="X4" t="s">
        <v>51</v>
      </c>
    </row>
    <row r="5" spans="1:67" x14ac:dyDescent="0.2">
      <c r="A5" s="6" t="s">
        <v>55</v>
      </c>
      <c r="B5" t="s">
        <v>56</v>
      </c>
      <c r="C5" t="s">
        <v>57</v>
      </c>
      <c r="D5" s="6" t="s">
        <v>49</v>
      </c>
      <c r="E5" s="8">
        <v>2019</v>
      </c>
      <c r="F5" s="1">
        <v>12</v>
      </c>
      <c r="G5" s="1">
        <v>1</v>
      </c>
      <c r="H5" s="1">
        <v>2</v>
      </c>
      <c r="I5" s="1">
        <v>0</v>
      </c>
      <c r="J5" s="1">
        <v>1</v>
      </c>
      <c r="K5" s="1">
        <v>1</v>
      </c>
      <c r="L5" s="1">
        <v>17</v>
      </c>
      <c r="M5" s="1">
        <v>3</v>
      </c>
      <c r="N5" t="s">
        <v>51</v>
      </c>
      <c r="O5" s="1">
        <v>3</v>
      </c>
      <c r="P5" s="1">
        <v>5</v>
      </c>
      <c r="Q5" s="1">
        <v>3</v>
      </c>
      <c r="R5" s="1">
        <v>3</v>
      </c>
      <c r="S5" s="1">
        <v>2</v>
      </c>
      <c r="T5" s="1">
        <v>2</v>
      </c>
      <c r="U5" s="1">
        <v>15</v>
      </c>
      <c r="V5" s="1">
        <v>3</v>
      </c>
      <c r="W5" s="1">
        <v>60</v>
      </c>
      <c r="X5" t="s">
        <v>51</v>
      </c>
      <c r="AE5">
        <v>1</v>
      </c>
      <c r="AI5">
        <v>2</v>
      </c>
    </row>
    <row r="6" spans="1:67" x14ac:dyDescent="0.2">
      <c r="A6" s="6" t="s">
        <v>58</v>
      </c>
      <c r="B6" t="s">
        <v>59</v>
      </c>
      <c r="C6" t="s">
        <v>60</v>
      </c>
      <c r="D6" s="6" t="s">
        <v>49</v>
      </c>
      <c r="E6" s="8">
        <v>2019</v>
      </c>
      <c r="F6" s="1">
        <v>11</v>
      </c>
      <c r="G6" s="1">
        <v>0</v>
      </c>
      <c r="H6" s="1">
        <v>0</v>
      </c>
      <c r="I6" s="1">
        <v>0</v>
      </c>
      <c r="J6" s="1">
        <v>1</v>
      </c>
      <c r="K6" s="1">
        <v>0</v>
      </c>
      <c r="L6" s="1">
        <v>12</v>
      </c>
      <c r="M6" s="1">
        <v>0</v>
      </c>
      <c r="N6" t="s">
        <v>51</v>
      </c>
      <c r="O6" s="1">
        <v>0</v>
      </c>
      <c r="P6" s="1">
        <v>0</v>
      </c>
      <c r="Q6" s="1">
        <v>4</v>
      </c>
      <c r="R6" s="1">
        <v>7</v>
      </c>
      <c r="S6" s="1">
        <v>0</v>
      </c>
      <c r="T6" s="1">
        <v>0</v>
      </c>
      <c r="U6" s="1">
        <v>11</v>
      </c>
      <c r="V6" s="1">
        <v>4</v>
      </c>
      <c r="W6" s="1">
        <v>80</v>
      </c>
      <c r="X6" t="s">
        <v>62</v>
      </c>
    </row>
    <row r="7" spans="1:67" x14ac:dyDescent="0.2">
      <c r="A7" s="6" t="s">
        <v>63</v>
      </c>
      <c r="B7" t="s">
        <v>64</v>
      </c>
      <c r="C7" t="s">
        <v>65</v>
      </c>
      <c r="D7" s="6" t="s">
        <v>49</v>
      </c>
      <c r="E7" s="8">
        <v>2019</v>
      </c>
      <c r="F7" s="1">
        <v>10</v>
      </c>
      <c r="G7" s="1">
        <v>2</v>
      </c>
      <c r="H7" s="1">
        <v>0</v>
      </c>
      <c r="I7" s="1">
        <v>0</v>
      </c>
      <c r="J7" s="1">
        <v>0</v>
      </c>
      <c r="K7" s="1">
        <v>0</v>
      </c>
      <c r="L7" s="1">
        <v>12</v>
      </c>
      <c r="M7" s="1">
        <v>2</v>
      </c>
      <c r="N7" t="s">
        <v>51</v>
      </c>
      <c r="O7" s="1">
        <v>2</v>
      </c>
      <c r="P7" s="1">
        <v>4</v>
      </c>
      <c r="Q7" s="1">
        <v>4</v>
      </c>
      <c r="R7" s="1">
        <v>1</v>
      </c>
      <c r="S7" s="1">
        <v>2</v>
      </c>
      <c r="T7" s="1">
        <v>1</v>
      </c>
      <c r="U7" s="1">
        <v>12</v>
      </c>
      <c r="V7" s="1">
        <v>4</v>
      </c>
      <c r="W7" s="1">
        <v>80</v>
      </c>
      <c r="X7" t="s">
        <v>51</v>
      </c>
      <c r="AI7">
        <v>2</v>
      </c>
    </row>
    <row r="8" spans="1:67" x14ac:dyDescent="0.2">
      <c r="A8" s="6" t="s">
        <v>66</v>
      </c>
      <c r="B8" t="s">
        <v>67</v>
      </c>
      <c r="C8" t="s">
        <v>68</v>
      </c>
      <c r="D8" s="6" t="s">
        <v>49</v>
      </c>
      <c r="E8" s="8">
        <v>2019</v>
      </c>
      <c r="F8" s="1">
        <v>19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19</v>
      </c>
      <c r="M8" s="1">
        <v>0</v>
      </c>
      <c r="N8" t="s">
        <v>51</v>
      </c>
      <c r="O8" s="1">
        <v>0</v>
      </c>
      <c r="P8" s="1">
        <v>13</v>
      </c>
      <c r="Q8" s="1">
        <v>1</v>
      </c>
      <c r="R8" s="1">
        <v>5</v>
      </c>
      <c r="S8" s="1">
        <v>0</v>
      </c>
      <c r="T8" s="1">
        <v>0</v>
      </c>
      <c r="U8" s="1">
        <v>19</v>
      </c>
      <c r="V8" s="1">
        <v>6</v>
      </c>
      <c r="W8" s="1">
        <v>20</v>
      </c>
      <c r="X8" t="s">
        <v>51</v>
      </c>
    </row>
    <row r="9" spans="1:67" x14ac:dyDescent="0.2">
      <c r="A9" s="6" t="s">
        <v>69</v>
      </c>
      <c r="B9" t="s">
        <v>70</v>
      </c>
      <c r="C9" t="s">
        <v>71</v>
      </c>
      <c r="D9" s="6" t="s">
        <v>49</v>
      </c>
      <c r="E9" s="8">
        <v>2019</v>
      </c>
      <c r="F9" s="1">
        <v>17</v>
      </c>
      <c r="G9" s="1">
        <v>1</v>
      </c>
      <c r="H9" s="1">
        <v>2</v>
      </c>
      <c r="I9" s="1">
        <v>3</v>
      </c>
      <c r="J9" s="1">
        <v>0</v>
      </c>
      <c r="K9" s="1">
        <v>5</v>
      </c>
      <c r="L9" s="1">
        <v>28</v>
      </c>
      <c r="M9" s="1">
        <v>3</v>
      </c>
      <c r="N9" t="s">
        <v>51</v>
      </c>
      <c r="O9" s="1">
        <v>3</v>
      </c>
      <c r="P9" s="1">
        <v>10</v>
      </c>
      <c r="Q9" s="1">
        <v>4</v>
      </c>
      <c r="R9" s="1">
        <v>3</v>
      </c>
      <c r="S9" s="1">
        <v>1</v>
      </c>
      <c r="T9" s="1">
        <v>2</v>
      </c>
      <c r="U9" s="1">
        <v>20</v>
      </c>
      <c r="V9" s="1">
        <v>9</v>
      </c>
      <c r="W9" s="1">
        <v>180</v>
      </c>
      <c r="X9" t="s">
        <v>51</v>
      </c>
      <c r="AG9">
        <v>1</v>
      </c>
      <c r="AM9">
        <v>1</v>
      </c>
      <c r="BE9">
        <v>1</v>
      </c>
    </row>
    <row r="10" spans="1:67" x14ac:dyDescent="0.2">
      <c r="A10" s="6" t="s">
        <v>72</v>
      </c>
      <c r="B10" t="s">
        <v>73</v>
      </c>
      <c r="C10" t="s">
        <v>74</v>
      </c>
      <c r="D10" s="6" t="s">
        <v>49</v>
      </c>
      <c r="E10" s="8">
        <v>2019</v>
      </c>
      <c r="F10" s="1">
        <v>19</v>
      </c>
      <c r="G10" s="1">
        <v>0</v>
      </c>
      <c r="H10" s="1">
        <v>1</v>
      </c>
      <c r="I10" s="1">
        <v>0</v>
      </c>
      <c r="J10" s="1">
        <v>1</v>
      </c>
      <c r="K10" s="1">
        <v>0</v>
      </c>
      <c r="L10" s="1">
        <v>21</v>
      </c>
      <c r="M10" s="1">
        <v>1</v>
      </c>
      <c r="N10" t="s">
        <v>51</v>
      </c>
      <c r="O10" s="1">
        <v>1</v>
      </c>
      <c r="P10" s="1">
        <v>7</v>
      </c>
      <c r="Q10" s="1">
        <v>4</v>
      </c>
      <c r="R10" s="1">
        <v>6</v>
      </c>
      <c r="S10" s="1">
        <v>3</v>
      </c>
      <c r="T10" s="1">
        <v>0</v>
      </c>
      <c r="U10" s="1">
        <v>20</v>
      </c>
      <c r="V10" s="1">
        <v>12</v>
      </c>
      <c r="W10" s="1">
        <v>240</v>
      </c>
      <c r="X10" t="s">
        <v>51</v>
      </c>
      <c r="AM10">
        <v>1</v>
      </c>
    </row>
    <row r="11" spans="1:67" x14ac:dyDescent="0.2">
      <c r="A11" s="6" t="s">
        <v>75</v>
      </c>
      <c r="B11" t="s">
        <v>76</v>
      </c>
      <c r="C11" t="s">
        <v>77</v>
      </c>
      <c r="D11" s="6" t="s">
        <v>49</v>
      </c>
      <c r="E11" s="8">
        <v>2019</v>
      </c>
      <c r="F11" s="1">
        <v>6</v>
      </c>
      <c r="G11" s="1">
        <v>1</v>
      </c>
      <c r="H11" s="1">
        <v>0</v>
      </c>
      <c r="I11" s="1">
        <v>0</v>
      </c>
      <c r="J11" s="1">
        <v>0</v>
      </c>
      <c r="K11" s="1">
        <v>0</v>
      </c>
      <c r="L11" s="1">
        <v>7</v>
      </c>
      <c r="M11" s="1">
        <v>1</v>
      </c>
      <c r="N11" t="s">
        <v>51</v>
      </c>
      <c r="O11" s="1">
        <v>1</v>
      </c>
      <c r="P11" s="1">
        <v>2</v>
      </c>
      <c r="Q11" s="1">
        <v>2</v>
      </c>
      <c r="R11" s="1">
        <v>3</v>
      </c>
      <c r="S11" s="1">
        <v>0</v>
      </c>
      <c r="T11" s="1">
        <v>0</v>
      </c>
      <c r="U11" s="1">
        <v>7</v>
      </c>
      <c r="V11" s="1">
        <v>1</v>
      </c>
      <c r="W11" s="1">
        <v>150</v>
      </c>
      <c r="X11" t="s">
        <v>51</v>
      </c>
      <c r="AI11">
        <v>1</v>
      </c>
    </row>
    <row r="12" spans="1:67" x14ac:dyDescent="0.2">
      <c r="A12" s="6" t="s">
        <v>514</v>
      </c>
      <c r="B12" t="s">
        <v>515</v>
      </c>
      <c r="C12" t="s">
        <v>516</v>
      </c>
      <c r="D12" s="6" t="s">
        <v>49</v>
      </c>
      <c r="E12" s="8">
        <v>2019</v>
      </c>
      <c r="F12">
        <v>7</v>
      </c>
      <c r="G12">
        <v>0</v>
      </c>
      <c r="H12">
        <v>0</v>
      </c>
      <c r="I12">
        <v>0</v>
      </c>
      <c r="J12">
        <v>0</v>
      </c>
      <c r="K12">
        <v>1</v>
      </c>
      <c r="L12">
        <v>8</v>
      </c>
      <c r="M12">
        <v>0</v>
      </c>
      <c r="N12" t="s">
        <v>51</v>
      </c>
      <c r="O12">
        <v>0</v>
      </c>
      <c r="P12">
        <v>0</v>
      </c>
      <c r="Q12">
        <v>3</v>
      </c>
      <c r="R12">
        <v>4</v>
      </c>
      <c r="S12">
        <v>0</v>
      </c>
      <c r="T12">
        <v>0</v>
      </c>
      <c r="U12">
        <v>7</v>
      </c>
      <c r="V12">
        <v>7</v>
      </c>
      <c r="W12">
        <v>7</v>
      </c>
    </row>
    <row r="13" spans="1:67" x14ac:dyDescent="0.2">
      <c r="A13" s="6" t="s">
        <v>78</v>
      </c>
      <c r="B13" t="s">
        <v>79</v>
      </c>
      <c r="C13" t="s">
        <v>80</v>
      </c>
      <c r="D13" s="6" t="s">
        <v>49</v>
      </c>
      <c r="E13" s="8">
        <v>2019</v>
      </c>
      <c r="F13" s="1">
        <v>16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1">
        <v>17</v>
      </c>
      <c r="M13" s="1">
        <v>1</v>
      </c>
      <c r="N13" t="s">
        <v>51</v>
      </c>
      <c r="O13" s="1">
        <v>1</v>
      </c>
      <c r="P13" s="1">
        <v>4</v>
      </c>
      <c r="Q13" s="1">
        <v>10</v>
      </c>
      <c r="R13" s="1">
        <v>2</v>
      </c>
      <c r="S13" s="1">
        <v>1</v>
      </c>
      <c r="T13" s="1">
        <v>0</v>
      </c>
      <c r="U13" s="1">
        <v>17</v>
      </c>
      <c r="V13" s="1">
        <v>6</v>
      </c>
      <c r="W13" s="1">
        <v>120</v>
      </c>
      <c r="X13" t="s">
        <v>51</v>
      </c>
      <c r="AI13">
        <v>1</v>
      </c>
    </row>
    <row r="14" spans="1:67" x14ac:dyDescent="0.2">
      <c r="A14" s="6" t="s">
        <v>81</v>
      </c>
      <c r="B14" t="s">
        <v>82</v>
      </c>
      <c r="C14" t="s">
        <v>83</v>
      </c>
      <c r="D14" s="6" t="s">
        <v>49</v>
      </c>
      <c r="E14" s="8">
        <v>2019</v>
      </c>
      <c r="F14" s="1">
        <v>18</v>
      </c>
      <c r="G14" s="1">
        <v>0</v>
      </c>
      <c r="H14" s="1">
        <v>0</v>
      </c>
      <c r="I14" s="1">
        <v>0</v>
      </c>
      <c r="J14" s="1">
        <v>0</v>
      </c>
      <c r="K14" s="1">
        <v>1</v>
      </c>
      <c r="L14" s="1">
        <v>19</v>
      </c>
      <c r="M14" s="1">
        <v>0</v>
      </c>
      <c r="N14" t="s">
        <v>51</v>
      </c>
      <c r="O14" s="1">
        <v>0</v>
      </c>
      <c r="P14" s="1">
        <v>10</v>
      </c>
      <c r="Q14" s="1">
        <v>7</v>
      </c>
      <c r="R14" s="1">
        <v>1</v>
      </c>
      <c r="S14" s="1">
        <v>0</v>
      </c>
      <c r="T14" s="1">
        <v>0</v>
      </c>
      <c r="U14" s="1">
        <v>18</v>
      </c>
      <c r="V14" s="1">
        <v>4</v>
      </c>
      <c r="W14" s="1">
        <v>20</v>
      </c>
      <c r="X14" t="s">
        <v>51</v>
      </c>
    </row>
    <row r="15" spans="1:67" x14ac:dyDescent="0.2">
      <c r="A15" s="6" t="s">
        <v>84</v>
      </c>
      <c r="B15" t="s">
        <v>85</v>
      </c>
      <c r="C15" t="s">
        <v>86</v>
      </c>
      <c r="D15" s="6" t="s">
        <v>49</v>
      </c>
      <c r="E15" s="8">
        <v>2019</v>
      </c>
      <c r="F15" s="1">
        <v>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9</v>
      </c>
      <c r="M15" s="1">
        <v>0</v>
      </c>
      <c r="N15" t="s">
        <v>51</v>
      </c>
      <c r="O15" s="1">
        <v>0</v>
      </c>
      <c r="P15" s="1">
        <v>0</v>
      </c>
      <c r="Q15" s="1">
        <v>9</v>
      </c>
      <c r="R15" s="1">
        <v>0</v>
      </c>
      <c r="S15" s="1">
        <v>0</v>
      </c>
      <c r="T15" s="1">
        <v>0</v>
      </c>
      <c r="U15" s="1">
        <v>9</v>
      </c>
      <c r="V15" s="1">
        <v>9</v>
      </c>
      <c r="W15" s="1">
        <v>180</v>
      </c>
      <c r="X15" t="s">
        <v>51</v>
      </c>
    </row>
    <row r="16" spans="1:67" x14ac:dyDescent="0.2">
      <c r="A16" s="6" t="s">
        <v>87</v>
      </c>
      <c r="B16" t="s">
        <v>88</v>
      </c>
      <c r="C16" t="s">
        <v>89</v>
      </c>
      <c r="D16" s="6" t="s">
        <v>49</v>
      </c>
      <c r="E16" s="8">
        <v>2019</v>
      </c>
      <c r="F16" s="1">
        <v>14</v>
      </c>
      <c r="G16" s="1">
        <v>0</v>
      </c>
      <c r="H16" s="1">
        <v>0</v>
      </c>
      <c r="I16" s="1">
        <v>2</v>
      </c>
      <c r="J16" s="1">
        <v>2</v>
      </c>
      <c r="K16" s="1">
        <v>0</v>
      </c>
      <c r="L16" s="1">
        <v>18</v>
      </c>
      <c r="M16" s="1">
        <v>0</v>
      </c>
      <c r="N16" t="s">
        <v>51</v>
      </c>
      <c r="O16" s="1">
        <v>0</v>
      </c>
      <c r="P16" s="1">
        <v>2</v>
      </c>
      <c r="Q16" s="1">
        <v>4</v>
      </c>
      <c r="R16" s="1">
        <v>5</v>
      </c>
      <c r="S16" s="1">
        <v>1</v>
      </c>
      <c r="T16" s="1">
        <v>2</v>
      </c>
      <c r="U16" s="1">
        <v>14</v>
      </c>
      <c r="V16" s="1">
        <v>4</v>
      </c>
      <c r="W16" s="1">
        <v>80</v>
      </c>
      <c r="X16" t="s">
        <v>51</v>
      </c>
    </row>
    <row r="17" spans="1:61" x14ac:dyDescent="0.2">
      <c r="A17" s="6" t="s">
        <v>90</v>
      </c>
      <c r="B17" t="s">
        <v>91</v>
      </c>
      <c r="C17" t="s">
        <v>92</v>
      </c>
      <c r="D17" s="6" t="s">
        <v>49</v>
      </c>
      <c r="E17" s="8">
        <v>2019</v>
      </c>
      <c r="F17" s="1">
        <v>17</v>
      </c>
      <c r="G17" s="1">
        <v>3</v>
      </c>
      <c r="H17" s="1">
        <v>0</v>
      </c>
      <c r="I17" s="1">
        <v>0</v>
      </c>
      <c r="J17" s="1">
        <v>0</v>
      </c>
      <c r="K17" s="1">
        <v>2</v>
      </c>
      <c r="L17" s="1">
        <v>22</v>
      </c>
      <c r="M17" s="1">
        <v>3</v>
      </c>
      <c r="N17" t="s">
        <v>51</v>
      </c>
      <c r="O17" s="1">
        <v>3</v>
      </c>
      <c r="P17" s="1">
        <v>6</v>
      </c>
      <c r="Q17" s="1">
        <v>5</v>
      </c>
      <c r="R17" s="1">
        <v>8</v>
      </c>
      <c r="S17" s="1">
        <v>1</v>
      </c>
      <c r="T17" s="1">
        <v>0</v>
      </c>
      <c r="U17" s="1">
        <v>20</v>
      </c>
      <c r="V17" s="1">
        <v>8</v>
      </c>
      <c r="W17" s="1">
        <v>200</v>
      </c>
      <c r="X17" t="s">
        <v>51</v>
      </c>
      <c r="AI17">
        <v>1</v>
      </c>
      <c r="BI17">
        <v>1</v>
      </c>
    </row>
    <row r="18" spans="1:61" x14ac:dyDescent="0.2">
      <c r="A18" s="6" t="s">
        <v>93</v>
      </c>
      <c r="B18" t="s">
        <v>94</v>
      </c>
      <c r="C18" t="s">
        <v>95</v>
      </c>
      <c r="D18" s="6" t="s">
        <v>49</v>
      </c>
      <c r="E18" s="8">
        <v>2019</v>
      </c>
      <c r="F18" s="1">
        <v>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9</v>
      </c>
      <c r="M18" s="1">
        <v>0</v>
      </c>
      <c r="N18" t="s">
        <v>51</v>
      </c>
      <c r="O18" s="1">
        <v>0</v>
      </c>
      <c r="P18" s="1">
        <v>6</v>
      </c>
      <c r="Q18" s="1">
        <v>3</v>
      </c>
      <c r="R18" s="1">
        <v>0</v>
      </c>
      <c r="S18" s="1">
        <v>0</v>
      </c>
      <c r="T18" s="1">
        <v>0</v>
      </c>
      <c r="U18" s="1">
        <v>9</v>
      </c>
      <c r="V18" s="1">
        <v>9</v>
      </c>
      <c r="W18" s="1">
        <v>220</v>
      </c>
      <c r="X18" t="s">
        <v>51</v>
      </c>
    </row>
    <row r="19" spans="1:61" x14ac:dyDescent="0.2">
      <c r="A19" s="6" t="s">
        <v>96</v>
      </c>
      <c r="B19" t="s">
        <v>97</v>
      </c>
      <c r="C19" t="s">
        <v>98</v>
      </c>
      <c r="D19" s="6" t="s">
        <v>49</v>
      </c>
      <c r="E19" s="8">
        <v>2019</v>
      </c>
      <c r="F19" s="1">
        <v>13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14</v>
      </c>
      <c r="M19" s="1">
        <v>1</v>
      </c>
      <c r="N19" t="s">
        <v>51</v>
      </c>
      <c r="O19" s="1">
        <v>1</v>
      </c>
      <c r="P19" s="1">
        <v>0</v>
      </c>
      <c r="Q19" s="1">
        <v>14</v>
      </c>
      <c r="R19" s="1">
        <v>0</v>
      </c>
      <c r="S19" s="1">
        <v>0</v>
      </c>
      <c r="T19" s="1">
        <v>0</v>
      </c>
      <c r="U19" s="1">
        <v>14</v>
      </c>
      <c r="V19" s="1">
        <v>8</v>
      </c>
      <c r="W19" s="1">
        <v>160</v>
      </c>
      <c r="X19" t="s">
        <v>51</v>
      </c>
      <c r="AI19">
        <v>1</v>
      </c>
    </row>
    <row r="20" spans="1:61" x14ac:dyDescent="0.2">
      <c r="A20" s="6" t="s">
        <v>99</v>
      </c>
      <c r="B20" t="s">
        <v>100</v>
      </c>
      <c r="C20" t="s">
        <v>101</v>
      </c>
      <c r="D20" s="6" t="s">
        <v>49</v>
      </c>
      <c r="E20" s="8">
        <v>2019</v>
      </c>
      <c r="F20" s="1">
        <v>16</v>
      </c>
      <c r="G20" s="1">
        <v>0</v>
      </c>
      <c r="H20" s="1">
        <v>0</v>
      </c>
      <c r="I20" s="1">
        <v>0</v>
      </c>
      <c r="J20" s="1">
        <v>0</v>
      </c>
      <c r="K20" s="1">
        <v>2</v>
      </c>
      <c r="L20" s="1">
        <v>18</v>
      </c>
      <c r="M20" s="1">
        <v>0</v>
      </c>
      <c r="N20" t="s">
        <v>51</v>
      </c>
      <c r="O20" s="1">
        <v>0</v>
      </c>
      <c r="P20" s="1">
        <v>3</v>
      </c>
      <c r="Q20" s="1">
        <v>7</v>
      </c>
      <c r="R20" s="1">
        <v>4</v>
      </c>
      <c r="S20" s="1">
        <v>1</v>
      </c>
      <c r="T20" s="1">
        <v>1</v>
      </c>
      <c r="U20" s="1">
        <v>16</v>
      </c>
      <c r="V20" s="1">
        <v>14</v>
      </c>
      <c r="W20" s="1">
        <v>280</v>
      </c>
      <c r="X20" t="s">
        <v>51</v>
      </c>
    </row>
    <row r="21" spans="1:61" x14ac:dyDescent="0.2">
      <c r="A21" s="6" t="s">
        <v>102</v>
      </c>
      <c r="B21" t="s">
        <v>103</v>
      </c>
      <c r="C21" t="s">
        <v>104</v>
      </c>
      <c r="D21" s="6" t="s">
        <v>49</v>
      </c>
      <c r="E21" s="8">
        <v>2019</v>
      </c>
      <c r="F21" s="1">
        <v>13</v>
      </c>
      <c r="G21" s="1">
        <v>0</v>
      </c>
      <c r="H21" s="1">
        <v>0</v>
      </c>
      <c r="I21" s="1">
        <v>0</v>
      </c>
      <c r="J21" s="1">
        <v>1</v>
      </c>
      <c r="K21" s="1">
        <v>1</v>
      </c>
      <c r="L21" s="1">
        <v>15</v>
      </c>
      <c r="M21" s="1">
        <v>0</v>
      </c>
      <c r="N21" t="s">
        <v>51</v>
      </c>
      <c r="O21" s="1">
        <v>0</v>
      </c>
      <c r="P21" s="1">
        <v>4</v>
      </c>
      <c r="Q21" s="1">
        <v>5</v>
      </c>
      <c r="R21" s="1">
        <v>4</v>
      </c>
      <c r="S21" s="1">
        <v>0</v>
      </c>
      <c r="T21" s="1">
        <v>0</v>
      </c>
      <c r="U21" s="1">
        <v>13</v>
      </c>
      <c r="V21" s="1">
        <v>5</v>
      </c>
      <c r="W21" s="1">
        <v>100</v>
      </c>
      <c r="X21" t="s">
        <v>51</v>
      </c>
    </row>
    <row r="22" spans="1:61" x14ac:dyDescent="0.2">
      <c r="A22" s="6" t="s">
        <v>105</v>
      </c>
      <c r="B22" t="s">
        <v>106</v>
      </c>
      <c r="C22" t="s">
        <v>107</v>
      </c>
      <c r="D22" s="6" t="s">
        <v>49</v>
      </c>
      <c r="E22" s="8">
        <v>2019</v>
      </c>
      <c r="F22" s="1">
        <v>28</v>
      </c>
      <c r="G22" s="1">
        <v>3</v>
      </c>
      <c r="H22" s="1">
        <v>5</v>
      </c>
      <c r="I22" s="1">
        <v>0</v>
      </c>
      <c r="J22" s="1">
        <v>0</v>
      </c>
      <c r="K22" s="1">
        <v>0</v>
      </c>
      <c r="L22" s="1">
        <v>36</v>
      </c>
      <c r="M22" s="1">
        <v>8</v>
      </c>
      <c r="N22" t="s">
        <v>51</v>
      </c>
      <c r="O22" s="1">
        <v>8</v>
      </c>
      <c r="P22" s="1">
        <v>11</v>
      </c>
      <c r="Q22" s="1">
        <v>14</v>
      </c>
      <c r="R22" s="1">
        <v>9</v>
      </c>
      <c r="S22" s="1">
        <v>2</v>
      </c>
      <c r="T22" s="1">
        <v>0</v>
      </c>
      <c r="U22" s="1">
        <v>36</v>
      </c>
      <c r="V22" s="1">
        <v>21</v>
      </c>
      <c r="W22" s="1">
        <v>420</v>
      </c>
      <c r="X22" t="s">
        <v>51</v>
      </c>
      <c r="AE22">
        <v>1</v>
      </c>
      <c r="AM22">
        <v>1</v>
      </c>
      <c r="AS22">
        <v>1</v>
      </c>
      <c r="AU22">
        <v>3</v>
      </c>
      <c r="BE22">
        <v>1</v>
      </c>
    </row>
    <row r="23" spans="1:61" x14ac:dyDescent="0.2">
      <c r="A23" s="6" t="s">
        <v>108</v>
      </c>
      <c r="B23" t="s">
        <v>109</v>
      </c>
      <c r="C23" t="s">
        <v>110</v>
      </c>
      <c r="D23" s="6" t="s">
        <v>49</v>
      </c>
      <c r="E23" s="8">
        <v>2019</v>
      </c>
      <c r="F23" s="1">
        <v>20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21</v>
      </c>
      <c r="M23" s="1">
        <v>0</v>
      </c>
      <c r="N23" t="s">
        <v>51</v>
      </c>
      <c r="O23" s="1">
        <v>0</v>
      </c>
      <c r="P23" s="1">
        <v>5</v>
      </c>
      <c r="Q23" s="1">
        <v>10</v>
      </c>
      <c r="R23" s="1">
        <v>4</v>
      </c>
      <c r="S23" s="1">
        <v>1</v>
      </c>
      <c r="T23" s="1">
        <v>0</v>
      </c>
      <c r="U23" s="1">
        <v>20</v>
      </c>
      <c r="V23" s="1">
        <v>2</v>
      </c>
      <c r="W23" s="1">
        <v>40</v>
      </c>
      <c r="X23" t="s">
        <v>51</v>
      </c>
    </row>
    <row r="24" spans="1:61" x14ac:dyDescent="0.2">
      <c r="A24" s="6" t="s">
        <v>111</v>
      </c>
      <c r="B24" t="s">
        <v>112</v>
      </c>
      <c r="C24" t="s">
        <v>113</v>
      </c>
      <c r="D24" s="6" t="s">
        <v>49</v>
      </c>
      <c r="E24" s="8">
        <v>2019</v>
      </c>
      <c r="F24" s="1">
        <v>13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13</v>
      </c>
      <c r="M24" s="1">
        <v>0</v>
      </c>
      <c r="N24" t="s">
        <v>51</v>
      </c>
      <c r="O24" s="1">
        <v>0</v>
      </c>
      <c r="P24" s="1">
        <v>0</v>
      </c>
      <c r="Q24" s="1">
        <v>13</v>
      </c>
      <c r="R24" s="1">
        <v>0</v>
      </c>
      <c r="S24" s="1">
        <v>0</v>
      </c>
      <c r="T24" s="1">
        <v>0</v>
      </c>
      <c r="U24" s="1">
        <v>13</v>
      </c>
      <c r="V24" s="1">
        <v>13</v>
      </c>
      <c r="W24" s="1">
        <v>13</v>
      </c>
      <c r="X24" t="s">
        <v>51</v>
      </c>
    </row>
    <row r="25" spans="1:61" x14ac:dyDescent="0.2">
      <c r="A25" s="6" t="s">
        <v>114</v>
      </c>
      <c r="B25" t="s">
        <v>115</v>
      </c>
      <c r="C25" t="s">
        <v>116</v>
      </c>
      <c r="D25" s="6" t="s">
        <v>49</v>
      </c>
      <c r="E25" s="8">
        <v>2019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9</v>
      </c>
      <c r="M25" s="1">
        <v>0</v>
      </c>
      <c r="N25" t="s">
        <v>51</v>
      </c>
      <c r="O25" s="1">
        <v>0</v>
      </c>
      <c r="P25" s="1">
        <v>0</v>
      </c>
      <c r="Q25" s="1">
        <v>9</v>
      </c>
      <c r="R25" s="1">
        <v>0</v>
      </c>
      <c r="S25" s="1">
        <v>0</v>
      </c>
      <c r="T25" s="1">
        <v>0</v>
      </c>
      <c r="U25" s="1">
        <v>9</v>
      </c>
      <c r="V25" s="1">
        <v>0</v>
      </c>
      <c r="W25" s="1">
        <v>0</v>
      </c>
      <c r="X25" t="s">
        <v>51</v>
      </c>
    </row>
    <row r="26" spans="1:61" x14ac:dyDescent="0.2">
      <c r="A26" s="6" t="s">
        <v>117</v>
      </c>
      <c r="B26" t="s">
        <v>118</v>
      </c>
      <c r="C26" t="s">
        <v>119</v>
      </c>
      <c r="D26" s="6" t="s">
        <v>49</v>
      </c>
      <c r="E26" s="8">
        <v>2019</v>
      </c>
      <c r="F26" s="1">
        <v>14</v>
      </c>
      <c r="G26" s="1">
        <v>3</v>
      </c>
      <c r="H26" s="1">
        <v>2</v>
      </c>
      <c r="I26" s="1">
        <v>1</v>
      </c>
      <c r="J26" s="1">
        <v>1</v>
      </c>
      <c r="K26" s="1">
        <v>1</v>
      </c>
      <c r="L26" s="1">
        <v>22</v>
      </c>
      <c r="M26" s="1">
        <v>5</v>
      </c>
      <c r="N26" t="s">
        <v>51</v>
      </c>
      <c r="O26" s="1">
        <v>5</v>
      </c>
      <c r="P26" s="1">
        <v>7</v>
      </c>
      <c r="Q26" s="1">
        <v>4</v>
      </c>
      <c r="R26" s="1">
        <v>5</v>
      </c>
      <c r="S26" s="1">
        <v>2</v>
      </c>
      <c r="T26" s="1">
        <v>1</v>
      </c>
      <c r="U26" s="1">
        <v>19</v>
      </c>
      <c r="V26" s="1">
        <v>8</v>
      </c>
      <c r="W26" s="1">
        <v>160</v>
      </c>
      <c r="X26" t="s">
        <v>51</v>
      </c>
      <c r="AE26">
        <v>2</v>
      </c>
      <c r="AS26">
        <v>2</v>
      </c>
      <c r="BE26">
        <v>1</v>
      </c>
    </row>
    <row r="27" spans="1:61" x14ac:dyDescent="0.2">
      <c r="A27" s="6" t="s">
        <v>120</v>
      </c>
      <c r="B27" t="s">
        <v>121</v>
      </c>
      <c r="C27" t="s">
        <v>122</v>
      </c>
      <c r="D27" s="6" t="s">
        <v>49</v>
      </c>
      <c r="E27" s="8">
        <v>2019</v>
      </c>
      <c r="F27" s="1">
        <v>34</v>
      </c>
      <c r="G27" s="1">
        <v>0</v>
      </c>
      <c r="H27" s="1">
        <v>5</v>
      </c>
      <c r="I27" s="1">
        <v>1</v>
      </c>
      <c r="J27" s="1">
        <v>2</v>
      </c>
      <c r="K27" s="1">
        <v>2</v>
      </c>
      <c r="L27" s="1">
        <v>44</v>
      </c>
      <c r="M27" s="1">
        <v>5</v>
      </c>
      <c r="N27" t="s">
        <v>51</v>
      </c>
      <c r="O27" s="1">
        <v>5</v>
      </c>
      <c r="P27" s="1">
        <v>0</v>
      </c>
      <c r="Q27" s="1">
        <v>39</v>
      </c>
      <c r="R27" s="1">
        <v>0</v>
      </c>
      <c r="S27" s="1">
        <v>0</v>
      </c>
      <c r="T27" s="1">
        <v>0</v>
      </c>
      <c r="U27" s="1">
        <v>39</v>
      </c>
      <c r="V27" s="1">
        <v>22</v>
      </c>
      <c r="W27" s="1">
        <v>440</v>
      </c>
      <c r="X27" t="s">
        <v>51</v>
      </c>
      <c r="AM27">
        <v>3</v>
      </c>
      <c r="AS27">
        <v>2</v>
      </c>
    </row>
    <row r="28" spans="1:61" x14ac:dyDescent="0.2">
      <c r="A28" s="6" t="s">
        <v>123</v>
      </c>
      <c r="B28" t="s">
        <v>124</v>
      </c>
      <c r="C28" t="s">
        <v>125</v>
      </c>
      <c r="D28" s="6" t="s">
        <v>49</v>
      </c>
      <c r="E28" s="8">
        <v>2019</v>
      </c>
      <c r="F28" s="1">
        <v>8</v>
      </c>
      <c r="G28" s="1">
        <v>0</v>
      </c>
      <c r="H28" s="1">
        <v>0</v>
      </c>
      <c r="I28" s="1">
        <v>0</v>
      </c>
      <c r="J28" s="1">
        <v>0</v>
      </c>
      <c r="K28" s="1">
        <v>1</v>
      </c>
      <c r="L28" s="1">
        <v>9</v>
      </c>
      <c r="M28" s="1">
        <v>0</v>
      </c>
      <c r="N28" t="s">
        <v>51</v>
      </c>
      <c r="O28" s="1">
        <v>0</v>
      </c>
      <c r="P28" s="1">
        <v>5</v>
      </c>
      <c r="Q28" s="1">
        <v>2</v>
      </c>
      <c r="R28" s="1">
        <v>0</v>
      </c>
      <c r="S28" s="1">
        <v>1</v>
      </c>
      <c r="T28" s="1">
        <v>0</v>
      </c>
      <c r="U28" s="1">
        <v>8</v>
      </c>
      <c r="V28" s="1">
        <v>5</v>
      </c>
      <c r="W28" s="1">
        <v>100</v>
      </c>
      <c r="X28" t="s">
        <v>51</v>
      </c>
    </row>
    <row r="29" spans="1:61" x14ac:dyDescent="0.2">
      <c r="A29" s="6" t="s">
        <v>126</v>
      </c>
      <c r="B29" t="s">
        <v>127</v>
      </c>
      <c r="C29" t="s">
        <v>128</v>
      </c>
      <c r="D29" s="6" t="s">
        <v>49</v>
      </c>
      <c r="E29" s="8">
        <v>2019</v>
      </c>
      <c r="F29" s="1">
        <v>14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14</v>
      </c>
      <c r="M29" s="1">
        <v>0</v>
      </c>
      <c r="N29" t="s">
        <v>51</v>
      </c>
      <c r="O29" s="1">
        <v>0</v>
      </c>
      <c r="P29" s="1">
        <v>3</v>
      </c>
      <c r="Q29" s="1">
        <v>3</v>
      </c>
      <c r="R29" s="1">
        <v>6</v>
      </c>
      <c r="S29" s="1">
        <v>1</v>
      </c>
      <c r="T29" s="1">
        <v>1</v>
      </c>
      <c r="U29" s="1">
        <v>14</v>
      </c>
      <c r="V29" s="1">
        <v>0</v>
      </c>
      <c r="W29" s="1">
        <v>0</v>
      </c>
      <c r="X29" t="s">
        <v>51</v>
      </c>
    </row>
    <row r="30" spans="1:61" x14ac:dyDescent="0.2">
      <c r="A30" s="6" t="s">
        <v>129</v>
      </c>
      <c r="B30" t="s">
        <v>130</v>
      </c>
      <c r="C30" t="s">
        <v>131</v>
      </c>
      <c r="D30" s="6" t="s">
        <v>49</v>
      </c>
      <c r="E30" s="8">
        <v>2019</v>
      </c>
      <c r="F30" s="1">
        <v>4</v>
      </c>
      <c r="G30" s="1">
        <v>0</v>
      </c>
      <c r="H30" s="1">
        <v>0</v>
      </c>
      <c r="I30" s="1">
        <v>0</v>
      </c>
      <c r="J30" s="1">
        <v>0</v>
      </c>
      <c r="K30" s="1">
        <v>4</v>
      </c>
      <c r="L30" s="1">
        <v>8</v>
      </c>
      <c r="M30" s="1">
        <v>0</v>
      </c>
      <c r="N30" t="s">
        <v>51</v>
      </c>
      <c r="O30" s="1">
        <v>0</v>
      </c>
      <c r="P30" s="1">
        <v>0</v>
      </c>
      <c r="Q30" s="1">
        <v>4</v>
      </c>
      <c r="R30" s="1">
        <v>0</v>
      </c>
      <c r="S30" s="1">
        <v>0</v>
      </c>
      <c r="T30" s="1">
        <v>0</v>
      </c>
      <c r="U30" s="1">
        <v>4</v>
      </c>
      <c r="V30" s="1">
        <v>8</v>
      </c>
      <c r="W30" s="1">
        <v>20</v>
      </c>
      <c r="X30" t="s">
        <v>51</v>
      </c>
    </row>
    <row r="31" spans="1:61" x14ac:dyDescent="0.2">
      <c r="A31" s="6" t="s">
        <v>132</v>
      </c>
      <c r="B31" t="s">
        <v>133</v>
      </c>
      <c r="C31" t="s">
        <v>134</v>
      </c>
      <c r="D31" s="6" t="s">
        <v>49</v>
      </c>
      <c r="E31" s="8">
        <v>2019</v>
      </c>
      <c r="F31" s="1">
        <v>19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19</v>
      </c>
      <c r="M31" s="1">
        <v>0</v>
      </c>
      <c r="N31" t="s">
        <v>51</v>
      </c>
      <c r="O31" s="1">
        <v>0</v>
      </c>
      <c r="P31" s="1">
        <v>15</v>
      </c>
      <c r="Q31" s="1">
        <v>3</v>
      </c>
      <c r="R31" s="1">
        <v>1</v>
      </c>
      <c r="S31" s="1">
        <v>0</v>
      </c>
      <c r="T31" s="1">
        <v>0</v>
      </c>
      <c r="U31" s="1">
        <v>19</v>
      </c>
      <c r="V31" s="1">
        <v>1</v>
      </c>
      <c r="W31" s="1">
        <v>20</v>
      </c>
      <c r="X31" t="s">
        <v>51</v>
      </c>
    </row>
    <row r="32" spans="1:61" x14ac:dyDescent="0.2">
      <c r="A32" s="6" t="s">
        <v>135</v>
      </c>
      <c r="B32" t="s">
        <v>136</v>
      </c>
      <c r="C32" t="s">
        <v>137</v>
      </c>
      <c r="D32" s="6" t="s">
        <v>49</v>
      </c>
      <c r="E32" s="8">
        <v>2019</v>
      </c>
      <c r="F32" s="1">
        <v>17</v>
      </c>
      <c r="G32" s="1">
        <v>3</v>
      </c>
      <c r="H32" s="1">
        <v>2</v>
      </c>
      <c r="I32" s="1">
        <v>3</v>
      </c>
      <c r="J32" s="1">
        <v>1</v>
      </c>
      <c r="K32" s="1">
        <v>0</v>
      </c>
      <c r="L32" s="1">
        <v>26</v>
      </c>
      <c r="M32" s="1">
        <v>5</v>
      </c>
      <c r="N32" t="s">
        <v>51</v>
      </c>
      <c r="O32" s="1">
        <v>5</v>
      </c>
      <c r="P32" s="1">
        <v>4</v>
      </c>
      <c r="Q32" s="1">
        <v>12</v>
      </c>
      <c r="R32" s="1">
        <v>5</v>
      </c>
      <c r="S32" s="1">
        <v>1</v>
      </c>
      <c r="T32" s="1">
        <v>0</v>
      </c>
      <c r="U32" s="1">
        <v>22</v>
      </c>
      <c r="V32" s="1">
        <v>9</v>
      </c>
      <c r="W32" s="1">
        <v>270</v>
      </c>
      <c r="X32" t="s">
        <v>51</v>
      </c>
      <c r="AA32">
        <v>1</v>
      </c>
      <c r="AC32">
        <v>1</v>
      </c>
      <c r="AE32">
        <v>1</v>
      </c>
      <c r="AM32">
        <v>1</v>
      </c>
      <c r="BG32">
        <v>1</v>
      </c>
    </row>
    <row r="33" spans="1:63" x14ac:dyDescent="0.2">
      <c r="A33" s="6" t="s">
        <v>138</v>
      </c>
      <c r="B33" t="s">
        <v>139</v>
      </c>
      <c r="C33" t="s">
        <v>140</v>
      </c>
      <c r="D33" s="6" t="s">
        <v>49</v>
      </c>
      <c r="E33" s="8">
        <v>2019</v>
      </c>
      <c r="F33" s="1">
        <v>16</v>
      </c>
      <c r="G33" s="1">
        <v>0</v>
      </c>
      <c r="H33" s="1">
        <v>0</v>
      </c>
      <c r="I33" s="1">
        <v>0</v>
      </c>
      <c r="J33" s="1">
        <v>0</v>
      </c>
      <c r="K33" s="1">
        <v>1</v>
      </c>
      <c r="L33" s="1">
        <v>17</v>
      </c>
      <c r="M33" s="1">
        <v>0</v>
      </c>
      <c r="N33" t="s">
        <v>51</v>
      </c>
      <c r="O33" s="1">
        <v>0</v>
      </c>
      <c r="P33" s="1">
        <v>4</v>
      </c>
      <c r="Q33" s="1">
        <v>4</v>
      </c>
      <c r="R33" s="1">
        <v>7</v>
      </c>
      <c r="S33" s="1">
        <v>1</v>
      </c>
      <c r="T33" s="1">
        <v>0</v>
      </c>
      <c r="U33" s="1">
        <v>16</v>
      </c>
      <c r="V33" s="1">
        <v>3</v>
      </c>
      <c r="W33" s="1">
        <v>100</v>
      </c>
      <c r="X33" t="s">
        <v>51</v>
      </c>
    </row>
    <row r="34" spans="1:63" x14ac:dyDescent="0.2">
      <c r="A34" s="6" t="s">
        <v>141</v>
      </c>
      <c r="B34" t="s">
        <v>142</v>
      </c>
      <c r="C34" t="s">
        <v>143</v>
      </c>
      <c r="D34" s="6" t="s">
        <v>49</v>
      </c>
      <c r="E34" s="8">
        <v>2019</v>
      </c>
      <c r="F34" s="1">
        <v>8</v>
      </c>
      <c r="G34" s="1">
        <v>4</v>
      </c>
      <c r="H34" s="1">
        <v>0</v>
      </c>
      <c r="I34" s="1">
        <v>1</v>
      </c>
      <c r="J34" s="1">
        <v>1</v>
      </c>
      <c r="K34" s="1">
        <v>2</v>
      </c>
      <c r="L34" s="1">
        <v>16</v>
      </c>
      <c r="M34" s="1">
        <v>4</v>
      </c>
      <c r="N34" t="s">
        <v>51</v>
      </c>
      <c r="O34" s="1">
        <v>4</v>
      </c>
      <c r="P34" s="1">
        <v>1</v>
      </c>
      <c r="Q34" s="1">
        <v>4</v>
      </c>
      <c r="R34" s="1">
        <v>4</v>
      </c>
      <c r="S34" s="1">
        <v>2</v>
      </c>
      <c r="T34" s="1">
        <v>1</v>
      </c>
      <c r="U34" s="1">
        <v>12</v>
      </c>
      <c r="V34" s="1">
        <v>8</v>
      </c>
      <c r="W34" s="1">
        <v>160</v>
      </c>
      <c r="X34" t="s">
        <v>51</v>
      </c>
      <c r="AG34">
        <v>1</v>
      </c>
      <c r="AI34">
        <v>1</v>
      </c>
      <c r="AO34">
        <v>1</v>
      </c>
      <c r="AS34">
        <v>1</v>
      </c>
    </row>
    <row r="35" spans="1:63" x14ac:dyDescent="0.2">
      <c r="A35" s="6" t="s">
        <v>144</v>
      </c>
      <c r="B35" t="s">
        <v>145</v>
      </c>
      <c r="C35" t="s">
        <v>146</v>
      </c>
      <c r="D35" s="6" t="s">
        <v>49</v>
      </c>
      <c r="E35" s="8">
        <v>2019</v>
      </c>
      <c r="F35" s="1">
        <v>9</v>
      </c>
      <c r="G35" s="1">
        <v>0</v>
      </c>
      <c r="H35" s="1">
        <v>0</v>
      </c>
      <c r="I35" s="1">
        <v>1</v>
      </c>
      <c r="J35" s="1">
        <v>0</v>
      </c>
      <c r="K35" s="1">
        <v>3</v>
      </c>
      <c r="L35" s="1">
        <v>13</v>
      </c>
      <c r="M35" s="1">
        <v>0</v>
      </c>
      <c r="N35" t="s">
        <v>51</v>
      </c>
      <c r="O35" s="1">
        <v>0</v>
      </c>
      <c r="P35" s="1">
        <v>0</v>
      </c>
      <c r="Q35" s="1">
        <v>8</v>
      </c>
      <c r="R35" s="1">
        <v>1</v>
      </c>
      <c r="S35" s="1">
        <v>0</v>
      </c>
      <c r="T35" s="1">
        <v>0</v>
      </c>
      <c r="U35" s="1">
        <v>9</v>
      </c>
      <c r="V35" s="1">
        <v>3</v>
      </c>
      <c r="W35" s="1">
        <v>218</v>
      </c>
      <c r="X35" t="s">
        <v>51</v>
      </c>
    </row>
    <row r="36" spans="1:63" x14ac:dyDescent="0.2">
      <c r="A36" s="6" t="s">
        <v>147</v>
      </c>
      <c r="B36" t="s">
        <v>148</v>
      </c>
      <c r="C36" t="s">
        <v>149</v>
      </c>
      <c r="D36" s="6" t="s">
        <v>49</v>
      </c>
      <c r="E36" s="8">
        <v>2019</v>
      </c>
      <c r="F36" s="1">
        <v>19</v>
      </c>
      <c r="G36" s="1">
        <v>0</v>
      </c>
      <c r="H36" s="1">
        <v>0</v>
      </c>
      <c r="I36" s="1">
        <v>1</v>
      </c>
      <c r="J36" s="1">
        <v>0</v>
      </c>
      <c r="K36" s="1">
        <v>1</v>
      </c>
      <c r="L36" s="1">
        <v>21</v>
      </c>
      <c r="M36" s="1">
        <v>0</v>
      </c>
      <c r="N36" t="s">
        <v>51</v>
      </c>
      <c r="O36" s="1">
        <v>0</v>
      </c>
      <c r="P36" s="1">
        <v>0</v>
      </c>
      <c r="Q36" s="1">
        <v>19</v>
      </c>
      <c r="R36" s="1">
        <v>0</v>
      </c>
      <c r="S36" s="1">
        <v>0</v>
      </c>
      <c r="T36" s="1">
        <v>0</v>
      </c>
      <c r="U36" s="1">
        <v>19</v>
      </c>
      <c r="V36" s="1">
        <v>3</v>
      </c>
      <c r="W36" s="1">
        <v>60</v>
      </c>
      <c r="X36" t="s">
        <v>51</v>
      </c>
    </row>
    <row r="37" spans="1:63" x14ac:dyDescent="0.2">
      <c r="A37" s="6" t="s">
        <v>150</v>
      </c>
      <c r="B37" t="s">
        <v>151</v>
      </c>
      <c r="C37" t="s">
        <v>152</v>
      </c>
      <c r="D37" s="6" t="s">
        <v>49</v>
      </c>
      <c r="E37" s="8">
        <v>2019</v>
      </c>
      <c r="F37" s="1">
        <v>30</v>
      </c>
      <c r="G37" s="1">
        <v>2</v>
      </c>
      <c r="H37" s="1">
        <v>2</v>
      </c>
      <c r="I37" s="1">
        <v>1</v>
      </c>
      <c r="J37" s="1">
        <v>0</v>
      </c>
      <c r="K37" s="1">
        <v>3</v>
      </c>
      <c r="L37" s="1">
        <v>38</v>
      </c>
      <c r="M37" s="1">
        <v>4</v>
      </c>
      <c r="N37" t="s">
        <v>51</v>
      </c>
      <c r="O37" s="1">
        <v>4</v>
      </c>
      <c r="P37" s="1">
        <v>16</v>
      </c>
      <c r="Q37" s="1">
        <v>15</v>
      </c>
      <c r="R37" s="1">
        <v>2</v>
      </c>
      <c r="S37" s="1">
        <v>1</v>
      </c>
      <c r="T37" s="1">
        <v>0</v>
      </c>
      <c r="U37" s="1">
        <v>34</v>
      </c>
      <c r="V37" s="1">
        <v>31</v>
      </c>
      <c r="W37" s="1">
        <v>1230</v>
      </c>
      <c r="X37" t="s">
        <v>51</v>
      </c>
      <c r="AI37">
        <v>1</v>
      </c>
      <c r="AM37">
        <v>1</v>
      </c>
      <c r="AS37">
        <v>1</v>
      </c>
      <c r="AU37">
        <v>1</v>
      </c>
    </row>
    <row r="38" spans="1:63" x14ac:dyDescent="0.2">
      <c r="A38" s="6" t="s">
        <v>153</v>
      </c>
      <c r="B38" t="s">
        <v>154</v>
      </c>
      <c r="C38" t="s">
        <v>155</v>
      </c>
      <c r="D38" s="6" t="s">
        <v>49</v>
      </c>
      <c r="E38" s="8">
        <v>2019</v>
      </c>
      <c r="F38" s="1">
        <v>23</v>
      </c>
      <c r="G38" s="1">
        <v>0</v>
      </c>
      <c r="H38" s="1">
        <v>0</v>
      </c>
      <c r="I38" s="1">
        <v>2</v>
      </c>
      <c r="J38" s="1">
        <v>0</v>
      </c>
      <c r="K38" s="1">
        <v>0</v>
      </c>
      <c r="L38" s="1">
        <v>25</v>
      </c>
      <c r="M38" s="1">
        <v>0</v>
      </c>
      <c r="N38" t="s">
        <v>51</v>
      </c>
      <c r="O38" s="1">
        <v>0</v>
      </c>
      <c r="P38" s="1">
        <v>15</v>
      </c>
      <c r="Q38" s="1">
        <v>1</v>
      </c>
      <c r="R38" s="1">
        <v>3</v>
      </c>
      <c r="S38" s="1">
        <v>3</v>
      </c>
      <c r="T38" s="1">
        <v>1</v>
      </c>
      <c r="U38" s="1">
        <v>23</v>
      </c>
      <c r="V38" s="1">
        <v>9</v>
      </c>
      <c r="W38" s="1">
        <v>180</v>
      </c>
      <c r="X38" t="s">
        <v>51</v>
      </c>
    </row>
    <row r="39" spans="1:63" x14ac:dyDescent="0.2">
      <c r="A39" s="6" t="s">
        <v>156</v>
      </c>
      <c r="B39" t="s">
        <v>157</v>
      </c>
      <c r="C39" t="s">
        <v>158</v>
      </c>
      <c r="D39" s="6" t="s">
        <v>49</v>
      </c>
      <c r="E39" s="8">
        <v>2019</v>
      </c>
      <c r="F39" s="1">
        <v>27</v>
      </c>
      <c r="G39" s="1">
        <v>2</v>
      </c>
      <c r="H39" s="1">
        <v>12</v>
      </c>
      <c r="I39" s="1">
        <v>12</v>
      </c>
      <c r="J39" s="1">
        <v>0</v>
      </c>
      <c r="K39" s="1">
        <v>0</v>
      </c>
      <c r="L39" s="1">
        <v>53</v>
      </c>
      <c r="M39" s="1">
        <v>14</v>
      </c>
      <c r="N39" t="s">
        <v>51</v>
      </c>
      <c r="O39" s="1">
        <v>14</v>
      </c>
      <c r="P39" s="1">
        <v>25</v>
      </c>
      <c r="Q39" s="1">
        <v>8</v>
      </c>
      <c r="R39" s="1">
        <v>3</v>
      </c>
      <c r="S39" s="1">
        <v>3</v>
      </c>
      <c r="T39" s="1">
        <v>2</v>
      </c>
      <c r="U39" s="1">
        <v>41</v>
      </c>
      <c r="V39" s="1">
        <v>31</v>
      </c>
      <c r="W39" s="1">
        <v>580</v>
      </c>
      <c r="X39" t="s">
        <v>51</v>
      </c>
      <c r="AC39">
        <v>2</v>
      </c>
      <c r="AE39">
        <v>2</v>
      </c>
      <c r="AG39">
        <v>1</v>
      </c>
      <c r="AI39">
        <v>4</v>
      </c>
      <c r="BI39">
        <v>2</v>
      </c>
      <c r="BK39">
        <v>3</v>
      </c>
    </row>
    <row r="40" spans="1:63" x14ac:dyDescent="0.2">
      <c r="A40" s="6" t="s">
        <v>159</v>
      </c>
      <c r="B40" t="s">
        <v>160</v>
      </c>
      <c r="C40" t="s">
        <v>161</v>
      </c>
      <c r="D40" s="6" t="s">
        <v>49</v>
      </c>
      <c r="E40" s="8">
        <v>2019</v>
      </c>
      <c r="F40" s="1">
        <v>15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15</v>
      </c>
      <c r="M40" s="1">
        <v>0</v>
      </c>
      <c r="N40" t="s">
        <v>51</v>
      </c>
      <c r="O40" s="1">
        <v>0</v>
      </c>
      <c r="P40" s="1">
        <v>0</v>
      </c>
      <c r="Q40" s="1">
        <v>12</v>
      </c>
      <c r="R40" s="1">
        <v>2</v>
      </c>
      <c r="S40" s="1">
        <v>1</v>
      </c>
      <c r="T40" s="1">
        <v>0</v>
      </c>
      <c r="U40" s="1">
        <v>15</v>
      </c>
      <c r="V40" s="1">
        <v>2</v>
      </c>
      <c r="W40" s="1">
        <v>170</v>
      </c>
      <c r="X40" t="s">
        <v>51</v>
      </c>
    </row>
    <row r="41" spans="1:63" x14ac:dyDescent="0.2">
      <c r="A41" s="6" t="s">
        <v>162</v>
      </c>
      <c r="B41" t="s">
        <v>163</v>
      </c>
      <c r="C41" t="s">
        <v>164</v>
      </c>
      <c r="D41" s="6" t="s">
        <v>49</v>
      </c>
      <c r="E41" s="8">
        <v>2019</v>
      </c>
      <c r="F41" s="1">
        <v>13</v>
      </c>
      <c r="G41" s="1">
        <v>2</v>
      </c>
      <c r="H41" s="1">
        <v>0</v>
      </c>
      <c r="I41" s="1">
        <v>0</v>
      </c>
      <c r="J41" s="1">
        <v>0</v>
      </c>
      <c r="K41" s="1">
        <v>0</v>
      </c>
      <c r="L41" s="1">
        <v>15</v>
      </c>
      <c r="M41" s="1">
        <v>2</v>
      </c>
      <c r="N41" t="s">
        <v>51</v>
      </c>
      <c r="O41" s="1">
        <v>2</v>
      </c>
      <c r="P41" s="1">
        <v>11</v>
      </c>
      <c r="Q41" s="1">
        <v>2</v>
      </c>
      <c r="R41" s="1">
        <v>2</v>
      </c>
      <c r="S41" s="1">
        <v>0</v>
      </c>
      <c r="T41" s="1">
        <v>0</v>
      </c>
      <c r="U41" s="1">
        <v>15</v>
      </c>
      <c r="V41" s="1">
        <v>2</v>
      </c>
      <c r="W41" s="1">
        <v>40</v>
      </c>
      <c r="X41" t="s">
        <v>51</v>
      </c>
      <c r="AI41">
        <v>1</v>
      </c>
      <c r="BA41">
        <v>1</v>
      </c>
    </row>
    <row r="42" spans="1:63" x14ac:dyDescent="0.2">
      <c r="A42" s="6" t="s">
        <v>165</v>
      </c>
      <c r="B42" t="s">
        <v>166</v>
      </c>
      <c r="C42" t="s">
        <v>167</v>
      </c>
      <c r="D42" s="6" t="s">
        <v>49</v>
      </c>
      <c r="E42" s="8">
        <v>2019</v>
      </c>
      <c r="F42" s="1">
        <v>32</v>
      </c>
      <c r="G42" s="1">
        <v>0</v>
      </c>
      <c r="H42" s="1">
        <v>0</v>
      </c>
      <c r="I42" s="1">
        <v>2</v>
      </c>
      <c r="J42" s="1">
        <v>0</v>
      </c>
      <c r="K42" s="1">
        <v>0</v>
      </c>
      <c r="L42" s="1">
        <v>34</v>
      </c>
      <c r="M42" s="1">
        <v>0</v>
      </c>
      <c r="N42" t="s">
        <v>51</v>
      </c>
      <c r="O42" s="1">
        <v>0</v>
      </c>
      <c r="P42" s="1">
        <v>0</v>
      </c>
      <c r="Q42" s="1">
        <v>32</v>
      </c>
      <c r="R42" s="1">
        <v>0</v>
      </c>
      <c r="S42" s="1">
        <v>0</v>
      </c>
      <c r="T42" s="1">
        <v>0</v>
      </c>
      <c r="U42" s="1">
        <v>32</v>
      </c>
      <c r="V42" s="1">
        <v>23</v>
      </c>
      <c r="W42" s="1">
        <v>460</v>
      </c>
      <c r="X42" t="s">
        <v>51</v>
      </c>
    </row>
    <row r="43" spans="1:63" x14ac:dyDescent="0.2">
      <c r="A43" s="6" t="s">
        <v>168</v>
      </c>
      <c r="B43" t="s">
        <v>169</v>
      </c>
      <c r="C43" t="s">
        <v>170</v>
      </c>
      <c r="D43" s="6" t="s">
        <v>171</v>
      </c>
      <c r="E43" s="8">
        <v>2019</v>
      </c>
      <c r="F43" s="1">
        <v>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6</v>
      </c>
      <c r="M43" s="1">
        <v>0</v>
      </c>
      <c r="N43" t="s">
        <v>51</v>
      </c>
      <c r="O43" s="1">
        <v>0</v>
      </c>
      <c r="P43" s="1">
        <v>0</v>
      </c>
      <c r="Q43" s="1">
        <v>3</v>
      </c>
      <c r="R43" s="1">
        <v>0</v>
      </c>
      <c r="S43" s="1">
        <v>2</v>
      </c>
      <c r="T43" s="1">
        <v>1</v>
      </c>
      <c r="U43" s="1">
        <v>6</v>
      </c>
      <c r="V43" s="1">
        <v>3</v>
      </c>
      <c r="W43" s="1">
        <v>60</v>
      </c>
      <c r="X43" t="s">
        <v>51</v>
      </c>
    </row>
    <row r="44" spans="1:63" x14ac:dyDescent="0.2">
      <c r="A44" s="6" t="s">
        <v>172</v>
      </c>
      <c r="B44" t="s">
        <v>173</v>
      </c>
      <c r="C44" t="s">
        <v>174</v>
      </c>
      <c r="D44" s="6" t="s">
        <v>171</v>
      </c>
      <c r="E44" s="8">
        <v>2019</v>
      </c>
      <c r="F44" s="1">
        <v>17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18</v>
      </c>
      <c r="M44" s="1">
        <v>1</v>
      </c>
      <c r="N44" t="s">
        <v>51</v>
      </c>
      <c r="O44" s="1">
        <v>1</v>
      </c>
      <c r="P44" s="1">
        <v>4</v>
      </c>
      <c r="Q44" s="1">
        <v>7</v>
      </c>
      <c r="R44" s="1">
        <v>4</v>
      </c>
      <c r="S44" s="1">
        <v>2</v>
      </c>
      <c r="T44" s="1">
        <v>1</v>
      </c>
      <c r="U44" s="1">
        <v>18</v>
      </c>
      <c r="V44" s="1">
        <v>1</v>
      </c>
      <c r="W44" s="1">
        <v>20</v>
      </c>
      <c r="X44" t="s">
        <v>51</v>
      </c>
      <c r="BH44">
        <v>1</v>
      </c>
    </row>
    <row r="45" spans="1:63" x14ac:dyDescent="0.2">
      <c r="A45" s="6" t="s">
        <v>506</v>
      </c>
      <c r="B45" t="s">
        <v>507</v>
      </c>
      <c r="C45" t="s">
        <v>508</v>
      </c>
      <c r="D45" s="6" t="s">
        <v>171</v>
      </c>
      <c r="E45" s="8">
        <v>2019</v>
      </c>
      <c r="F45">
        <v>4</v>
      </c>
      <c r="G45">
        <v>0</v>
      </c>
      <c r="H45">
        <v>5</v>
      </c>
      <c r="I45">
        <v>0</v>
      </c>
      <c r="J45">
        <v>1</v>
      </c>
      <c r="K45">
        <v>0</v>
      </c>
      <c r="L45">
        <v>10</v>
      </c>
      <c r="M45">
        <v>5</v>
      </c>
      <c r="N45" t="s">
        <v>51</v>
      </c>
      <c r="O45">
        <v>5</v>
      </c>
      <c r="P45">
        <v>0</v>
      </c>
      <c r="Q45">
        <v>7</v>
      </c>
      <c r="R45">
        <v>2</v>
      </c>
      <c r="S45">
        <v>0</v>
      </c>
      <c r="T45">
        <v>0</v>
      </c>
      <c r="U45">
        <v>9</v>
      </c>
      <c r="V45">
        <v>2</v>
      </c>
      <c r="W45">
        <v>40</v>
      </c>
      <c r="AI45">
        <v>1</v>
      </c>
      <c r="AK45">
        <v>2</v>
      </c>
      <c r="AU45">
        <v>1</v>
      </c>
      <c r="BC45">
        <v>1</v>
      </c>
    </row>
    <row r="46" spans="1:63" x14ac:dyDescent="0.2">
      <c r="A46" s="6" t="s">
        <v>175</v>
      </c>
      <c r="B46" t="s">
        <v>176</v>
      </c>
      <c r="C46" t="s">
        <v>177</v>
      </c>
      <c r="D46" s="6" t="s">
        <v>171</v>
      </c>
      <c r="E46" s="8">
        <v>2019</v>
      </c>
      <c r="F46" s="1">
        <v>10</v>
      </c>
      <c r="G46" s="1">
        <v>2</v>
      </c>
      <c r="H46" s="1">
        <v>0</v>
      </c>
      <c r="I46" s="1">
        <v>0</v>
      </c>
      <c r="J46" s="1">
        <v>0</v>
      </c>
      <c r="K46" s="1">
        <v>0</v>
      </c>
      <c r="L46" s="1">
        <v>12</v>
      </c>
      <c r="M46" s="1">
        <v>2</v>
      </c>
      <c r="N46" t="s">
        <v>51</v>
      </c>
      <c r="O46" s="1">
        <v>2</v>
      </c>
      <c r="P46" s="1">
        <v>4</v>
      </c>
      <c r="Q46" s="1">
        <v>5</v>
      </c>
      <c r="R46" s="1">
        <v>2</v>
      </c>
      <c r="S46" s="1">
        <v>1</v>
      </c>
      <c r="T46" s="1">
        <v>0</v>
      </c>
      <c r="U46" s="1">
        <v>12</v>
      </c>
      <c r="V46" s="1">
        <v>12</v>
      </c>
      <c r="W46" s="1">
        <v>900</v>
      </c>
      <c r="X46" t="s">
        <v>51</v>
      </c>
      <c r="AI46">
        <v>2</v>
      </c>
    </row>
    <row r="47" spans="1:63" x14ac:dyDescent="0.2">
      <c r="A47" s="6" t="s">
        <v>178</v>
      </c>
      <c r="B47" t="s">
        <v>179</v>
      </c>
      <c r="C47" t="s">
        <v>180</v>
      </c>
      <c r="D47" s="6" t="s">
        <v>171</v>
      </c>
      <c r="E47" s="8">
        <v>2019</v>
      </c>
      <c r="F47" s="1">
        <v>3</v>
      </c>
      <c r="G47" s="1">
        <v>0</v>
      </c>
      <c r="H47" s="1">
        <v>0</v>
      </c>
      <c r="I47" s="1">
        <v>3</v>
      </c>
      <c r="J47" s="1">
        <v>0</v>
      </c>
      <c r="K47" s="1">
        <v>0</v>
      </c>
      <c r="L47" s="1">
        <v>6</v>
      </c>
      <c r="M47" s="1">
        <v>0</v>
      </c>
      <c r="N47" t="s">
        <v>51</v>
      </c>
      <c r="O47" s="1">
        <v>0</v>
      </c>
      <c r="P47" s="1">
        <v>2</v>
      </c>
      <c r="Q47" s="1">
        <v>1</v>
      </c>
      <c r="R47" s="1">
        <v>0</v>
      </c>
      <c r="S47" s="1">
        <v>0</v>
      </c>
      <c r="T47" s="1">
        <v>0</v>
      </c>
      <c r="U47" s="1">
        <v>3</v>
      </c>
      <c r="V47" s="1">
        <v>3</v>
      </c>
      <c r="W47" s="1">
        <v>60</v>
      </c>
      <c r="X47" t="s">
        <v>51</v>
      </c>
    </row>
    <row r="48" spans="1:63" x14ac:dyDescent="0.2">
      <c r="A48" s="6" t="s">
        <v>181</v>
      </c>
      <c r="B48" t="s">
        <v>182</v>
      </c>
      <c r="C48" t="s">
        <v>183</v>
      </c>
      <c r="D48" s="6" t="s">
        <v>171</v>
      </c>
      <c r="E48" s="8">
        <v>2019</v>
      </c>
      <c r="F48" s="1">
        <v>6</v>
      </c>
      <c r="G48" s="1">
        <v>0</v>
      </c>
      <c r="H48" s="1">
        <v>0</v>
      </c>
      <c r="I48" s="1">
        <v>0</v>
      </c>
      <c r="J48" s="1">
        <v>0</v>
      </c>
      <c r="K48" s="1">
        <v>3</v>
      </c>
      <c r="L48" s="1">
        <v>9</v>
      </c>
      <c r="M48" s="1">
        <v>0</v>
      </c>
      <c r="N48" t="s">
        <v>51</v>
      </c>
      <c r="O48" s="1">
        <v>0</v>
      </c>
      <c r="P48" s="1">
        <v>3</v>
      </c>
      <c r="Q48" s="1">
        <v>1</v>
      </c>
      <c r="R48" s="1">
        <v>1</v>
      </c>
      <c r="S48" s="1">
        <v>1</v>
      </c>
      <c r="T48" s="1">
        <v>0</v>
      </c>
      <c r="U48" s="1">
        <v>6</v>
      </c>
      <c r="V48" s="1">
        <v>3</v>
      </c>
      <c r="W48" s="1">
        <v>60</v>
      </c>
      <c r="X48" t="s">
        <v>51</v>
      </c>
    </row>
    <row r="49" spans="1:61" x14ac:dyDescent="0.2">
      <c r="A49" s="6" t="s">
        <v>184</v>
      </c>
      <c r="B49" t="s">
        <v>185</v>
      </c>
      <c r="C49" t="s">
        <v>186</v>
      </c>
      <c r="D49" s="6" t="s">
        <v>171</v>
      </c>
      <c r="E49" s="8">
        <v>2019</v>
      </c>
      <c r="F49" s="1">
        <v>22</v>
      </c>
      <c r="G49" s="1">
        <v>0</v>
      </c>
      <c r="H49" s="1">
        <v>1</v>
      </c>
      <c r="I49" s="1">
        <v>0</v>
      </c>
      <c r="J49" s="1">
        <v>0</v>
      </c>
      <c r="K49" s="1">
        <v>0</v>
      </c>
      <c r="L49" s="1">
        <v>23</v>
      </c>
      <c r="M49" s="1">
        <v>1</v>
      </c>
      <c r="N49" t="s">
        <v>51</v>
      </c>
      <c r="O49" s="1">
        <v>1</v>
      </c>
      <c r="P49" s="1">
        <v>2</v>
      </c>
      <c r="Q49" s="1">
        <v>0</v>
      </c>
      <c r="R49" s="1">
        <v>19</v>
      </c>
      <c r="S49" s="1">
        <v>1</v>
      </c>
      <c r="T49" s="1">
        <v>1</v>
      </c>
      <c r="U49" s="1">
        <v>23</v>
      </c>
      <c r="V49" s="1">
        <v>3</v>
      </c>
      <c r="W49" s="1">
        <v>60</v>
      </c>
      <c r="X49" t="s">
        <v>51</v>
      </c>
      <c r="Z49">
        <v>1</v>
      </c>
    </row>
    <row r="50" spans="1:61" x14ac:dyDescent="0.2">
      <c r="A50" s="6" t="s">
        <v>187</v>
      </c>
      <c r="B50" t="s">
        <v>188</v>
      </c>
      <c r="C50" t="s">
        <v>189</v>
      </c>
      <c r="D50" s="6" t="s">
        <v>171</v>
      </c>
      <c r="E50" s="8">
        <v>2019</v>
      </c>
      <c r="F50" s="1">
        <v>14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15</v>
      </c>
      <c r="M50" s="1">
        <v>0</v>
      </c>
      <c r="N50" t="s">
        <v>51</v>
      </c>
      <c r="O50" s="1">
        <v>0</v>
      </c>
      <c r="P50" s="1">
        <v>5</v>
      </c>
      <c r="Q50" s="1">
        <v>6</v>
      </c>
      <c r="R50" s="1">
        <v>2</v>
      </c>
      <c r="S50" s="1">
        <v>1</v>
      </c>
      <c r="T50" s="1">
        <v>0</v>
      </c>
      <c r="U50" s="1">
        <v>14</v>
      </c>
      <c r="V50" s="1">
        <v>0</v>
      </c>
      <c r="W50" s="1">
        <v>0</v>
      </c>
      <c r="X50" t="s">
        <v>51</v>
      </c>
    </row>
    <row r="51" spans="1:61" x14ac:dyDescent="0.2">
      <c r="A51" s="6" t="s">
        <v>190</v>
      </c>
      <c r="B51" t="s">
        <v>191</v>
      </c>
      <c r="C51" t="s">
        <v>192</v>
      </c>
      <c r="D51" s="6" t="s">
        <v>171</v>
      </c>
      <c r="E51" s="8">
        <v>2019</v>
      </c>
      <c r="F51" s="1">
        <v>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9</v>
      </c>
      <c r="M51" s="1">
        <v>0</v>
      </c>
      <c r="N51" t="s">
        <v>51</v>
      </c>
      <c r="O51" s="1">
        <v>0</v>
      </c>
      <c r="P51" s="1">
        <v>0</v>
      </c>
      <c r="Q51" s="1">
        <v>9</v>
      </c>
      <c r="R51" s="1">
        <v>0</v>
      </c>
      <c r="S51" s="1">
        <v>0</v>
      </c>
      <c r="T51" s="1">
        <v>0</v>
      </c>
      <c r="U51" s="1">
        <v>9</v>
      </c>
      <c r="V51" s="1">
        <v>0</v>
      </c>
      <c r="W51" s="1">
        <v>0</v>
      </c>
      <c r="X51" t="s">
        <v>51</v>
      </c>
    </row>
    <row r="52" spans="1:61" x14ac:dyDescent="0.2">
      <c r="A52" s="6" t="s">
        <v>193</v>
      </c>
      <c r="B52" t="s">
        <v>194</v>
      </c>
      <c r="C52" t="s">
        <v>195</v>
      </c>
      <c r="D52" s="6" t="s">
        <v>171</v>
      </c>
      <c r="E52" s="8">
        <v>2019</v>
      </c>
      <c r="F52" s="1">
        <v>7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7</v>
      </c>
      <c r="M52" s="1">
        <v>0</v>
      </c>
      <c r="N52" t="s">
        <v>51</v>
      </c>
      <c r="O52" s="1">
        <v>0</v>
      </c>
      <c r="P52" s="1">
        <v>1</v>
      </c>
      <c r="Q52" s="1">
        <v>3</v>
      </c>
      <c r="R52" s="1">
        <v>1</v>
      </c>
      <c r="S52" s="1">
        <v>1</v>
      </c>
      <c r="T52" s="1">
        <v>1</v>
      </c>
      <c r="U52" s="1">
        <v>7</v>
      </c>
      <c r="V52" s="1">
        <v>1</v>
      </c>
      <c r="W52" s="1">
        <v>20</v>
      </c>
      <c r="X52" t="s">
        <v>51</v>
      </c>
    </row>
    <row r="53" spans="1:61" x14ac:dyDescent="0.2">
      <c r="A53" s="6" t="s">
        <v>196</v>
      </c>
      <c r="B53" t="s">
        <v>197</v>
      </c>
      <c r="C53" t="s">
        <v>198</v>
      </c>
      <c r="D53" s="6" t="s">
        <v>171</v>
      </c>
      <c r="E53" s="8">
        <v>2019</v>
      </c>
      <c r="F53" s="1">
        <v>15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15</v>
      </c>
      <c r="M53" s="1">
        <v>0</v>
      </c>
      <c r="N53" t="s">
        <v>51</v>
      </c>
      <c r="O53" s="1">
        <v>0</v>
      </c>
      <c r="P53" s="1">
        <v>0</v>
      </c>
      <c r="Q53" s="1">
        <v>10</v>
      </c>
      <c r="R53" s="1">
        <v>4</v>
      </c>
      <c r="S53" s="1">
        <v>1</v>
      </c>
      <c r="T53" s="1">
        <v>0</v>
      </c>
      <c r="U53" s="1">
        <v>15</v>
      </c>
      <c r="V53" s="1">
        <v>0</v>
      </c>
      <c r="W53" s="1">
        <v>0</v>
      </c>
      <c r="X53" t="s">
        <v>51</v>
      </c>
    </row>
    <row r="54" spans="1:61" x14ac:dyDescent="0.2">
      <c r="A54" s="6" t="s">
        <v>199</v>
      </c>
      <c r="B54" t="s">
        <v>200</v>
      </c>
      <c r="C54" t="s">
        <v>201</v>
      </c>
      <c r="D54" s="6" t="s">
        <v>171</v>
      </c>
      <c r="E54" s="8">
        <v>2019</v>
      </c>
      <c r="F54" s="1">
        <v>28</v>
      </c>
      <c r="G54" s="1">
        <v>4</v>
      </c>
      <c r="H54" s="1">
        <v>1</v>
      </c>
      <c r="I54" s="1">
        <v>0</v>
      </c>
      <c r="J54" s="1">
        <v>0</v>
      </c>
      <c r="K54" s="1">
        <v>0</v>
      </c>
      <c r="L54" s="1">
        <v>33</v>
      </c>
      <c r="M54" s="1">
        <v>5</v>
      </c>
      <c r="N54" t="s">
        <v>51</v>
      </c>
      <c r="O54" s="1">
        <v>5</v>
      </c>
      <c r="P54" s="1">
        <v>18</v>
      </c>
      <c r="Q54" s="1">
        <v>6</v>
      </c>
      <c r="R54" s="1">
        <v>1</v>
      </c>
      <c r="S54" s="1">
        <v>8</v>
      </c>
      <c r="T54" s="1">
        <v>0</v>
      </c>
      <c r="U54" s="1">
        <v>33</v>
      </c>
      <c r="V54" s="1">
        <v>1</v>
      </c>
      <c r="W54" s="1">
        <v>20</v>
      </c>
      <c r="X54" t="s">
        <v>51</v>
      </c>
      <c r="AE54">
        <v>1</v>
      </c>
      <c r="AG54">
        <v>1</v>
      </c>
      <c r="AI54">
        <v>1</v>
      </c>
      <c r="AK54">
        <v>2</v>
      </c>
    </row>
    <row r="55" spans="1:61" x14ac:dyDescent="0.2">
      <c r="A55" s="6" t="s">
        <v>202</v>
      </c>
      <c r="B55" t="s">
        <v>203</v>
      </c>
      <c r="C55" t="s">
        <v>204</v>
      </c>
      <c r="D55" s="6" t="s">
        <v>171</v>
      </c>
      <c r="E55" s="8">
        <v>2019</v>
      </c>
      <c r="F55" s="1">
        <v>12</v>
      </c>
      <c r="G55" s="1">
        <v>2</v>
      </c>
      <c r="H55" s="1">
        <v>5</v>
      </c>
      <c r="I55" s="1">
        <v>0</v>
      </c>
      <c r="J55" s="1">
        <v>0</v>
      </c>
      <c r="K55" s="1">
        <v>0</v>
      </c>
      <c r="L55" s="1">
        <v>19</v>
      </c>
      <c r="M55" s="1">
        <v>7</v>
      </c>
      <c r="N55" t="s">
        <v>51</v>
      </c>
      <c r="O55" s="1">
        <v>7</v>
      </c>
      <c r="P55" s="1">
        <v>2</v>
      </c>
      <c r="Q55" s="1">
        <v>14</v>
      </c>
      <c r="R55" s="1">
        <v>1</v>
      </c>
      <c r="S55" s="1">
        <v>2</v>
      </c>
      <c r="T55" s="1">
        <v>0</v>
      </c>
      <c r="U55" s="1">
        <v>19</v>
      </c>
      <c r="V55" s="1">
        <v>14</v>
      </c>
      <c r="W55" s="1">
        <v>280</v>
      </c>
      <c r="X55" t="s">
        <v>51</v>
      </c>
      <c r="AA55">
        <v>3</v>
      </c>
      <c r="AG55">
        <v>1</v>
      </c>
      <c r="AI55">
        <v>1</v>
      </c>
      <c r="AM55">
        <v>1</v>
      </c>
      <c r="AU55">
        <v>1</v>
      </c>
    </row>
    <row r="56" spans="1:61" x14ac:dyDescent="0.2">
      <c r="A56" s="6" t="s">
        <v>205</v>
      </c>
      <c r="B56" t="s">
        <v>206</v>
      </c>
      <c r="C56" t="s">
        <v>207</v>
      </c>
      <c r="D56" s="6" t="s">
        <v>171</v>
      </c>
      <c r="E56" s="8">
        <v>2019</v>
      </c>
      <c r="F56" s="1">
        <v>20</v>
      </c>
      <c r="G56" s="1">
        <v>0</v>
      </c>
      <c r="H56" s="1">
        <v>0</v>
      </c>
      <c r="I56" s="1">
        <v>0</v>
      </c>
      <c r="J56" s="1">
        <v>0</v>
      </c>
      <c r="K56" s="1">
        <v>3</v>
      </c>
      <c r="L56" s="1">
        <v>23</v>
      </c>
      <c r="M56" s="1">
        <v>0</v>
      </c>
      <c r="N56" t="s">
        <v>51</v>
      </c>
      <c r="O56" s="1">
        <v>0</v>
      </c>
      <c r="P56" s="1">
        <v>4</v>
      </c>
      <c r="Q56" s="1">
        <v>8</v>
      </c>
      <c r="R56" s="1">
        <v>8</v>
      </c>
      <c r="S56" s="1">
        <v>0</v>
      </c>
      <c r="T56" s="1">
        <v>0</v>
      </c>
      <c r="U56" s="1">
        <v>20</v>
      </c>
      <c r="V56" s="1">
        <v>6</v>
      </c>
      <c r="W56" s="1">
        <v>120</v>
      </c>
      <c r="X56" t="s">
        <v>51</v>
      </c>
    </row>
    <row r="57" spans="1:61" x14ac:dyDescent="0.2">
      <c r="A57" s="6" t="s">
        <v>208</v>
      </c>
      <c r="B57" t="s">
        <v>209</v>
      </c>
      <c r="C57" t="s">
        <v>210</v>
      </c>
      <c r="D57" s="6" t="s">
        <v>171</v>
      </c>
      <c r="E57" s="8">
        <v>2019</v>
      </c>
      <c r="F57" s="1">
        <v>21</v>
      </c>
      <c r="G57" s="1">
        <v>1</v>
      </c>
      <c r="H57" s="1">
        <v>0</v>
      </c>
      <c r="I57" s="1">
        <v>0</v>
      </c>
      <c r="J57" s="1">
        <v>1</v>
      </c>
      <c r="K57" s="1">
        <v>1</v>
      </c>
      <c r="L57" s="1">
        <v>24</v>
      </c>
      <c r="M57" s="1">
        <v>1</v>
      </c>
      <c r="N57" t="s">
        <v>51</v>
      </c>
      <c r="O57" s="1">
        <v>1</v>
      </c>
      <c r="P57" s="1">
        <v>0</v>
      </c>
      <c r="Q57" s="1">
        <v>20</v>
      </c>
      <c r="R57" s="1">
        <v>2</v>
      </c>
      <c r="S57" s="1">
        <v>0</v>
      </c>
      <c r="T57" s="1">
        <v>0</v>
      </c>
      <c r="U57" s="1">
        <v>22</v>
      </c>
      <c r="V57" s="1">
        <v>3</v>
      </c>
      <c r="W57" s="1">
        <v>60</v>
      </c>
      <c r="X57" t="s">
        <v>51</v>
      </c>
      <c r="BA57">
        <v>1</v>
      </c>
    </row>
    <row r="58" spans="1:61" x14ac:dyDescent="0.2">
      <c r="A58" s="6" t="s">
        <v>211</v>
      </c>
      <c r="B58" t="s">
        <v>212</v>
      </c>
      <c r="C58" t="s">
        <v>213</v>
      </c>
      <c r="D58" s="6" t="s">
        <v>171</v>
      </c>
      <c r="E58" s="8">
        <v>2019</v>
      </c>
      <c r="F58" s="1">
        <v>6</v>
      </c>
      <c r="G58" s="1">
        <v>1</v>
      </c>
      <c r="H58" s="1">
        <v>4</v>
      </c>
      <c r="I58" s="1">
        <v>0</v>
      </c>
      <c r="J58" s="1">
        <v>0</v>
      </c>
      <c r="K58" s="1">
        <v>0</v>
      </c>
      <c r="L58" s="1">
        <v>11</v>
      </c>
      <c r="M58" s="1">
        <v>5</v>
      </c>
      <c r="N58" t="s">
        <v>51</v>
      </c>
      <c r="O58" s="1">
        <v>5</v>
      </c>
      <c r="P58" s="1">
        <v>9</v>
      </c>
      <c r="Q58" s="1">
        <v>1</v>
      </c>
      <c r="R58" s="1">
        <v>1</v>
      </c>
      <c r="S58" s="1">
        <v>0</v>
      </c>
      <c r="T58" s="1">
        <v>0</v>
      </c>
      <c r="U58" s="1">
        <v>11</v>
      </c>
      <c r="V58" s="1">
        <v>4</v>
      </c>
      <c r="W58" s="1">
        <v>80</v>
      </c>
      <c r="X58" t="s">
        <v>51</v>
      </c>
      <c r="AA58">
        <v>1</v>
      </c>
      <c r="AE58">
        <v>1</v>
      </c>
      <c r="AS58">
        <v>2</v>
      </c>
      <c r="AW58">
        <v>1</v>
      </c>
    </row>
    <row r="59" spans="1:61" x14ac:dyDescent="0.2">
      <c r="A59" s="6" t="s">
        <v>214</v>
      </c>
      <c r="B59" t="s">
        <v>215</v>
      </c>
      <c r="C59" t="s">
        <v>216</v>
      </c>
      <c r="D59" s="6" t="s">
        <v>171</v>
      </c>
      <c r="E59" s="8">
        <v>2019</v>
      </c>
      <c r="F59" s="1">
        <v>25</v>
      </c>
      <c r="G59" s="1">
        <v>1</v>
      </c>
      <c r="H59" s="1">
        <v>0</v>
      </c>
      <c r="I59" s="1">
        <v>2</v>
      </c>
      <c r="J59" s="1">
        <v>0</v>
      </c>
      <c r="K59" s="1">
        <v>0</v>
      </c>
      <c r="L59" s="1">
        <v>28</v>
      </c>
      <c r="M59" s="1">
        <v>1</v>
      </c>
      <c r="N59" t="s">
        <v>51</v>
      </c>
      <c r="O59" s="1">
        <v>1</v>
      </c>
      <c r="P59" s="1">
        <v>6</v>
      </c>
      <c r="Q59" s="1">
        <v>17</v>
      </c>
      <c r="R59" s="1">
        <v>3</v>
      </c>
      <c r="S59" s="1">
        <v>0</v>
      </c>
      <c r="T59" s="1">
        <v>0</v>
      </c>
      <c r="U59" s="1">
        <v>26</v>
      </c>
      <c r="V59" s="1">
        <v>26</v>
      </c>
      <c r="W59" s="1">
        <v>520</v>
      </c>
      <c r="AS59">
        <v>1</v>
      </c>
    </row>
    <row r="60" spans="1:61" x14ac:dyDescent="0.2">
      <c r="A60" s="6" t="s">
        <v>217</v>
      </c>
      <c r="B60" t="s">
        <v>218</v>
      </c>
      <c r="C60" t="s">
        <v>219</v>
      </c>
      <c r="D60" s="6" t="s">
        <v>171</v>
      </c>
      <c r="E60" s="8">
        <v>2019</v>
      </c>
      <c r="F60" s="1">
        <v>2</v>
      </c>
      <c r="G60" s="1">
        <v>1</v>
      </c>
      <c r="H60" s="1">
        <v>2</v>
      </c>
      <c r="I60" s="1">
        <v>0</v>
      </c>
      <c r="J60" s="1">
        <v>0</v>
      </c>
      <c r="K60" s="1">
        <v>0</v>
      </c>
      <c r="L60" s="1">
        <v>5</v>
      </c>
      <c r="M60" s="1">
        <v>3</v>
      </c>
      <c r="N60" t="s">
        <v>51</v>
      </c>
      <c r="O60" s="1">
        <v>3</v>
      </c>
      <c r="P60" s="1">
        <v>5</v>
      </c>
      <c r="Q60" s="1">
        <v>0</v>
      </c>
      <c r="R60" s="1">
        <v>0</v>
      </c>
      <c r="S60" s="1">
        <v>0</v>
      </c>
      <c r="T60" s="1">
        <v>0</v>
      </c>
      <c r="U60" s="1">
        <v>5</v>
      </c>
      <c r="V60" s="1">
        <v>2</v>
      </c>
      <c r="W60" s="1">
        <v>45</v>
      </c>
      <c r="X60" t="s">
        <v>51</v>
      </c>
      <c r="AE60">
        <v>1</v>
      </c>
      <c r="AK60">
        <v>1</v>
      </c>
      <c r="AO60">
        <v>1</v>
      </c>
    </row>
    <row r="61" spans="1:61" x14ac:dyDescent="0.2">
      <c r="A61" s="6" t="s">
        <v>220</v>
      </c>
      <c r="B61" t="s">
        <v>221</v>
      </c>
      <c r="C61" t="s">
        <v>222</v>
      </c>
      <c r="D61" s="6" t="s">
        <v>171</v>
      </c>
      <c r="E61" s="8">
        <v>2019</v>
      </c>
      <c r="F61" s="1">
        <v>14</v>
      </c>
      <c r="G61" s="1">
        <v>7</v>
      </c>
      <c r="H61" s="1">
        <v>1</v>
      </c>
      <c r="I61" s="1">
        <v>1</v>
      </c>
      <c r="J61" s="1">
        <v>1</v>
      </c>
      <c r="K61" s="1">
        <v>0</v>
      </c>
      <c r="L61" s="1">
        <v>24</v>
      </c>
      <c r="M61" s="1">
        <v>8</v>
      </c>
      <c r="N61" t="s">
        <v>51</v>
      </c>
      <c r="O61" s="1">
        <v>10</v>
      </c>
      <c r="P61" s="1">
        <v>2</v>
      </c>
      <c r="Q61" s="1">
        <v>9</v>
      </c>
      <c r="R61" s="1">
        <v>10</v>
      </c>
      <c r="S61" s="1">
        <v>1</v>
      </c>
      <c r="T61" s="1">
        <v>0</v>
      </c>
      <c r="U61" s="1">
        <v>22</v>
      </c>
      <c r="V61" s="1">
        <v>8</v>
      </c>
      <c r="W61" s="1">
        <v>160</v>
      </c>
      <c r="X61" t="s">
        <v>51</v>
      </c>
      <c r="AE61">
        <v>3</v>
      </c>
      <c r="AG61">
        <v>1</v>
      </c>
      <c r="AM61">
        <v>1</v>
      </c>
      <c r="AS61">
        <v>1</v>
      </c>
      <c r="AW61">
        <v>1</v>
      </c>
      <c r="BE61">
        <v>1</v>
      </c>
      <c r="BI61">
        <v>2</v>
      </c>
    </row>
    <row r="62" spans="1:61" x14ac:dyDescent="0.2">
      <c r="A62" s="6" t="s">
        <v>223</v>
      </c>
      <c r="B62" t="s">
        <v>224</v>
      </c>
      <c r="C62" t="s">
        <v>225</v>
      </c>
      <c r="D62" s="6" t="s">
        <v>171</v>
      </c>
      <c r="E62" s="8">
        <v>2019</v>
      </c>
      <c r="F62" s="1">
        <v>10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10</v>
      </c>
      <c r="M62" s="1">
        <v>0</v>
      </c>
      <c r="N62" t="s">
        <v>51</v>
      </c>
      <c r="O62" s="1">
        <v>0</v>
      </c>
      <c r="P62" s="1">
        <v>2</v>
      </c>
      <c r="Q62" s="1">
        <v>3</v>
      </c>
      <c r="R62" s="1">
        <v>2</v>
      </c>
      <c r="S62" s="1">
        <v>3</v>
      </c>
      <c r="T62" s="1">
        <v>0</v>
      </c>
      <c r="U62" s="1">
        <v>10</v>
      </c>
      <c r="V62" s="1">
        <v>0</v>
      </c>
      <c r="W62" s="1">
        <v>0</v>
      </c>
      <c r="X62" t="s">
        <v>51</v>
      </c>
    </row>
    <row r="63" spans="1:61" x14ac:dyDescent="0.2">
      <c r="A63" s="6" t="s">
        <v>509</v>
      </c>
      <c r="B63" t="s">
        <v>510</v>
      </c>
      <c r="C63" t="s">
        <v>225</v>
      </c>
      <c r="D63" s="6" t="s">
        <v>171</v>
      </c>
      <c r="E63" s="8">
        <v>2019</v>
      </c>
      <c r="F63">
        <v>7</v>
      </c>
      <c r="G63">
        <v>0</v>
      </c>
      <c r="H63">
        <v>0</v>
      </c>
      <c r="I63">
        <v>0</v>
      </c>
      <c r="J63">
        <v>0</v>
      </c>
      <c r="K63">
        <v>0</v>
      </c>
      <c r="L63">
        <v>7</v>
      </c>
      <c r="M63">
        <v>0</v>
      </c>
      <c r="N63" t="s">
        <v>51</v>
      </c>
      <c r="O63">
        <v>0</v>
      </c>
      <c r="P63">
        <v>7</v>
      </c>
      <c r="Q63">
        <v>0</v>
      </c>
      <c r="R63">
        <v>0</v>
      </c>
      <c r="S63">
        <v>0</v>
      </c>
      <c r="T63">
        <v>0</v>
      </c>
      <c r="U63">
        <v>7</v>
      </c>
      <c r="V63">
        <v>0</v>
      </c>
      <c r="W63">
        <v>0</v>
      </c>
    </row>
    <row r="64" spans="1:61" x14ac:dyDescent="0.2">
      <c r="A64" s="6" t="s">
        <v>511</v>
      </c>
      <c r="B64" t="s">
        <v>512</v>
      </c>
      <c r="C64" t="s">
        <v>513</v>
      </c>
      <c r="D64" s="6" t="s">
        <v>171</v>
      </c>
      <c r="E64" s="8">
        <v>2019</v>
      </c>
      <c r="F64">
        <v>17</v>
      </c>
      <c r="G64">
        <v>0</v>
      </c>
      <c r="H64">
        <v>0</v>
      </c>
      <c r="I64">
        <v>0</v>
      </c>
      <c r="J64">
        <v>0</v>
      </c>
      <c r="K64">
        <v>0</v>
      </c>
      <c r="L64">
        <v>17</v>
      </c>
      <c r="M64">
        <v>0</v>
      </c>
      <c r="N64" t="s">
        <v>51</v>
      </c>
      <c r="O64">
        <v>0</v>
      </c>
      <c r="P64">
        <v>0</v>
      </c>
      <c r="Q64">
        <v>6</v>
      </c>
      <c r="R64">
        <v>0</v>
      </c>
      <c r="S64">
        <v>0</v>
      </c>
      <c r="T64">
        <v>11</v>
      </c>
      <c r="U64">
        <v>17</v>
      </c>
      <c r="V64">
        <v>3</v>
      </c>
      <c r="W64">
        <v>60</v>
      </c>
    </row>
    <row r="65" spans="1:57" x14ac:dyDescent="0.2">
      <c r="A65" s="6" t="s">
        <v>226</v>
      </c>
      <c r="B65" t="s">
        <v>227</v>
      </c>
      <c r="C65" t="s">
        <v>228</v>
      </c>
      <c r="D65" s="6" t="s">
        <v>171</v>
      </c>
      <c r="E65" s="8">
        <v>2019</v>
      </c>
      <c r="F65" s="1">
        <v>13</v>
      </c>
      <c r="G65" s="1">
        <v>0</v>
      </c>
      <c r="H65" s="1">
        <v>2</v>
      </c>
      <c r="I65" s="1">
        <v>0</v>
      </c>
      <c r="J65" s="1">
        <v>0</v>
      </c>
      <c r="K65" s="1">
        <v>2</v>
      </c>
      <c r="L65" s="1">
        <v>17</v>
      </c>
      <c r="M65" s="1">
        <v>2</v>
      </c>
      <c r="N65" t="s">
        <v>51</v>
      </c>
      <c r="O65" s="1">
        <v>2</v>
      </c>
      <c r="P65" s="1">
        <v>2</v>
      </c>
      <c r="Q65" s="1">
        <v>5</v>
      </c>
      <c r="R65" s="1">
        <v>2</v>
      </c>
      <c r="S65" s="1">
        <v>3</v>
      </c>
      <c r="T65" s="1">
        <v>3</v>
      </c>
      <c r="U65" s="1">
        <v>15</v>
      </c>
      <c r="V65" s="1">
        <v>3</v>
      </c>
      <c r="W65" s="1">
        <v>60</v>
      </c>
      <c r="X65" t="s">
        <v>51</v>
      </c>
      <c r="AI65">
        <v>1</v>
      </c>
      <c r="AS65">
        <v>1</v>
      </c>
    </row>
    <row r="66" spans="1:57" x14ac:dyDescent="0.2">
      <c r="A66" s="6" t="s">
        <v>229</v>
      </c>
      <c r="B66" t="s">
        <v>230</v>
      </c>
      <c r="C66" t="s">
        <v>231</v>
      </c>
      <c r="D66" s="6" t="s">
        <v>171</v>
      </c>
      <c r="E66" s="8">
        <v>2019</v>
      </c>
      <c r="F66" s="1">
        <v>16</v>
      </c>
      <c r="G66" s="1">
        <v>0</v>
      </c>
      <c r="H66" s="1">
        <v>0</v>
      </c>
      <c r="I66" s="1">
        <v>2</v>
      </c>
      <c r="J66" s="1">
        <v>0</v>
      </c>
      <c r="K66" s="1">
        <v>0</v>
      </c>
      <c r="L66" s="1">
        <v>18</v>
      </c>
      <c r="M66" s="1">
        <v>0</v>
      </c>
      <c r="N66" t="s">
        <v>51</v>
      </c>
      <c r="O66" s="1">
        <v>0</v>
      </c>
      <c r="P66" s="1">
        <v>1</v>
      </c>
      <c r="Q66" s="1">
        <v>8</v>
      </c>
      <c r="R66" s="1">
        <v>3</v>
      </c>
      <c r="S66" s="1">
        <v>4</v>
      </c>
      <c r="T66" s="1">
        <v>0</v>
      </c>
      <c r="U66" s="1">
        <v>16</v>
      </c>
      <c r="V66" s="1">
        <v>6</v>
      </c>
      <c r="W66" s="1">
        <v>120</v>
      </c>
      <c r="X66" t="s">
        <v>51</v>
      </c>
    </row>
    <row r="67" spans="1:57" x14ac:dyDescent="0.2">
      <c r="A67" s="6" t="s">
        <v>232</v>
      </c>
      <c r="B67" t="s">
        <v>233</v>
      </c>
      <c r="C67" t="s">
        <v>234</v>
      </c>
      <c r="D67" s="6" t="s">
        <v>171</v>
      </c>
      <c r="E67" s="8">
        <v>2019</v>
      </c>
      <c r="F67" s="1">
        <v>7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8</v>
      </c>
      <c r="M67" s="1">
        <v>1</v>
      </c>
      <c r="N67" t="s">
        <v>51</v>
      </c>
      <c r="O67" s="1">
        <v>1</v>
      </c>
      <c r="P67" s="1">
        <v>3</v>
      </c>
      <c r="Q67" s="1">
        <v>5</v>
      </c>
      <c r="R67" s="1">
        <v>0</v>
      </c>
      <c r="S67" s="1">
        <v>0</v>
      </c>
      <c r="T67" s="1">
        <v>0</v>
      </c>
      <c r="U67" s="1">
        <v>8</v>
      </c>
      <c r="V67" s="1">
        <v>0</v>
      </c>
      <c r="W67" s="1">
        <v>0</v>
      </c>
      <c r="X67" t="s">
        <v>51</v>
      </c>
      <c r="Z67">
        <v>1</v>
      </c>
    </row>
    <row r="68" spans="1:57" x14ac:dyDescent="0.2">
      <c r="A68" s="6" t="s">
        <v>235</v>
      </c>
      <c r="B68" t="s">
        <v>236</v>
      </c>
      <c r="C68" t="s">
        <v>237</v>
      </c>
      <c r="D68" s="6" t="s">
        <v>171</v>
      </c>
      <c r="E68" s="8">
        <v>2019</v>
      </c>
      <c r="F68" s="1">
        <v>6</v>
      </c>
      <c r="G68" s="1">
        <v>0</v>
      </c>
      <c r="H68" s="1">
        <v>2</v>
      </c>
      <c r="I68" s="1">
        <v>1</v>
      </c>
      <c r="J68" s="1">
        <v>0</v>
      </c>
      <c r="K68" s="1">
        <v>5</v>
      </c>
      <c r="L68" s="1">
        <v>14</v>
      </c>
      <c r="M68" s="1">
        <v>2</v>
      </c>
      <c r="N68" t="s">
        <v>51</v>
      </c>
      <c r="O68" s="1">
        <v>2</v>
      </c>
      <c r="P68" s="1">
        <v>3</v>
      </c>
      <c r="Q68" s="1">
        <v>2</v>
      </c>
      <c r="R68" s="1">
        <v>0</v>
      </c>
      <c r="S68" s="1">
        <v>2</v>
      </c>
      <c r="T68" s="1">
        <v>1</v>
      </c>
      <c r="U68" s="1">
        <v>8</v>
      </c>
      <c r="V68" s="1">
        <v>3</v>
      </c>
      <c r="W68" s="1">
        <v>60</v>
      </c>
    </row>
    <row r="69" spans="1:57" x14ac:dyDescent="0.2">
      <c r="A69" s="6" t="s">
        <v>238</v>
      </c>
      <c r="B69" t="s">
        <v>239</v>
      </c>
      <c r="C69" t="s">
        <v>240</v>
      </c>
      <c r="D69" s="6" t="s">
        <v>171</v>
      </c>
      <c r="E69" s="8">
        <v>2019</v>
      </c>
      <c r="F69" s="1">
        <v>15</v>
      </c>
      <c r="G69" s="1">
        <v>1</v>
      </c>
      <c r="H69" s="1">
        <v>0</v>
      </c>
      <c r="I69" s="1">
        <v>0</v>
      </c>
      <c r="J69" s="1">
        <v>0</v>
      </c>
      <c r="K69" s="1">
        <v>1</v>
      </c>
      <c r="L69" s="1">
        <v>17</v>
      </c>
      <c r="M69" s="1">
        <v>1</v>
      </c>
      <c r="N69" t="s">
        <v>51</v>
      </c>
      <c r="O69" s="1">
        <v>1</v>
      </c>
      <c r="P69" s="1">
        <v>0</v>
      </c>
      <c r="Q69" s="1">
        <v>16</v>
      </c>
      <c r="R69" s="1">
        <v>0</v>
      </c>
      <c r="S69" s="1">
        <v>0</v>
      </c>
      <c r="T69" s="1">
        <v>0</v>
      </c>
      <c r="U69" s="1">
        <v>16</v>
      </c>
      <c r="V69" s="1">
        <v>2</v>
      </c>
      <c r="W69" s="1">
        <v>40</v>
      </c>
      <c r="X69" t="s">
        <v>51</v>
      </c>
      <c r="AS69">
        <v>1</v>
      </c>
    </row>
    <row r="70" spans="1:57" x14ac:dyDescent="0.2">
      <c r="A70" s="6" t="s">
        <v>241</v>
      </c>
      <c r="B70" t="s">
        <v>242</v>
      </c>
      <c r="C70" t="s">
        <v>243</v>
      </c>
      <c r="D70" s="6" t="s">
        <v>171</v>
      </c>
      <c r="E70" s="8">
        <v>2019</v>
      </c>
      <c r="F70" s="1">
        <v>26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27</v>
      </c>
      <c r="M70" s="1">
        <v>0</v>
      </c>
      <c r="N70" t="s">
        <v>51</v>
      </c>
      <c r="O70" s="1">
        <v>0</v>
      </c>
      <c r="P70" s="1">
        <v>1</v>
      </c>
      <c r="Q70" s="1">
        <v>5</v>
      </c>
      <c r="R70" s="1">
        <v>19</v>
      </c>
      <c r="S70" s="1">
        <v>1</v>
      </c>
      <c r="T70" s="1">
        <v>0</v>
      </c>
      <c r="U70" s="1">
        <v>26</v>
      </c>
      <c r="V70" s="1">
        <v>4</v>
      </c>
      <c r="W70" s="1">
        <v>80</v>
      </c>
      <c r="X70" t="s">
        <v>51</v>
      </c>
    </row>
    <row r="71" spans="1:57" x14ac:dyDescent="0.2">
      <c r="A71" s="6" t="s">
        <v>244</v>
      </c>
      <c r="B71" t="s">
        <v>245</v>
      </c>
      <c r="C71" t="s">
        <v>246</v>
      </c>
      <c r="D71" s="6" t="s">
        <v>171</v>
      </c>
      <c r="E71" s="8">
        <v>2019</v>
      </c>
      <c r="F71" s="1">
        <v>16</v>
      </c>
      <c r="G71" s="1">
        <v>0</v>
      </c>
      <c r="H71" s="1">
        <v>1</v>
      </c>
      <c r="I71" s="1">
        <v>0</v>
      </c>
      <c r="J71" s="1">
        <v>1</v>
      </c>
      <c r="K71" s="1">
        <v>0</v>
      </c>
      <c r="L71" s="1">
        <v>18</v>
      </c>
      <c r="M71" s="1">
        <v>1</v>
      </c>
      <c r="N71" t="s">
        <v>51</v>
      </c>
      <c r="O71" s="1">
        <v>1</v>
      </c>
      <c r="P71" s="1">
        <v>16</v>
      </c>
      <c r="Q71" s="1">
        <v>1</v>
      </c>
      <c r="R71" s="1">
        <v>0</v>
      </c>
      <c r="S71" s="1">
        <v>0</v>
      </c>
      <c r="T71" s="1">
        <v>0</v>
      </c>
      <c r="U71" s="1">
        <v>17</v>
      </c>
      <c r="V71" s="1">
        <v>1</v>
      </c>
      <c r="W71" s="1">
        <v>20</v>
      </c>
      <c r="X71" t="s">
        <v>51</v>
      </c>
      <c r="AS71">
        <v>1</v>
      </c>
    </row>
    <row r="72" spans="1:57" x14ac:dyDescent="0.2">
      <c r="A72" s="6" t="s">
        <v>247</v>
      </c>
      <c r="B72" t="s">
        <v>248</v>
      </c>
      <c r="C72" t="s">
        <v>249</v>
      </c>
      <c r="D72" s="6" t="s">
        <v>171</v>
      </c>
      <c r="E72" s="8">
        <v>2019</v>
      </c>
      <c r="F72" s="1">
        <v>19</v>
      </c>
      <c r="G72" s="1">
        <v>0</v>
      </c>
      <c r="H72" s="1">
        <v>0</v>
      </c>
      <c r="I72" s="1">
        <v>1</v>
      </c>
      <c r="J72" s="1">
        <v>0</v>
      </c>
      <c r="K72" s="1">
        <v>1</v>
      </c>
      <c r="L72" s="1">
        <v>21</v>
      </c>
      <c r="M72" s="1">
        <v>0</v>
      </c>
      <c r="N72" t="s">
        <v>51</v>
      </c>
      <c r="O72" s="1">
        <v>0</v>
      </c>
      <c r="P72" s="1">
        <v>6</v>
      </c>
      <c r="Q72" s="1">
        <v>4</v>
      </c>
      <c r="R72" s="1">
        <v>4</v>
      </c>
      <c r="S72" s="1">
        <v>3</v>
      </c>
      <c r="T72" s="1">
        <v>2</v>
      </c>
      <c r="U72" s="1">
        <v>19</v>
      </c>
      <c r="V72" s="1">
        <v>2</v>
      </c>
      <c r="W72" s="1">
        <v>40</v>
      </c>
      <c r="X72" t="s">
        <v>51</v>
      </c>
    </row>
    <row r="73" spans="1:57" x14ac:dyDescent="0.2">
      <c r="A73" s="6" t="s">
        <v>250</v>
      </c>
      <c r="B73" t="s">
        <v>251</v>
      </c>
      <c r="C73" t="s">
        <v>252</v>
      </c>
      <c r="D73" s="6" t="s">
        <v>171</v>
      </c>
      <c r="E73" s="8">
        <v>2019</v>
      </c>
      <c r="F73" s="1">
        <v>14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14</v>
      </c>
      <c r="M73" s="1">
        <v>0</v>
      </c>
      <c r="N73" t="s">
        <v>51</v>
      </c>
      <c r="O73" s="1">
        <v>0</v>
      </c>
      <c r="P73" s="1">
        <v>2</v>
      </c>
      <c r="Q73" s="1">
        <v>1</v>
      </c>
      <c r="R73" s="1">
        <v>8</v>
      </c>
      <c r="S73" s="1">
        <v>3</v>
      </c>
      <c r="T73" s="1">
        <v>0</v>
      </c>
      <c r="U73" s="1">
        <v>14</v>
      </c>
      <c r="V73" s="1">
        <v>14</v>
      </c>
      <c r="W73" s="1">
        <v>280</v>
      </c>
    </row>
    <row r="74" spans="1:57" x14ac:dyDescent="0.2">
      <c r="A74" s="6" t="s">
        <v>521</v>
      </c>
      <c r="B74" t="s">
        <v>522</v>
      </c>
      <c r="C74" t="s">
        <v>520</v>
      </c>
      <c r="D74" s="6" t="s">
        <v>171</v>
      </c>
      <c r="E74" s="8">
        <v>2019</v>
      </c>
      <c r="F74" s="1">
        <v>24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26</v>
      </c>
      <c r="M74" s="1">
        <v>2</v>
      </c>
      <c r="N74" t="s">
        <v>51</v>
      </c>
      <c r="O74" s="1">
        <v>2</v>
      </c>
      <c r="P74" s="1">
        <v>0</v>
      </c>
      <c r="Q74" s="1">
        <v>13</v>
      </c>
      <c r="R74" s="1">
        <v>12</v>
      </c>
      <c r="S74" s="1">
        <v>1</v>
      </c>
      <c r="T74" s="1">
        <v>0</v>
      </c>
      <c r="U74" s="1">
        <v>26</v>
      </c>
      <c r="V74" s="1">
        <v>0</v>
      </c>
      <c r="W74" s="1">
        <v>0</v>
      </c>
      <c r="AI74">
        <v>2</v>
      </c>
    </row>
    <row r="75" spans="1:57" x14ac:dyDescent="0.2">
      <c r="A75" s="6" t="s">
        <v>253</v>
      </c>
      <c r="B75" t="s">
        <v>254</v>
      </c>
      <c r="C75" t="s">
        <v>255</v>
      </c>
      <c r="D75" s="6" t="s">
        <v>171</v>
      </c>
      <c r="E75" s="8">
        <v>2019</v>
      </c>
      <c r="F75" s="1">
        <v>15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15</v>
      </c>
      <c r="M75" s="1">
        <v>0</v>
      </c>
      <c r="N75" t="s">
        <v>51</v>
      </c>
      <c r="O75" s="1">
        <v>0</v>
      </c>
      <c r="P75" s="1">
        <v>7</v>
      </c>
      <c r="Q75" s="1">
        <v>4</v>
      </c>
      <c r="R75" s="1">
        <v>4</v>
      </c>
      <c r="S75" s="1">
        <v>0</v>
      </c>
      <c r="T75" s="1">
        <v>0</v>
      </c>
      <c r="U75" s="1">
        <v>15</v>
      </c>
      <c r="V75" s="1">
        <v>0</v>
      </c>
      <c r="W75" s="1">
        <v>0</v>
      </c>
      <c r="X75" t="s">
        <v>51</v>
      </c>
    </row>
    <row r="76" spans="1:57" x14ac:dyDescent="0.2">
      <c r="A76" s="6" t="s">
        <v>256</v>
      </c>
      <c r="B76" t="s">
        <v>257</v>
      </c>
      <c r="C76" t="s">
        <v>258</v>
      </c>
      <c r="D76" s="6" t="s">
        <v>171</v>
      </c>
      <c r="E76" s="8">
        <v>2019</v>
      </c>
      <c r="F76" s="1">
        <v>11</v>
      </c>
      <c r="G76" s="1">
        <v>5</v>
      </c>
      <c r="H76" s="1">
        <v>0</v>
      </c>
      <c r="I76" s="1">
        <v>1</v>
      </c>
      <c r="J76" s="1">
        <v>0</v>
      </c>
      <c r="K76" s="1">
        <v>2</v>
      </c>
      <c r="L76" s="1">
        <v>19</v>
      </c>
      <c r="M76" s="1">
        <v>5</v>
      </c>
      <c r="N76" t="s">
        <v>51</v>
      </c>
      <c r="O76" s="1">
        <v>5</v>
      </c>
      <c r="P76" s="1">
        <v>4</v>
      </c>
      <c r="Q76" s="1">
        <v>8</v>
      </c>
      <c r="R76" s="1">
        <v>4</v>
      </c>
      <c r="S76" s="1">
        <v>0</v>
      </c>
      <c r="T76" s="1">
        <v>0</v>
      </c>
      <c r="U76" s="1">
        <v>16</v>
      </c>
      <c r="V76" s="1">
        <v>1</v>
      </c>
      <c r="W76" s="1">
        <v>20</v>
      </c>
      <c r="X76" t="s">
        <v>51</v>
      </c>
      <c r="AA76">
        <v>3</v>
      </c>
      <c r="AK76">
        <v>1</v>
      </c>
      <c r="AS76">
        <v>1</v>
      </c>
    </row>
    <row r="77" spans="1:57" x14ac:dyDescent="0.2">
      <c r="A77" s="6" t="s">
        <v>259</v>
      </c>
      <c r="B77" t="s">
        <v>260</v>
      </c>
      <c r="C77" t="s">
        <v>261</v>
      </c>
      <c r="D77" s="6" t="s">
        <v>171</v>
      </c>
      <c r="E77" s="8">
        <v>2019</v>
      </c>
      <c r="F77" s="1">
        <v>11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 s="1">
        <v>12</v>
      </c>
      <c r="M77" s="1">
        <v>1</v>
      </c>
      <c r="N77" t="s">
        <v>51</v>
      </c>
      <c r="O77" s="1">
        <v>1</v>
      </c>
      <c r="P77" s="1">
        <v>6</v>
      </c>
      <c r="Q77" s="1">
        <v>6</v>
      </c>
      <c r="R77" s="1">
        <v>0</v>
      </c>
      <c r="S77" s="1">
        <v>0</v>
      </c>
      <c r="T77" s="1">
        <v>0</v>
      </c>
      <c r="U77" s="1">
        <v>12</v>
      </c>
      <c r="V77" s="1">
        <v>3</v>
      </c>
      <c r="W77" s="1">
        <v>60</v>
      </c>
      <c r="X77" t="s">
        <v>51</v>
      </c>
      <c r="AI77">
        <v>1</v>
      </c>
    </row>
    <row r="78" spans="1:57" x14ac:dyDescent="0.2">
      <c r="A78" s="6" t="s">
        <v>262</v>
      </c>
      <c r="B78" t="s">
        <v>263</v>
      </c>
      <c r="C78" t="s">
        <v>264</v>
      </c>
      <c r="D78" s="6" t="s">
        <v>171</v>
      </c>
      <c r="E78" s="8">
        <v>2019</v>
      </c>
      <c r="F78" s="1">
        <v>10</v>
      </c>
      <c r="G78" s="1">
        <v>2</v>
      </c>
      <c r="H78" s="1">
        <v>1</v>
      </c>
      <c r="I78" s="1">
        <v>0</v>
      </c>
      <c r="J78" s="1">
        <v>0</v>
      </c>
      <c r="K78" s="1">
        <v>0</v>
      </c>
      <c r="L78" s="1">
        <v>13</v>
      </c>
      <c r="M78" s="1">
        <v>3</v>
      </c>
      <c r="N78" t="s">
        <v>51</v>
      </c>
      <c r="O78" s="1">
        <v>3</v>
      </c>
      <c r="P78" s="1">
        <v>0</v>
      </c>
      <c r="Q78" s="1">
        <v>0</v>
      </c>
      <c r="R78" s="1">
        <v>10</v>
      </c>
      <c r="S78" s="1">
        <v>3</v>
      </c>
      <c r="T78" s="1">
        <v>0</v>
      </c>
      <c r="U78" s="1">
        <v>13</v>
      </c>
      <c r="V78" s="1">
        <v>13</v>
      </c>
      <c r="W78" s="1">
        <v>30</v>
      </c>
      <c r="X78" t="s">
        <v>51</v>
      </c>
      <c r="AI78">
        <v>2</v>
      </c>
      <c r="BE78">
        <v>1</v>
      </c>
    </row>
    <row r="79" spans="1:57" x14ac:dyDescent="0.2">
      <c r="A79" s="6" t="s">
        <v>265</v>
      </c>
      <c r="B79" t="s">
        <v>266</v>
      </c>
      <c r="C79" t="s">
        <v>267</v>
      </c>
      <c r="D79" s="6" t="s">
        <v>171</v>
      </c>
      <c r="E79" s="8">
        <v>2019</v>
      </c>
      <c r="F79" s="1">
        <v>17</v>
      </c>
      <c r="G79" s="1">
        <v>1</v>
      </c>
      <c r="H79" s="1">
        <v>4</v>
      </c>
      <c r="I79" s="1">
        <v>0</v>
      </c>
      <c r="J79" s="1">
        <v>0</v>
      </c>
      <c r="K79" s="1">
        <v>2</v>
      </c>
      <c r="L79" s="1">
        <v>24</v>
      </c>
      <c r="M79" s="1">
        <v>5</v>
      </c>
      <c r="N79" t="s">
        <v>51</v>
      </c>
      <c r="O79" s="1">
        <v>5</v>
      </c>
      <c r="P79" s="1">
        <v>4</v>
      </c>
      <c r="Q79" s="1">
        <v>13</v>
      </c>
      <c r="R79" s="1">
        <v>2</v>
      </c>
      <c r="S79" s="1">
        <v>0</v>
      </c>
      <c r="T79" s="1">
        <v>3</v>
      </c>
      <c r="U79" s="1">
        <v>22</v>
      </c>
      <c r="V79" s="1">
        <v>6</v>
      </c>
      <c r="W79" s="1">
        <v>133.63</v>
      </c>
      <c r="X79" t="s">
        <v>51</v>
      </c>
      <c r="AA79">
        <v>4</v>
      </c>
      <c r="AS79">
        <v>1</v>
      </c>
    </row>
    <row r="80" spans="1:57" x14ac:dyDescent="0.2">
      <c r="A80" s="6" t="s">
        <v>268</v>
      </c>
      <c r="B80" t="s">
        <v>269</v>
      </c>
      <c r="C80" t="s">
        <v>270</v>
      </c>
      <c r="D80" s="6" t="s">
        <v>171</v>
      </c>
      <c r="E80" s="8">
        <v>2019</v>
      </c>
      <c r="F80" s="1">
        <v>14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14</v>
      </c>
      <c r="M80" s="1">
        <v>0</v>
      </c>
      <c r="N80" t="s">
        <v>51</v>
      </c>
      <c r="O80" s="1">
        <v>0</v>
      </c>
      <c r="P80" s="1">
        <v>0</v>
      </c>
      <c r="Q80" s="1">
        <v>14</v>
      </c>
      <c r="R80" s="1">
        <v>0</v>
      </c>
      <c r="S80" s="1">
        <v>0</v>
      </c>
      <c r="T80" s="1">
        <v>0</v>
      </c>
      <c r="U80" s="1">
        <v>14</v>
      </c>
      <c r="V80" s="1">
        <v>2</v>
      </c>
      <c r="W80" s="1">
        <v>40</v>
      </c>
      <c r="X80" t="s">
        <v>51</v>
      </c>
    </row>
    <row r="81" spans="1:45" x14ac:dyDescent="0.2">
      <c r="A81" s="6" t="s">
        <v>271</v>
      </c>
      <c r="B81" t="s">
        <v>272</v>
      </c>
      <c r="C81" t="s">
        <v>273</v>
      </c>
      <c r="D81" s="6" t="s">
        <v>171</v>
      </c>
      <c r="E81" s="8">
        <v>2019</v>
      </c>
      <c r="F81" s="1">
        <v>15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15</v>
      </c>
      <c r="M81" s="1">
        <v>0</v>
      </c>
      <c r="N81" t="s">
        <v>51</v>
      </c>
      <c r="O81" s="1">
        <v>0</v>
      </c>
      <c r="P81" s="1">
        <v>9</v>
      </c>
      <c r="Q81" s="1">
        <v>5</v>
      </c>
      <c r="R81" s="1">
        <v>1</v>
      </c>
      <c r="S81" s="1">
        <v>0</v>
      </c>
      <c r="T81" s="1">
        <v>0</v>
      </c>
      <c r="U81" s="1">
        <v>15</v>
      </c>
      <c r="V81" s="1">
        <v>2</v>
      </c>
      <c r="W81" s="1">
        <v>20</v>
      </c>
      <c r="X81" t="s">
        <v>51</v>
      </c>
    </row>
    <row r="82" spans="1:45" x14ac:dyDescent="0.2">
      <c r="A82" s="6" t="s">
        <v>274</v>
      </c>
      <c r="B82" t="s">
        <v>275</v>
      </c>
      <c r="C82" t="s">
        <v>276</v>
      </c>
      <c r="D82" s="6" t="s">
        <v>171</v>
      </c>
      <c r="E82" s="8">
        <v>2019</v>
      </c>
      <c r="F82" s="1">
        <v>12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12</v>
      </c>
      <c r="M82" s="1">
        <v>0</v>
      </c>
      <c r="N82" t="s">
        <v>51</v>
      </c>
      <c r="O82" s="1">
        <v>0</v>
      </c>
      <c r="P82" s="1">
        <v>6</v>
      </c>
      <c r="Q82" s="1">
        <v>4</v>
      </c>
      <c r="R82" s="1">
        <v>2</v>
      </c>
      <c r="S82" s="1">
        <v>0</v>
      </c>
      <c r="T82" s="1">
        <v>0</v>
      </c>
      <c r="U82" s="1">
        <v>12</v>
      </c>
      <c r="V82" s="1">
        <v>1</v>
      </c>
      <c r="W82" s="1">
        <v>20</v>
      </c>
      <c r="X82" t="s">
        <v>51</v>
      </c>
    </row>
    <row r="83" spans="1:45" x14ac:dyDescent="0.2">
      <c r="A83" s="6" t="s">
        <v>277</v>
      </c>
      <c r="B83" t="s">
        <v>278</v>
      </c>
      <c r="C83" t="s">
        <v>279</v>
      </c>
      <c r="D83" s="6" t="s">
        <v>171</v>
      </c>
      <c r="E83" s="8">
        <v>2019</v>
      </c>
      <c r="F83" s="1">
        <v>16</v>
      </c>
      <c r="G83" s="1">
        <v>4</v>
      </c>
      <c r="H83" s="1">
        <v>0</v>
      </c>
      <c r="I83" s="1">
        <v>0</v>
      </c>
      <c r="J83" s="1">
        <v>0</v>
      </c>
      <c r="K83" s="1">
        <v>0</v>
      </c>
      <c r="L83" s="1">
        <v>20</v>
      </c>
      <c r="M83" s="1">
        <v>4</v>
      </c>
      <c r="N83" t="s">
        <v>51</v>
      </c>
      <c r="O83" s="1">
        <v>4</v>
      </c>
      <c r="P83" s="1">
        <v>2</v>
      </c>
      <c r="Q83" s="1">
        <v>5</v>
      </c>
      <c r="R83" s="1">
        <v>9</v>
      </c>
      <c r="S83" s="1">
        <v>4</v>
      </c>
      <c r="T83" s="1">
        <v>0</v>
      </c>
      <c r="U83" s="1">
        <v>20</v>
      </c>
      <c r="V83" s="1">
        <v>7</v>
      </c>
      <c r="W83" s="1">
        <v>140</v>
      </c>
      <c r="X83" t="s">
        <v>51</v>
      </c>
      <c r="AS83">
        <v>4</v>
      </c>
    </row>
    <row r="84" spans="1:45" x14ac:dyDescent="0.2">
      <c r="A84" s="6" t="s">
        <v>280</v>
      </c>
      <c r="B84" t="s">
        <v>281</v>
      </c>
      <c r="C84" t="s">
        <v>282</v>
      </c>
      <c r="D84" s="6" t="s">
        <v>171</v>
      </c>
      <c r="E84" s="8">
        <v>2019</v>
      </c>
      <c r="F84" s="1">
        <v>14</v>
      </c>
      <c r="G84" s="1">
        <v>0</v>
      </c>
      <c r="H84" s="1">
        <v>0</v>
      </c>
      <c r="I84" s="1">
        <v>0</v>
      </c>
      <c r="J84" s="1">
        <v>0</v>
      </c>
      <c r="K84" s="1">
        <v>1</v>
      </c>
      <c r="L84" s="1">
        <v>15</v>
      </c>
      <c r="M84" s="1">
        <v>0</v>
      </c>
      <c r="N84" t="s">
        <v>51</v>
      </c>
      <c r="O84" s="1">
        <v>0</v>
      </c>
      <c r="P84" s="1">
        <v>14</v>
      </c>
      <c r="Q84" s="1">
        <v>0</v>
      </c>
      <c r="R84" s="1">
        <v>0</v>
      </c>
      <c r="S84" s="1">
        <v>0</v>
      </c>
      <c r="T84" s="1">
        <v>0</v>
      </c>
      <c r="U84" s="1">
        <v>14</v>
      </c>
      <c r="V84" s="1">
        <v>0</v>
      </c>
      <c r="W84" s="1">
        <v>0</v>
      </c>
      <c r="X84" t="s">
        <v>51</v>
      </c>
    </row>
    <row r="85" spans="1:45" x14ac:dyDescent="0.2">
      <c r="A85" s="6" t="s">
        <v>283</v>
      </c>
      <c r="B85" t="s">
        <v>284</v>
      </c>
      <c r="C85" t="s">
        <v>285</v>
      </c>
      <c r="D85" s="6" t="s">
        <v>171</v>
      </c>
      <c r="E85" s="8">
        <v>2019</v>
      </c>
      <c r="F85" s="1">
        <v>19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19</v>
      </c>
      <c r="M85" s="1">
        <v>0</v>
      </c>
      <c r="N85" t="s">
        <v>51</v>
      </c>
      <c r="O85" s="1">
        <v>0</v>
      </c>
      <c r="P85" s="1">
        <v>7</v>
      </c>
      <c r="Q85" s="1">
        <v>4</v>
      </c>
      <c r="R85" s="1">
        <v>7</v>
      </c>
      <c r="S85" s="1">
        <v>1</v>
      </c>
      <c r="T85" s="1">
        <v>0</v>
      </c>
      <c r="U85" s="1">
        <v>19</v>
      </c>
      <c r="V85" s="1">
        <v>3</v>
      </c>
      <c r="W85" s="1">
        <v>60</v>
      </c>
      <c r="X85" t="s">
        <v>51</v>
      </c>
    </row>
    <row r="86" spans="1:45" x14ac:dyDescent="0.2">
      <c r="A86" s="6" t="s">
        <v>286</v>
      </c>
      <c r="B86" t="s">
        <v>287</v>
      </c>
      <c r="C86" t="s">
        <v>288</v>
      </c>
      <c r="D86" s="6" t="s">
        <v>171</v>
      </c>
      <c r="E86" s="8">
        <v>2019</v>
      </c>
      <c r="F86" s="1">
        <v>27</v>
      </c>
      <c r="G86" s="1">
        <v>0</v>
      </c>
      <c r="H86" s="1">
        <v>0</v>
      </c>
      <c r="I86" s="1">
        <v>0</v>
      </c>
      <c r="J86" s="1">
        <v>0</v>
      </c>
      <c r="K86" s="1">
        <v>1</v>
      </c>
      <c r="L86" s="1">
        <v>28</v>
      </c>
      <c r="M86" s="1">
        <v>0</v>
      </c>
      <c r="N86" t="s">
        <v>51</v>
      </c>
      <c r="O86" s="1">
        <v>0</v>
      </c>
      <c r="P86" s="1">
        <v>6</v>
      </c>
      <c r="Q86" s="1">
        <v>9</v>
      </c>
      <c r="R86" s="1">
        <v>8</v>
      </c>
      <c r="S86" s="1">
        <v>3</v>
      </c>
      <c r="T86" s="1">
        <v>1</v>
      </c>
      <c r="U86" s="1">
        <v>27</v>
      </c>
      <c r="V86" s="1">
        <v>3</v>
      </c>
      <c r="W86" s="1">
        <v>60</v>
      </c>
      <c r="X86" t="s">
        <v>51</v>
      </c>
    </row>
    <row r="87" spans="1:45" x14ac:dyDescent="0.2">
      <c r="A87" s="6" t="s">
        <v>289</v>
      </c>
      <c r="B87" t="s">
        <v>290</v>
      </c>
      <c r="C87" t="s">
        <v>291</v>
      </c>
      <c r="D87" s="6" t="s">
        <v>171</v>
      </c>
      <c r="E87" s="8">
        <v>2019</v>
      </c>
      <c r="F87" s="1">
        <v>2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3</v>
      </c>
      <c r="M87" s="1">
        <v>1</v>
      </c>
      <c r="N87" t="s">
        <v>51</v>
      </c>
      <c r="O87" s="1">
        <v>1</v>
      </c>
      <c r="P87" s="1">
        <v>0</v>
      </c>
      <c r="Q87" s="1">
        <v>3</v>
      </c>
      <c r="R87" s="1">
        <v>0</v>
      </c>
      <c r="S87" s="1">
        <v>0</v>
      </c>
      <c r="T87" s="1">
        <v>0</v>
      </c>
      <c r="U87" s="1">
        <v>3</v>
      </c>
      <c r="V87" s="1">
        <v>0</v>
      </c>
      <c r="W87" s="1">
        <v>0</v>
      </c>
      <c r="X87" t="s">
        <v>51</v>
      </c>
      <c r="AE87">
        <v>1</v>
      </c>
    </row>
    <row r="88" spans="1:45" x14ac:dyDescent="0.2">
      <c r="A88" s="6" t="s">
        <v>292</v>
      </c>
      <c r="B88" t="s">
        <v>293</v>
      </c>
      <c r="C88" t="s">
        <v>294</v>
      </c>
      <c r="D88" s="6" t="s">
        <v>171</v>
      </c>
      <c r="E88" s="8">
        <v>2019</v>
      </c>
      <c r="F88" s="1">
        <v>26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26</v>
      </c>
      <c r="M88" s="1">
        <v>0</v>
      </c>
      <c r="N88" t="s">
        <v>51</v>
      </c>
      <c r="O88" s="1">
        <v>0</v>
      </c>
      <c r="P88" s="1">
        <v>16</v>
      </c>
      <c r="Q88" s="1">
        <v>7</v>
      </c>
      <c r="R88" s="1">
        <v>2</v>
      </c>
      <c r="S88" s="1">
        <v>1</v>
      </c>
      <c r="T88" s="1">
        <v>0</v>
      </c>
      <c r="U88" s="1">
        <v>26</v>
      </c>
      <c r="V88" s="1">
        <v>3</v>
      </c>
      <c r="W88" s="1">
        <v>60</v>
      </c>
      <c r="X88" t="s">
        <v>51</v>
      </c>
    </row>
    <row r="89" spans="1:45" x14ac:dyDescent="0.2">
      <c r="A89" s="6" t="s">
        <v>295</v>
      </c>
      <c r="B89" t="s">
        <v>296</v>
      </c>
      <c r="C89" t="s">
        <v>297</v>
      </c>
      <c r="D89" s="6" t="s">
        <v>171</v>
      </c>
      <c r="E89" s="8">
        <v>2019</v>
      </c>
      <c r="F89" s="1">
        <v>11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11</v>
      </c>
      <c r="M89" s="1">
        <v>0</v>
      </c>
      <c r="N89" t="s">
        <v>51</v>
      </c>
      <c r="O89" s="1">
        <v>0</v>
      </c>
      <c r="P89" s="1">
        <v>0</v>
      </c>
      <c r="Q89" s="1">
        <v>11</v>
      </c>
      <c r="R89" s="1">
        <v>0</v>
      </c>
      <c r="S89" s="1">
        <v>0</v>
      </c>
      <c r="T89" s="1">
        <v>0</v>
      </c>
      <c r="U89" s="1">
        <v>11</v>
      </c>
      <c r="V89" s="1">
        <v>11</v>
      </c>
      <c r="W89" s="1">
        <v>220</v>
      </c>
      <c r="X89" t="s">
        <v>51</v>
      </c>
    </row>
    <row r="90" spans="1:45" x14ac:dyDescent="0.2">
      <c r="A90" s="6" t="s">
        <v>298</v>
      </c>
      <c r="B90" t="s">
        <v>299</v>
      </c>
      <c r="C90" t="s">
        <v>300</v>
      </c>
      <c r="D90" s="6" t="s">
        <v>171</v>
      </c>
      <c r="E90" s="8">
        <v>2019</v>
      </c>
      <c r="F90" s="1">
        <v>21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21</v>
      </c>
      <c r="M90" s="1">
        <v>0</v>
      </c>
      <c r="N90" t="s">
        <v>51</v>
      </c>
      <c r="O90" s="1">
        <v>0</v>
      </c>
      <c r="P90" s="1">
        <v>9</v>
      </c>
      <c r="Q90" s="1">
        <v>7</v>
      </c>
      <c r="R90" s="1">
        <v>5</v>
      </c>
      <c r="S90" s="1">
        <v>0</v>
      </c>
      <c r="T90" s="1">
        <v>0</v>
      </c>
      <c r="U90" s="1">
        <v>21</v>
      </c>
      <c r="V90" s="1">
        <v>1</v>
      </c>
      <c r="W90" s="1">
        <v>20</v>
      </c>
      <c r="X90" t="s">
        <v>51</v>
      </c>
    </row>
    <row r="91" spans="1:45" x14ac:dyDescent="0.2">
      <c r="A91" s="6" t="s">
        <v>301</v>
      </c>
      <c r="B91" t="s">
        <v>302</v>
      </c>
      <c r="C91" t="s">
        <v>303</v>
      </c>
      <c r="D91" s="6" t="s">
        <v>171</v>
      </c>
      <c r="E91" s="8">
        <v>2019</v>
      </c>
      <c r="F91" s="1">
        <v>5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5</v>
      </c>
      <c r="M91" s="1">
        <v>0</v>
      </c>
      <c r="N91" t="s">
        <v>51</v>
      </c>
      <c r="O91" s="1">
        <v>0</v>
      </c>
      <c r="P91" s="1">
        <v>1</v>
      </c>
      <c r="Q91" s="1">
        <v>4</v>
      </c>
      <c r="R91" s="1">
        <v>0</v>
      </c>
      <c r="S91" s="1">
        <v>0</v>
      </c>
      <c r="T91" s="1">
        <v>0</v>
      </c>
      <c r="U91" s="1">
        <v>5</v>
      </c>
      <c r="V91" s="1">
        <v>2</v>
      </c>
      <c r="W91" s="1">
        <v>40</v>
      </c>
      <c r="X91" t="s">
        <v>51</v>
      </c>
    </row>
    <row r="92" spans="1:45" x14ac:dyDescent="0.2">
      <c r="A92" s="6" t="s">
        <v>304</v>
      </c>
      <c r="B92" t="s">
        <v>305</v>
      </c>
      <c r="C92" t="s">
        <v>306</v>
      </c>
      <c r="D92" s="6" t="s">
        <v>171</v>
      </c>
      <c r="E92" s="8">
        <v>2019</v>
      </c>
      <c r="F92" s="1">
        <v>17</v>
      </c>
      <c r="G92" s="1">
        <v>0</v>
      </c>
      <c r="H92" s="1">
        <v>0</v>
      </c>
      <c r="I92" s="1">
        <v>0</v>
      </c>
      <c r="J92" s="1">
        <v>0</v>
      </c>
      <c r="K92" s="1">
        <v>2</v>
      </c>
      <c r="L92" s="1">
        <v>19</v>
      </c>
      <c r="M92" s="1">
        <v>0</v>
      </c>
      <c r="N92" t="s">
        <v>51</v>
      </c>
      <c r="O92" s="1">
        <v>0</v>
      </c>
      <c r="P92" s="1">
        <v>0</v>
      </c>
      <c r="Q92" s="1">
        <v>12</v>
      </c>
      <c r="R92" s="1">
        <v>5</v>
      </c>
      <c r="S92" s="1">
        <v>0</v>
      </c>
      <c r="T92" s="1">
        <v>0</v>
      </c>
      <c r="U92" s="1">
        <v>17</v>
      </c>
      <c r="V92" s="1">
        <v>11</v>
      </c>
      <c r="W92" s="1">
        <v>11</v>
      </c>
      <c r="X92" t="s">
        <v>51</v>
      </c>
    </row>
    <row r="93" spans="1:45" x14ac:dyDescent="0.2">
      <c r="A93" s="6" t="s">
        <v>307</v>
      </c>
      <c r="B93" t="s">
        <v>308</v>
      </c>
      <c r="C93" t="s">
        <v>309</v>
      </c>
      <c r="D93" s="6" t="s">
        <v>171</v>
      </c>
      <c r="E93" s="8">
        <v>2019</v>
      </c>
      <c r="F93" s="1">
        <v>23</v>
      </c>
      <c r="G93" s="1">
        <v>0</v>
      </c>
      <c r="H93" s="1">
        <v>0</v>
      </c>
      <c r="I93" s="1">
        <v>0</v>
      </c>
      <c r="J93" s="1">
        <v>0</v>
      </c>
      <c r="K93" s="1">
        <v>2</v>
      </c>
      <c r="L93" s="1">
        <v>25</v>
      </c>
      <c r="M93" s="1">
        <v>0</v>
      </c>
      <c r="N93" t="s">
        <v>51</v>
      </c>
      <c r="O93" s="1">
        <v>0</v>
      </c>
      <c r="P93" s="1">
        <v>12</v>
      </c>
      <c r="Q93" s="1">
        <v>8</v>
      </c>
      <c r="R93" s="1">
        <v>3</v>
      </c>
      <c r="S93" s="1">
        <v>0</v>
      </c>
      <c r="T93" s="1">
        <v>0</v>
      </c>
      <c r="U93" s="1">
        <v>23</v>
      </c>
      <c r="V93" s="1">
        <v>4</v>
      </c>
      <c r="W93" s="1">
        <v>80</v>
      </c>
      <c r="X93" t="s">
        <v>51</v>
      </c>
    </row>
    <row r="94" spans="1:45" x14ac:dyDescent="0.2">
      <c r="A94" s="6" t="s">
        <v>310</v>
      </c>
      <c r="B94" t="s">
        <v>311</v>
      </c>
      <c r="C94" t="s">
        <v>312</v>
      </c>
      <c r="D94" s="6" t="s">
        <v>171</v>
      </c>
      <c r="E94" s="8">
        <v>2019</v>
      </c>
      <c r="F94" s="1">
        <v>16</v>
      </c>
      <c r="G94" s="1">
        <v>0</v>
      </c>
      <c r="H94" s="1">
        <v>0</v>
      </c>
      <c r="I94" s="1">
        <v>0</v>
      </c>
      <c r="J94" s="1">
        <v>1</v>
      </c>
      <c r="K94" s="1">
        <v>1</v>
      </c>
      <c r="L94" s="1">
        <v>18</v>
      </c>
      <c r="M94" s="1">
        <v>0</v>
      </c>
      <c r="N94" t="s">
        <v>51</v>
      </c>
      <c r="O94" s="1">
        <v>0</v>
      </c>
      <c r="P94" s="1">
        <v>3</v>
      </c>
      <c r="Q94" s="1">
        <v>5</v>
      </c>
      <c r="R94" s="1">
        <v>8</v>
      </c>
      <c r="S94" s="1">
        <v>0</v>
      </c>
      <c r="T94" s="1">
        <v>0</v>
      </c>
      <c r="U94" s="1">
        <v>16</v>
      </c>
      <c r="V94" s="1">
        <v>9</v>
      </c>
      <c r="W94" s="1">
        <v>310</v>
      </c>
      <c r="X94" t="s">
        <v>51</v>
      </c>
    </row>
    <row r="95" spans="1:45" x14ac:dyDescent="0.2">
      <c r="A95" s="6" t="s">
        <v>313</v>
      </c>
      <c r="B95" t="s">
        <v>314</v>
      </c>
      <c r="C95" t="s">
        <v>315</v>
      </c>
      <c r="D95" s="6" t="s">
        <v>171</v>
      </c>
      <c r="E95" s="8">
        <v>2019</v>
      </c>
      <c r="F95" s="1">
        <v>12</v>
      </c>
      <c r="G95" s="1">
        <v>1</v>
      </c>
      <c r="H95" s="1">
        <v>1</v>
      </c>
      <c r="I95" s="1">
        <v>0</v>
      </c>
      <c r="J95" s="1">
        <v>0</v>
      </c>
      <c r="K95" s="1">
        <v>1</v>
      </c>
      <c r="L95" s="1">
        <v>15</v>
      </c>
      <c r="M95" s="1">
        <v>2</v>
      </c>
      <c r="N95" t="s">
        <v>51</v>
      </c>
      <c r="O95" s="1">
        <v>2</v>
      </c>
      <c r="P95" s="1">
        <v>0</v>
      </c>
      <c r="Q95" s="1">
        <v>1</v>
      </c>
      <c r="R95" s="1">
        <v>10</v>
      </c>
      <c r="S95" s="1">
        <v>2</v>
      </c>
      <c r="T95" s="1">
        <v>1</v>
      </c>
      <c r="U95" s="1">
        <v>14</v>
      </c>
      <c r="V95" s="1">
        <v>4</v>
      </c>
      <c r="W95" s="1">
        <v>80</v>
      </c>
      <c r="X95" t="s">
        <v>51</v>
      </c>
      <c r="AI95">
        <v>1</v>
      </c>
      <c r="AM95">
        <v>1</v>
      </c>
    </row>
    <row r="96" spans="1:45" x14ac:dyDescent="0.2">
      <c r="A96" s="6" t="s">
        <v>316</v>
      </c>
      <c r="B96" t="s">
        <v>317</v>
      </c>
      <c r="C96" t="s">
        <v>318</v>
      </c>
      <c r="D96" s="6" t="s">
        <v>171</v>
      </c>
      <c r="E96" s="8">
        <v>2019</v>
      </c>
      <c r="F96" s="1">
        <v>14</v>
      </c>
      <c r="G96" s="1">
        <v>2</v>
      </c>
      <c r="H96" s="1">
        <v>0</v>
      </c>
      <c r="I96" s="1">
        <v>0</v>
      </c>
      <c r="J96" s="1">
        <v>0</v>
      </c>
      <c r="K96" s="1">
        <v>0</v>
      </c>
      <c r="L96" s="1">
        <v>16</v>
      </c>
      <c r="M96" s="1">
        <v>2</v>
      </c>
      <c r="N96" t="s">
        <v>51</v>
      </c>
      <c r="O96" s="1">
        <v>2</v>
      </c>
      <c r="P96" s="1">
        <v>7</v>
      </c>
      <c r="Q96" s="1">
        <v>5</v>
      </c>
      <c r="R96" s="1">
        <v>4</v>
      </c>
      <c r="S96" s="1">
        <v>0</v>
      </c>
      <c r="T96" s="1">
        <v>0</v>
      </c>
      <c r="U96" s="1">
        <v>16</v>
      </c>
      <c r="V96" s="1">
        <v>0</v>
      </c>
      <c r="W96" s="1">
        <v>0</v>
      </c>
      <c r="X96" t="s">
        <v>51</v>
      </c>
      <c r="AI96">
        <v>2</v>
      </c>
    </row>
    <row r="97" spans="1:57" x14ac:dyDescent="0.2">
      <c r="A97" s="6" t="s">
        <v>319</v>
      </c>
      <c r="B97" t="s">
        <v>320</v>
      </c>
      <c r="C97" t="s">
        <v>321</v>
      </c>
      <c r="D97" s="6" t="s">
        <v>171</v>
      </c>
      <c r="E97" s="8">
        <v>2019</v>
      </c>
      <c r="F97" s="1">
        <v>6</v>
      </c>
      <c r="G97" s="1">
        <v>0</v>
      </c>
      <c r="H97" s="1">
        <v>0</v>
      </c>
      <c r="I97" s="1">
        <v>0</v>
      </c>
      <c r="J97" s="1">
        <v>0</v>
      </c>
      <c r="K97" s="1">
        <v>1</v>
      </c>
      <c r="L97" s="1">
        <v>7</v>
      </c>
      <c r="M97" s="1">
        <v>0</v>
      </c>
      <c r="N97" t="s">
        <v>51</v>
      </c>
      <c r="O97" s="1">
        <v>0</v>
      </c>
      <c r="P97" s="1">
        <v>0</v>
      </c>
      <c r="Q97" s="1">
        <v>1</v>
      </c>
      <c r="R97" s="1">
        <v>2</v>
      </c>
      <c r="S97" s="1">
        <v>1</v>
      </c>
      <c r="T97" s="1">
        <v>2</v>
      </c>
      <c r="U97" s="1">
        <v>6</v>
      </c>
      <c r="V97" s="1">
        <v>2</v>
      </c>
      <c r="W97" s="1">
        <v>40</v>
      </c>
      <c r="X97" t="s">
        <v>51</v>
      </c>
    </row>
    <row r="98" spans="1:57" x14ac:dyDescent="0.2">
      <c r="A98" s="6" t="s">
        <v>322</v>
      </c>
      <c r="B98" t="s">
        <v>323</v>
      </c>
      <c r="C98" t="s">
        <v>324</v>
      </c>
      <c r="D98" s="6" t="s">
        <v>171</v>
      </c>
      <c r="E98" s="8">
        <v>2019</v>
      </c>
      <c r="F98" s="1">
        <v>10</v>
      </c>
      <c r="G98" s="1">
        <v>2</v>
      </c>
      <c r="H98" s="1">
        <v>0</v>
      </c>
      <c r="I98" s="1">
        <v>0</v>
      </c>
      <c r="J98" s="1">
        <v>2</v>
      </c>
      <c r="K98" s="1">
        <v>2</v>
      </c>
      <c r="L98" s="1">
        <v>16</v>
      </c>
      <c r="M98" s="1">
        <v>2</v>
      </c>
      <c r="N98" t="s">
        <v>51</v>
      </c>
      <c r="O98" s="1">
        <v>4</v>
      </c>
      <c r="P98" s="1">
        <v>2</v>
      </c>
      <c r="Q98" s="1">
        <v>3</v>
      </c>
      <c r="R98" s="1">
        <v>1</v>
      </c>
      <c r="S98" s="1">
        <v>4</v>
      </c>
      <c r="T98" s="1">
        <v>2</v>
      </c>
      <c r="U98" s="1">
        <v>12</v>
      </c>
      <c r="V98" s="1">
        <v>5</v>
      </c>
      <c r="W98" s="1">
        <v>100</v>
      </c>
      <c r="X98" t="s">
        <v>51</v>
      </c>
      <c r="AE98">
        <v>1</v>
      </c>
      <c r="AK98">
        <v>1</v>
      </c>
      <c r="AM98">
        <v>2</v>
      </c>
    </row>
    <row r="99" spans="1:57" x14ac:dyDescent="0.2">
      <c r="A99" s="6" t="s">
        <v>325</v>
      </c>
      <c r="B99" t="s">
        <v>326</v>
      </c>
      <c r="C99" t="s">
        <v>327</v>
      </c>
      <c r="D99" s="6" t="s">
        <v>171</v>
      </c>
      <c r="E99" s="8">
        <v>2019</v>
      </c>
      <c r="F99" s="1">
        <v>4</v>
      </c>
      <c r="G99" s="1">
        <v>0</v>
      </c>
      <c r="H99" s="1">
        <v>1</v>
      </c>
      <c r="I99" s="1">
        <v>0</v>
      </c>
      <c r="J99" s="1">
        <v>0</v>
      </c>
      <c r="K99" s="1">
        <v>0</v>
      </c>
      <c r="L99" s="1">
        <v>5</v>
      </c>
      <c r="M99" s="1">
        <v>1</v>
      </c>
      <c r="N99" t="s">
        <v>51</v>
      </c>
      <c r="O99" s="1">
        <v>1</v>
      </c>
      <c r="P99" s="1">
        <v>5</v>
      </c>
      <c r="Q99" s="1">
        <v>0</v>
      </c>
      <c r="R99" s="1">
        <v>0</v>
      </c>
      <c r="S99" s="1">
        <v>0</v>
      </c>
      <c r="T99" s="1">
        <v>0</v>
      </c>
      <c r="U99" s="1">
        <v>5</v>
      </c>
      <c r="V99" s="1">
        <v>0</v>
      </c>
      <c r="W99" s="1">
        <v>0</v>
      </c>
      <c r="X99" t="s">
        <v>51</v>
      </c>
      <c r="AE99">
        <v>1</v>
      </c>
    </row>
    <row r="100" spans="1:57" x14ac:dyDescent="0.2">
      <c r="A100" s="6" t="s">
        <v>328</v>
      </c>
      <c r="B100" t="s">
        <v>329</v>
      </c>
      <c r="C100" t="s">
        <v>330</v>
      </c>
      <c r="D100" s="6" t="s">
        <v>171</v>
      </c>
      <c r="E100" s="8">
        <v>2019</v>
      </c>
      <c r="F100" s="1">
        <v>23</v>
      </c>
      <c r="G100" s="1">
        <v>0</v>
      </c>
      <c r="H100" s="1">
        <v>7</v>
      </c>
      <c r="I100" s="1">
        <v>0</v>
      </c>
      <c r="J100" s="1">
        <v>0</v>
      </c>
      <c r="K100" s="1">
        <v>0</v>
      </c>
      <c r="L100" s="1">
        <v>30</v>
      </c>
      <c r="M100" s="1">
        <v>7</v>
      </c>
      <c r="N100" t="s">
        <v>51</v>
      </c>
      <c r="O100" s="1">
        <v>7</v>
      </c>
      <c r="P100" s="1">
        <v>20</v>
      </c>
      <c r="Q100" s="1">
        <v>7</v>
      </c>
      <c r="R100" s="1">
        <v>3</v>
      </c>
      <c r="S100" s="1">
        <v>0</v>
      </c>
      <c r="T100" s="1">
        <v>0</v>
      </c>
      <c r="U100" s="1">
        <v>30</v>
      </c>
      <c r="V100" s="1">
        <v>2</v>
      </c>
      <c r="W100" s="1">
        <v>40</v>
      </c>
      <c r="X100" t="s">
        <v>51</v>
      </c>
      <c r="AA100">
        <v>1</v>
      </c>
      <c r="AI100">
        <v>6</v>
      </c>
    </row>
    <row r="101" spans="1:57" x14ac:dyDescent="0.2">
      <c r="A101" s="6" t="s">
        <v>331</v>
      </c>
      <c r="B101" t="s">
        <v>332</v>
      </c>
      <c r="C101" t="s">
        <v>333</v>
      </c>
      <c r="D101" s="6" t="s">
        <v>171</v>
      </c>
      <c r="E101" s="8">
        <v>2019</v>
      </c>
      <c r="F101" s="1">
        <v>21</v>
      </c>
      <c r="G101" s="1">
        <v>0</v>
      </c>
      <c r="H101" s="1">
        <v>0</v>
      </c>
      <c r="I101" s="1">
        <v>0</v>
      </c>
      <c r="J101" s="1">
        <v>0</v>
      </c>
      <c r="K101" s="1">
        <v>1</v>
      </c>
      <c r="L101" s="1">
        <v>22</v>
      </c>
      <c r="M101" s="1">
        <v>0</v>
      </c>
      <c r="N101" t="s">
        <v>51</v>
      </c>
      <c r="O101" s="1">
        <v>0</v>
      </c>
      <c r="P101" s="1">
        <v>10</v>
      </c>
      <c r="Q101" s="1">
        <v>8</v>
      </c>
      <c r="R101" s="1">
        <v>2</v>
      </c>
      <c r="S101" s="1">
        <v>1</v>
      </c>
      <c r="T101" s="1">
        <v>0</v>
      </c>
      <c r="U101" s="1">
        <v>21</v>
      </c>
      <c r="V101" s="1">
        <v>4</v>
      </c>
      <c r="W101" s="1">
        <v>80</v>
      </c>
      <c r="X101" t="s">
        <v>51</v>
      </c>
    </row>
    <row r="102" spans="1:57" x14ac:dyDescent="0.2">
      <c r="A102" s="6" t="s">
        <v>334</v>
      </c>
      <c r="B102" t="s">
        <v>335</v>
      </c>
      <c r="C102" t="s">
        <v>336</v>
      </c>
      <c r="D102" s="6" t="s">
        <v>171</v>
      </c>
      <c r="E102" s="8">
        <v>2019</v>
      </c>
      <c r="F102" s="1">
        <v>28</v>
      </c>
      <c r="G102" s="1">
        <v>3</v>
      </c>
      <c r="H102" s="1">
        <v>0</v>
      </c>
      <c r="I102" s="1">
        <v>0</v>
      </c>
      <c r="J102" s="1">
        <v>0</v>
      </c>
      <c r="K102" s="1">
        <v>1</v>
      </c>
      <c r="L102" s="1">
        <v>32</v>
      </c>
      <c r="M102" s="1">
        <v>3</v>
      </c>
      <c r="N102" t="s">
        <v>51</v>
      </c>
      <c r="O102" s="1">
        <v>3</v>
      </c>
      <c r="P102" s="1">
        <v>10</v>
      </c>
      <c r="Q102" s="1">
        <v>8</v>
      </c>
      <c r="R102" s="1">
        <v>6</v>
      </c>
      <c r="S102" s="1">
        <v>5</v>
      </c>
      <c r="T102" s="1">
        <v>2</v>
      </c>
      <c r="U102" s="1">
        <v>31</v>
      </c>
      <c r="V102" s="1">
        <v>17</v>
      </c>
      <c r="W102" s="1">
        <v>340</v>
      </c>
      <c r="X102" t="s">
        <v>51</v>
      </c>
      <c r="AE102">
        <v>1</v>
      </c>
      <c r="AS102">
        <v>1</v>
      </c>
      <c r="BE102">
        <v>1</v>
      </c>
    </row>
    <row r="103" spans="1:57" x14ac:dyDescent="0.2">
      <c r="A103" s="6" t="s">
        <v>337</v>
      </c>
      <c r="B103" t="s">
        <v>338</v>
      </c>
      <c r="C103" t="s">
        <v>339</v>
      </c>
      <c r="D103" s="6" t="s">
        <v>171</v>
      </c>
      <c r="E103" s="8">
        <v>2019</v>
      </c>
      <c r="F103" s="1">
        <v>16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16</v>
      </c>
      <c r="M103" s="1">
        <v>0</v>
      </c>
      <c r="N103" t="s">
        <v>51</v>
      </c>
      <c r="O103" s="1">
        <v>0</v>
      </c>
      <c r="P103" s="1">
        <v>0</v>
      </c>
      <c r="Q103" s="1">
        <v>16</v>
      </c>
      <c r="R103" s="1">
        <v>0</v>
      </c>
      <c r="S103" s="1">
        <v>0</v>
      </c>
      <c r="T103" s="1">
        <v>0</v>
      </c>
      <c r="U103" s="1">
        <v>16</v>
      </c>
      <c r="V103" s="1">
        <v>0</v>
      </c>
      <c r="W103" s="1">
        <v>0</v>
      </c>
      <c r="X103" t="s">
        <v>51</v>
      </c>
    </row>
    <row r="104" spans="1:57" x14ac:dyDescent="0.2">
      <c r="A104" s="6" t="s">
        <v>340</v>
      </c>
      <c r="B104" t="s">
        <v>341</v>
      </c>
      <c r="C104" t="s">
        <v>342</v>
      </c>
      <c r="D104" s="6" t="s">
        <v>171</v>
      </c>
      <c r="E104" s="8">
        <v>2019</v>
      </c>
      <c r="F104" s="1">
        <v>27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27</v>
      </c>
      <c r="M104" s="1">
        <v>0</v>
      </c>
      <c r="N104" t="s">
        <v>51</v>
      </c>
      <c r="O104" s="1">
        <v>0</v>
      </c>
      <c r="P104" s="1">
        <v>0</v>
      </c>
      <c r="Q104" s="1">
        <v>16</v>
      </c>
      <c r="R104" s="1">
        <v>11</v>
      </c>
      <c r="S104" s="1">
        <v>0</v>
      </c>
      <c r="T104" s="1">
        <v>0</v>
      </c>
      <c r="U104" s="1">
        <v>27</v>
      </c>
      <c r="V104" s="1">
        <v>27</v>
      </c>
      <c r="W104" s="1">
        <v>27</v>
      </c>
      <c r="X104" t="s">
        <v>51</v>
      </c>
    </row>
    <row r="105" spans="1:57" x14ac:dyDescent="0.2">
      <c r="A105" s="6" t="s">
        <v>343</v>
      </c>
      <c r="B105" t="s">
        <v>344</v>
      </c>
      <c r="C105" t="s">
        <v>345</v>
      </c>
      <c r="D105" s="6" t="s">
        <v>171</v>
      </c>
      <c r="E105" s="8">
        <v>2019</v>
      </c>
      <c r="F105" s="1">
        <v>7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7</v>
      </c>
      <c r="M105" s="1">
        <v>0</v>
      </c>
      <c r="N105" t="s">
        <v>51</v>
      </c>
      <c r="O105" s="1">
        <v>0</v>
      </c>
      <c r="P105" s="1">
        <v>6</v>
      </c>
      <c r="Q105" s="1">
        <v>0</v>
      </c>
      <c r="R105" s="1">
        <v>1</v>
      </c>
      <c r="S105" s="1">
        <v>0</v>
      </c>
      <c r="T105" s="1">
        <v>0</v>
      </c>
      <c r="U105" s="1">
        <v>7</v>
      </c>
      <c r="V105" s="1">
        <v>0</v>
      </c>
      <c r="W105" s="1">
        <v>0</v>
      </c>
      <c r="X105" t="s">
        <v>51</v>
      </c>
    </row>
    <row r="106" spans="1:57" x14ac:dyDescent="0.2">
      <c r="A106" s="6" t="s">
        <v>346</v>
      </c>
      <c r="B106" t="s">
        <v>347</v>
      </c>
      <c r="C106" t="s">
        <v>348</v>
      </c>
      <c r="D106" s="6" t="s">
        <v>349</v>
      </c>
      <c r="E106" s="8">
        <v>2019</v>
      </c>
      <c r="F106" s="1">
        <v>32</v>
      </c>
      <c r="G106" s="1">
        <v>4</v>
      </c>
      <c r="H106" s="1">
        <v>1</v>
      </c>
      <c r="I106" s="1">
        <v>5</v>
      </c>
      <c r="J106" s="1">
        <v>2</v>
      </c>
      <c r="K106" s="1">
        <v>0</v>
      </c>
      <c r="L106" s="1">
        <v>44</v>
      </c>
      <c r="M106" s="1">
        <v>5</v>
      </c>
      <c r="N106" t="s">
        <v>51</v>
      </c>
      <c r="O106" s="1">
        <v>5</v>
      </c>
      <c r="P106" s="1">
        <v>9</v>
      </c>
      <c r="Q106" s="1">
        <v>19</v>
      </c>
      <c r="R106" s="1">
        <v>8</v>
      </c>
      <c r="S106" s="1">
        <v>1</v>
      </c>
      <c r="T106" s="1">
        <v>0</v>
      </c>
      <c r="U106" s="1">
        <v>37</v>
      </c>
      <c r="V106" s="1">
        <v>12</v>
      </c>
      <c r="W106" s="1">
        <v>240</v>
      </c>
      <c r="X106" t="s">
        <v>51</v>
      </c>
      <c r="AI106">
        <v>1</v>
      </c>
      <c r="AM106">
        <v>1</v>
      </c>
      <c r="AS106">
        <v>3</v>
      </c>
    </row>
    <row r="107" spans="1:57" x14ac:dyDescent="0.2">
      <c r="A107" s="6" t="s">
        <v>350</v>
      </c>
      <c r="B107" t="s">
        <v>351</v>
      </c>
      <c r="C107" t="s">
        <v>352</v>
      </c>
      <c r="D107" s="6" t="s">
        <v>349</v>
      </c>
      <c r="E107" s="8">
        <v>2019</v>
      </c>
      <c r="F107" s="1">
        <v>18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18</v>
      </c>
      <c r="M107" s="1">
        <v>0</v>
      </c>
      <c r="N107" t="s">
        <v>51</v>
      </c>
      <c r="O107" s="1">
        <v>0</v>
      </c>
      <c r="P107" s="1">
        <v>6</v>
      </c>
      <c r="Q107" s="1">
        <v>6</v>
      </c>
      <c r="R107" s="1">
        <v>6</v>
      </c>
      <c r="S107" s="1">
        <v>0</v>
      </c>
      <c r="T107" s="1">
        <v>0</v>
      </c>
      <c r="U107" s="1">
        <v>18</v>
      </c>
      <c r="V107" s="1">
        <v>4</v>
      </c>
      <c r="W107" s="1">
        <v>80</v>
      </c>
      <c r="X107" t="s">
        <v>51</v>
      </c>
    </row>
    <row r="108" spans="1:57" x14ac:dyDescent="0.2">
      <c r="A108" s="6" t="s">
        <v>353</v>
      </c>
      <c r="B108" t="s">
        <v>354</v>
      </c>
      <c r="C108" t="s">
        <v>355</v>
      </c>
      <c r="D108" s="6" t="s">
        <v>349</v>
      </c>
      <c r="E108" s="8">
        <v>2019</v>
      </c>
      <c r="F108" s="1">
        <v>14</v>
      </c>
      <c r="G108" s="1">
        <v>0</v>
      </c>
      <c r="H108" s="1">
        <v>0</v>
      </c>
      <c r="I108" s="1">
        <v>0</v>
      </c>
      <c r="J108" s="1">
        <v>0</v>
      </c>
      <c r="K108" s="1">
        <v>1</v>
      </c>
      <c r="L108" s="1">
        <v>15</v>
      </c>
      <c r="M108" s="1">
        <v>0</v>
      </c>
      <c r="N108" t="s">
        <v>51</v>
      </c>
      <c r="O108" s="1">
        <v>0</v>
      </c>
      <c r="P108" s="1">
        <v>0</v>
      </c>
      <c r="Q108" s="1">
        <v>14</v>
      </c>
      <c r="R108" s="1">
        <v>0</v>
      </c>
      <c r="S108" s="1">
        <v>0</v>
      </c>
      <c r="T108" s="1">
        <v>0</v>
      </c>
      <c r="U108" s="1">
        <v>14</v>
      </c>
      <c r="V108" s="1">
        <v>0</v>
      </c>
      <c r="W108" s="1">
        <v>0</v>
      </c>
      <c r="X108" t="s">
        <v>51</v>
      </c>
    </row>
    <row r="109" spans="1:57" x14ac:dyDescent="0.2">
      <c r="A109" s="6" t="s">
        <v>356</v>
      </c>
      <c r="B109" t="s">
        <v>357</v>
      </c>
      <c r="C109" t="s">
        <v>358</v>
      </c>
      <c r="D109" s="6" t="s">
        <v>349</v>
      </c>
      <c r="E109" s="8">
        <v>2019</v>
      </c>
      <c r="F109" s="1">
        <v>85</v>
      </c>
      <c r="G109" s="1">
        <v>0</v>
      </c>
      <c r="H109" s="1">
        <v>5</v>
      </c>
      <c r="I109" s="1">
        <v>0</v>
      </c>
      <c r="J109" s="1">
        <v>5</v>
      </c>
      <c r="K109" s="1">
        <v>0</v>
      </c>
      <c r="L109" s="1">
        <v>95</v>
      </c>
      <c r="M109" s="1">
        <v>5</v>
      </c>
      <c r="N109" t="s">
        <v>51</v>
      </c>
      <c r="O109" s="1">
        <v>5</v>
      </c>
      <c r="P109" s="1">
        <v>31</v>
      </c>
      <c r="Q109" s="1">
        <v>59</v>
      </c>
      <c r="R109" s="1">
        <v>0</v>
      </c>
      <c r="S109" s="1">
        <v>0</v>
      </c>
      <c r="T109" s="1">
        <v>0</v>
      </c>
      <c r="U109" s="1">
        <v>90</v>
      </c>
      <c r="V109" s="1">
        <v>48</v>
      </c>
      <c r="W109" s="1">
        <v>2060</v>
      </c>
      <c r="X109" t="s">
        <v>51</v>
      </c>
      <c r="AE109">
        <v>1</v>
      </c>
      <c r="AS109">
        <v>2</v>
      </c>
      <c r="AU109">
        <v>2</v>
      </c>
    </row>
    <row r="110" spans="1:57" x14ac:dyDescent="0.2">
      <c r="A110" s="6" t="s">
        <v>359</v>
      </c>
      <c r="B110" t="s">
        <v>360</v>
      </c>
      <c r="C110" t="s">
        <v>361</v>
      </c>
      <c r="D110" s="6" t="s">
        <v>349</v>
      </c>
      <c r="E110" s="8">
        <v>2019</v>
      </c>
      <c r="F110" s="1">
        <v>14</v>
      </c>
      <c r="G110" s="1">
        <v>0</v>
      </c>
      <c r="H110" s="1">
        <v>1</v>
      </c>
      <c r="I110" s="1">
        <v>0</v>
      </c>
      <c r="J110" s="1">
        <v>1</v>
      </c>
      <c r="K110" s="1">
        <v>3</v>
      </c>
      <c r="L110" s="1">
        <v>19</v>
      </c>
      <c r="M110" s="1">
        <v>1</v>
      </c>
      <c r="N110" t="s">
        <v>51</v>
      </c>
      <c r="O110" s="1">
        <v>1</v>
      </c>
      <c r="P110" s="1">
        <v>2</v>
      </c>
      <c r="Q110" s="1">
        <v>7</v>
      </c>
      <c r="R110" s="1">
        <v>6</v>
      </c>
      <c r="S110" s="1">
        <v>0</v>
      </c>
      <c r="T110" s="1">
        <v>0</v>
      </c>
      <c r="U110" s="1">
        <v>15</v>
      </c>
      <c r="V110" s="1">
        <v>5</v>
      </c>
      <c r="W110" s="1">
        <v>100</v>
      </c>
      <c r="X110" t="s">
        <v>51</v>
      </c>
      <c r="AS110">
        <v>1</v>
      </c>
    </row>
    <row r="111" spans="1:57" x14ac:dyDescent="0.2">
      <c r="A111" s="6" t="s">
        <v>362</v>
      </c>
      <c r="B111" t="s">
        <v>363</v>
      </c>
      <c r="C111" t="s">
        <v>364</v>
      </c>
      <c r="D111" s="6" t="s">
        <v>349</v>
      </c>
      <c r="E111" s="8">
        <v>2019</v>
      </c>
      <c r="F111" s="1">
        <v>2</v>
      </c>
      <c r="G111" s="1">
        <v>0</v>
      </c>
      <c r="H111" s="1">
        <v>1</v>
      </c>
      <c r="I111" s="1">
        <v>0</v>
      </c>
      <c r="J111" s="1">
        <v>1</v>
      </c>
      <c r="K111" s="1">
        <v>3</v>
      </c>
      <c r="L111" s="1">
        <v>7</v>
      </c>
      <c r="M111" s="1">
        <v>1</v>
      </c>
      <c r="N111" t="s">
        <v>51</v>
      </c>
      <c r="O111" s="1">
        <v>1</v>
      </c>
      <c r="P111" s="1">
        <v>1</v>
      </c>
      <c r="Q111" s="1">
        <v>1</v>
      </c>
      <c r="R111" s="1">
        <v>1</v>
      </c>
      <c r="S111" s="1">
        <v>0</v>
      </c>
      <c r="T111" s="1">
        <v>0</v>
      </c>
      <c r="U111" s="1">
        <v>3</v>
      </c>
      <c r="V111" s="1">
        <v>1</v>
      </c>
      <c r="W111" s="1">
        <v>1</v>
      </c>
      <c r="X111" t="s">
        <v>51</v>
      </c>
      <c r="AE111">
        <v>1</v>
      </c>
    </row>
    <row r="112" spans="1:57" x14ac:dyDescent="0.2">
      <c r="A112" s="6" t="s">
        <v>365</v>
      </c>
      <c r="B112" t="s">
        <v>366</v>
      </c>
      <c r="C112" t="s">
        <v>367</v>
      </c>
      <c r="D112" s="6" t="s">
        <v>349</v>
      </c>
      <c r="E112" s="8">
        <v>2019</v>
      </c>
      <c r="F112" s="1">
        <v>343</v>
      </c>
      <c r="G112" s="1">
        <v>0</v>
      </c>
      <c r="H112" s="1">
        <v>0</v>
      </c>
      <c r="I112" s="1">
        <v>3</v>
      </c>
      <c r="J112" s="1">
        <v>0</v>
      </c>
      <c r="K112" s="1">
        <v>0</v>
      </c>
      <c r="L112" s="1">
        <v>346</v>
      </c>
      <c r="M112" s="1">
        <v>0</v>
      </c>
      <c r="N112" t="s">
        <v>51</v>
      </c>
      <c r="O112" s="1">
        <v>0</v>
      </c>
      <c r="P112" s="1">
        <v>0</v>
      </c>
      <c r="Q112" s="1">
        <v>324</v>
      </c>
      <c r="R112" s="1">
        <v>19</v>
      </c>
      <c r="S112" s="1">
        <v>0</v>
      </c>
      <c r="T112" s="1">
        <v>0</v>
      </c>
      <c r="U112" s="1">
        <v>343</v>
      </c>
      <c r="V112" s="1">
        <v>239</v>
      </c>
      <c r="W112" s="1">
        <v>6096.5</v>
      </c>
      <c r="X112" t="s">
        <v>51</v>
      </c>
    </row>
    <row r="113" spans="1:65" x14ac:dyDescent="0.2">
      <c r="A113" s="6" t="s">
        <v>368</v>
      </c>
      <c r="B113" t="s">
        <v>369</v>
      </c>
      <c r="C113" t="s">
        <v>370</v>
      </c>
      <c r="D113" s="6" t="s">
        <v>349</v>
      </c>
      <c r="E113" s="8">
        <v>2019</v>
      </c>
      <c r="F113" s="1">
        <v>64</v>
      </c>
      <c r="G113" s="1">
        <v>15</v>
      </c>
      <c r="H113" s="1">
        <v>4</v>
      </c>
      <c r="I113" s="1">
        <v>0</v>
      </c>
      <c r="J113" s="1">
        <v>3</v>
      </c>
      <c r="K113" s="1">
        <v>16</v>
      </c>
      <c r="L113" s="1">
        <v>102</v>
      </c>
      <c r="M113" s="1">
        <v>19</v>
      </c>
      <c r="N113" t="s">
        <v>51</v>
      </c>
      <c r="O113" s="1">
        <v>19</v>
      </c>
      <c r="P113" s="1">
        <v>16</v>
      </c>
      <c r="Q113" s="1">
        <v>13</v>
      </c>
      <c r="R113" s="1">
        <v>19</v>
      </c>
      <c r="S113" s="1">
        <v>22</v>
      </c>
      <c r="T113" s="1">
        <v>13</v>
      </c>
      <c r="U113" s="1">
        <v>83</v>
      </c>
      <c r="V113" s="1">
        <v>66</v>
      </c>
      <c r="W113" s="1">
        <v>8914</v>
      </c>
      <c r="X113" t="s">
        <v>51</v>
      </c>
      <c r="AE113">
        <v>3</v>
      </c>
      <c r="AK113">
        <v>3</v>
      </c>
      <c r="AM113">
        <v>1</v>
      </c>
      <c r="AS113">
        <v>7</v>
      </c>
      <c r="BE113">
        <v>1</v>
      </c>
      <c r="BI113">
        <v>2</v>
      </c>
      <c r="BK113">
        <v>1</v>
      </c>
      <c r="BM113">
        <v>1</v>
      </c>
    </row>
    <row r="114" spans="1:65" x14ac:dyDescent="0.2">
      <c r="A114" s="6" t="s">
        <v>371</v>
      </c>
      <c r="B114" t="s">
        <v>372</v>
      </c>
      <c r="C114" t="s">
        <v>373</v>
      </c>
      <c r="D114" s="6" t="s">
        <v>349</v>
      </c>
      <c r="E114" s="8">
        <v>2019</v>
      </c>
      <c r="F114" s="1">
        <v>150</v>
      </c>
      <c r="G114" s="1">
        <v>10</v>
      </c>
      <c r="H114" s="1">
        <v>3</v>
      </c>
      <c r="I114" s="1">
        <v>0</v>
      </c>
      <c r="J114" s="1">
        <v>10</v>
      </c>
      <c r="K114" s="1">
        <v>0</v>
      </c>
      <c r="L114" s="1">
        <v>173</v>
      </c>
      <c r="M114" s="1">
        <v>13</v>
      </c>
      <c r="N114" t="s">
        <v>51</v>
      </c>
      <c r="O114" s="1">
        <v>13</v>
      </c>
      <c r="P114" s="1">
        <v>100</v>
      </c>
      <c r="Q114" s="1">
        <v>63</v>
      </c>
      <c r="R114" s="1">
        <v>0</v>
      </c>
      <c r="S114" s="1">
        <v>0</v>
      </c>
      <c r="T114" s="1">
        <v>0</v>
      </c>
      <c r="U114" s="1">
        <v>163</v>
      </c>
      <c r="V114" s="1">
        <v>80</v>
      </c>
      <c r="W114" s="1">
        <v>1600</v>
      </c>
      <c r="X114" t="s">
        <v>51</v>
      </c>
      <c r="AC114">
        <v>10</v>
      </c>
      <c r="AS114">
        <v>3</v>
      </c>
    </row>
    <row r="115" spans="1:65" x14ac:dyDescent="0.2">
      <c r="A115" s="6" t="s">
        <v>374</v>
      </c>
      <c r="B115" t="s">
        <v>375</v>
      </c>
      <c r="C115" t="s">
        <v>376</v>
      </c>
      <c r="D115" s="6" t="s">
        <v>349</v>
      </c>
      <c r="E115" s="8">
        <v>2019</v>
      </c>
      <c r="F115" s="1">
        <v>72</v>
      </c>
      <c r="G115" s="1">
        <v>9</v>
      </c>
      <c r="H115" s="1">
        <v>3</v>
      </c>
      <c r="I115" s="1">
        <v>6</v>
      </c>
      <c r="J115" s="1">
        <v>5</v>
      </c>
      <c r="K115" s="1">
        <v>0</v>
      </c>
      <c r="L115" s="1">
        <v>95</v>
      </c>
      <c r="M115" s="1">
        <v>12</v>
      </c>
      <c r="N115" t="s">
        <v>51</v>
      </c>
      <c r="O115" s="1">
        <v>12</v>
      </c>
      <c r="P115" s="1">
        <v>36</v>
      </c>
      <c r="Q115" s="1">
        <v>19</v>
      </c>
      <c r="R115" s="1">
        <v>20</v>
      </c>
      <c r="S115" s="1">
        <v>9</v>
      </c>
      <c r="T115" s="1">
        <v>0</v>
      </c>
      <c r="U115" s="1">
        <v>84</v>
      </c>
      <c r="V115" s="1">
        <v>46</v>
      </c>
      <c r="W115" s="1">
        <v>920</v>
      </c>
      <c r="X115" t="s">
        <v>51</v>
      </c>
      <c r="AI115">
        <v>9</v>
      </c>
      <c r="AS115">
        <v>3</v>
      </c>
    </row>
    <row r="116" spans="1:65" x14ac:dyDescent="0.2">
      <c r="A116" s="6" t="s">
        <v>377</v>
      </c>
      <c r="B116" t="s">
        <v>378</v>
      </c>
      <c r="C116" t="s">
        <v>379</v>
      </c>
      <c r="D116" s="6" t="s">
        <v>349</v>
      </c>
      <c r="E116" s="8">
        <v>2019</v>
      </c>
      <c r="F116" s="1">
        <v>10</v>
      </c>
      <c r="G116" s="1">
        <v>0</v>
      </c>
      <c r="H116" s="1">
        <v>0</v>
      </c>
      <c r="I116" s="1">
        <v>0</v>
      </c>
      <c r="J116" s="1">
        <v>0</v>
      </c>
      <c r="K116" s="1">
        <v>5</v>
      </c>
      <c r="L116" s="1">
        <v>15</v>
      </c>
      <c r="M116" s="1">
        <v>0</v>
      </c>
      <c r="N116" t="s">
        <v>51</v>
      </c>
      <c r="O116" s="1">
        <v>0</v>
      </c>
      <c r="P116" s="1">
        <v>2</v>
      </c>
      <c r="Q116" s="1">
        <v>6</v>
      </c>
      <c r="R116" s="1">
        <v>1</v>
      </c>
      <c r="S116" s="1">
        <v>0</v>
      </c>
      <c r="T116" s="1">
        <v>1</v>
      </c>
      <c r="U116" s="1">
        <v>10</v>
      </c>
      <c r="V116" s="1">
        <v>1</v>
      </c>
      <c r="W116" s="1">
        <v>20</v>
      </c>
    </row>
    <row r="117" spans="1:65" x14ac:dyDescent="0.2">
      <c r="A117" s="6" t="s">
        <v>380</v>
      </c>
      <c r="B117" t="s">
        <v>381</v>
      </c>
      <c r="C117" t="s">
        <v>382</v>
      </c>
      <c r="D117" s="6" t="s">
        <v>349</v>
      </c>
      <c r="E117" s="8">
        <v>2019</v>
      </c>
      <c r="F117" s="1">
        <v>90</v>
      </c>
      <c r="G117" s="1">
        <v>12</v>
      </c>
      <c r="H117" s="1">
        <v>5</v>
      </c>
      <c r="I117" s="1">
        <v>0</v>
      </c>
      <c r="J117" s="1">
        <v>7</v>
      </c>
      <c r="K117" s="1">
        <v>6</v>
      </c>
      <c r="L117" s="1">
        <v>120</v>
      </c>
      <c r="M117" s="1">
        <v>17</v>
      </c>
      <c r="N117" t="s">
        <v>51</v>
      </c>
      <c r="O117" s="1">
        <v>17</v>
      </c>
      <c r="P117" s="1">
        <v>66</v>
      </c>
      <c r="Q117" s="1">
        <v>26</v>
      </c>
      <c r="R117" s="1">
        <v>6</v>
      </c>
      <c r="S117" s="1">
        <v>7</v>
      </c>
      <c r="T117" s="1">
        <v>2</v>
      </c>
      <c r="U117" s="1">
        <v>107</v>
      </c>
      <c r="V117" s="1">
        <v>35</v>
      </c>
      <c r="W117" s="1">
        <v>1500</v>
      </c>
      <c r="X117" t="s">
        <v>51</v>
      </c>
      <c r="AA117">
        <v>1</v>
      </c>
      <c r="AE117">
        <v>4</v>
      </c>
      <c r="AG117">
        <v>3</v>
      </c>
      <c r="AI117">
        <v>3</v>
      </c>
      <c r="AK117">
        <v>2</v>
      </c>
      <c r="AS117">
        <v>1</v>
      </c>
      <c r="BA117">
        <v>3</v>
      </c>
    </row>
    <row r="118" spans="1:65" x14ac:dyDescent="0.2">
      <c r="A118" s="6" t="s">
        <v>383</v>
      </c>
      <c r="B118" t="s">
        <v>384</v>
      </c>
      <c r="C118" t="s">
        <v>385</v>
      </c>
      <c r="D118" s="6" t="s">
        <v>349</v>
      </c>
      <c r="E118" s="8">
        <v>2019</v>
      </c>
      <c r="F118" s="1">
        <v>6</v>
      </c>
      <c r="G118" s="1">
        <v>1</v>
      </c>
      <c r="H118" s="1">
        <v>1</v>
      </c>
      <c r="I118" s="1">
        <v>1</v>
      </c>
      <c r="J118" s="1">
        <v>0</v>
      </c>
      <c r="K118" s="1">
        <v>0</v>
      </c>
      <c r="L118" s="1">
        <v>9</v>
      </c>
      <c r="M118" s="1">
        <v>2</v>
      </c>
      <c r="N118" t="s">
        <v>51</v>
      </c>
      <c r="O118" s="1">
        <v>2</v>
      </c>
      <c r="P118" s="1">
        <v>5</v>
      </c>
      <c r="Q118" s="1">
        <v>2</v>
      </c>
      <c r="R118" s="1">
        <v>1</v>
      </c>
      <c r="S118" s="1">
        <v>0</v>
      </c>
      <c r="T118" s="1">
        <v>0</v>
      </c>
      <c r="U118" s="1">
        <v>8</v>
      </c>
      <c r="V118" s="1">
        <v>3</v>
      </c>
      <c r="W118" s="1">
        <v>158</v>
      </c>
      <c r="X118" t="s">
        <v>386</v>
      </c>
      <c r="AI118">
        <v>2</v>
      </c>
    </row>
    <row r="119" spans="1:65" x14ac:dyDescent="0.2">
      <c r="A119" s="6" t="s">
        <v>387</v>
      </c>
      <c r="B119" t="s">
        <v>388</v>
      </c>
      <c r="C119" t="s">
        <v>389</v>
      </c>
      <c r="D119" s="6" t="s">
        <v>349</v>
      </c>
      <c r="E119" s="8">
        <v>2019</v>
      </c>
      <c r="F119" s="1">
        <v>41</v>
      </c>
      <c r="G119" s="1">
        <v>2</v>
      </c>
      <c r="H119" s="1">
        <v>9</v>
      </c>
      <c r="I119" s="1">
        <v>1</v>
      </c>
      <c r="J119" s="1">
        <v>4</v>
      </c>
      <c r="K119" s="1">
        <v>0</v>
      </c>
      <c r="L119" s="1">
        <v>57</v>
      </c>
      <c r="M119" s="1">
        <v>11</v>
      </c>
      <c r="N119" t="s">
        <v>51</v>
      </c>
      <c r="O119" s="1">
        <v>11</v>
      </c>
      <c r="P119" s="1">
        <v>47</v>
      </c>
      <c r="Q119" s="1">
        <v>5</v>
      </c>
      <c r="R119" s="1">
        <v>0</v>
      </c>
      <c r="S119" s="1">
        <v>0</v>
      </c>
      <c r="T119" s="1">
        <v>0</v>
      </c>
      <c r="U119" s="1">
        <v>52</v>
      </c>
      <c r="V119" s="1">
        <v>44</v>
      </c>
      <c r="W119" s="1">
        <v>880</v>
      </c>
      <c r="X119" t="s">
        <v>51</v>
      </c>
      <c r="AE119">
        <v>1</v>
      </c>
      <c r="AK119">
        <v>2</v>
      </c>
      <c r="AM119">
        <v>3</v>
      </c>
      <c r="AS119">
        <v>4</v>
      </c>
      <c r="BG119">
        <v>1</v>
      </c>
    </row>
    <row r="120" spans="1:65" x14ac:dyDescent="0.2">
      <c r="A120" s="6" t="s">
        <v>390</v>
      </c>
      <c r="B120" t="s">
        <v>391</v>
      </c>
      <c r="C120" t="s">
        <v>392</v>
      </c>
      <c r="D120" s="6" t="s">
        <v>349</v>
      </c>
      <c r="E120" s="8">
        <v>2019</v>
      </c>
      <c r="F120" s="1">
        <v>24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  <c r="L120" s="1">
        <v>25</v>
      </c>
      <c r="M120" s="1">
        <v>0</v>
      </c>
      <c r="N120" t="s">
        <v>51</v>
      </c>
      <c r="O120" s="1">
        <v>0</v>
      </c>
      <c r="P120" s="1">
        <v>11</v>
      </c>
      <c r="Q120" s="1">
        <v>3</v>
      </c>
      <c r="R120" s="1">
        <v>9</v>
      </c>
      <c r="S120" s="1">
        <v>1</v>
      </c>
      <c r="T120" s="1">
        <v>0</v>
      </c>
      <c r="U120" s="1">
        <v>24</v>
      </c>
      <c r="V120" s="1">
        <v>6</v>
      </c>
      <c r="W120" s="1">
        <v>120</v>
      </c>
    </row>
    <row r="121" spans="1:65" x14ac:dyDescent="0.2">
      <c r="A121" s="6" t="s">
        <v>393</v>
      </c>
      <c r="B121" t="s">
        <v>394</v>
      </c>
      <c r="C121" t="s">
        <v>395</v>
      </c>
      <c r="D121" s="6" t="s">
        <v>349</v>
      </c>
      <c r="E121" s="8">
        <v>2019</v>
      </c>
      <c r="F121" s="1">
        <v>36</v>
      </c>
      <c r="G121" s="1">
        <v>4</v>
      </c>
      <c r="H121" s="1">
        <v>6</v>
      </c>
      <c r="I121" s="1">
        <v>0</v>
      </c>
      <c r="J121" s="1">
        <v>2</v>
      </c>
      <c r="K121" s="1">
        <v>2</v>
      </c>
      <c r="L121" s="1">
        <v>50</v>
      </c>
      <c r="M121" s="1">
        <v>10</v>
      </c>
      <c r="N121" t="s">
        <v>51</v>
      </c>
      <c r="O121" s="1">
        <v>11</v>
      </c>
      <c r="P121" s="1">
        <v>11</v>
      </c>
      <c r="Q121" s="1">
        <v>15</v>
      </c>
      <c r="R121" s="1">
        <v>10</v>
      </c>
      <c r="S121" s="1">
        <v>6</v>
      </c>
      <c r="T121" s="1">
        <v>4</v>
      </c>
      <c r="U121" s="1">
        <v>46</v>
      </c>
      <c r="V121" s="1">
        <v>22</v>
      </c>
      <c r="W121" s="1">
        <v>440</v>
      </c>
      <c r="X121" t="s">
        <v>51</v>
      </c>
      <c r="AC121">
        <v>4</v>
      </c>
      <c r="AI121">
        <v>2</v>
      </c>
      <c r="AK121">
        <v>2</v>
      </c>
      <c r="AW121">
        <v>1</v>
      </c>
      <c r="BC121">
        <v>1</v>
      </c>
      <c r="BE121">
        <v>1</v>
      </c>
    </row>
    <row r="122" spans="1:65" x14ac:dyDescent="0.2">
      <c r="A122" s="6" t="s">
        <v>396</v>
      </c>
      <c r="B122" t="s">
        <v>397</v>
      </c>
      <c r="C122" t="s">
        <v>398</v>
      </c>
      <c r="D122" s="6" t="s">
        <v>349</v>
      </c>
      <c r="E122" s="8">
        <v>2019</v>
      </c>
      <c r="F122" s="1">
        <v>57</v>
      </c>
      <c r="G122" s="1">
        <v>12</v>
      </c>
      <c r="H122" s="1">
        <v>22</v>
      </c>
      <c r="I122" s="1">
        <v>10</v>
      </c>
      <c r="J122" s="1">
        <v>4</v>
      </c>
      <c r="K122" s="1">
        <v>0</v>
      </c>
      <c r="L122" s="1">
        <v>105</v>
      </c>
      <c r="M122" s="1">
        <v>34</v>
      </c>
      <c r="N122" t="s">
        <v>51</v>
      </c>
      <c r="O122" s="1">
        <v>39</v>
      </c>
      <c r="P122" s="1">
        <v>29</v>
      </c>
      <c r="Q122" s="1">
        <v>27</v>
      </c>
      <c r="R122" s="1">
        <v>30</v>
      </c>
      <c r="S122" s="1">
        <v>4</v>
      </c>
      <c r="T122" s="1">
        <v>1</v>
      </c>
      <c r="U122" s="1">
        <v>91</v>
      </c>
      <c r="V122" s="1">
        <v>63</v>
      </c>
      <c r="W122" s="1">
        <v>1530</v>
      </c>
      <c r="X122" t="s">
        <v>51</v>
      </c>
      <c r="AE122">
        <v>4</v>
      </c>
      <c r="AG122">
        <v>2</v>
      </c>
      <c r="AI122">
        <v>16</v>
      </c>
      <c r="AK122">
        <v>1</v>
      </c>
      <c r="AM122">
        <v>10</v>
      </c>
      <c r="AR122">
        <v>1</v>
      </c>
      <c r="AW122">
        <v>2</v>
      </c>
      <c r="BE122">
        <v>1</v>
      </c>
      <c r="BG122">
        <v>1</v>
      </c>
      <c r="BM122">
        <v>1</v>
      </c>
    </row>
    <row r="123" spans="1:65" x14ac:dyDescent="0.2">
      <c r="A123" s="6" t="s">
        <v>399</v>
      </c>
      <c r="B123" t="s">
        <v>400</v>
      </c>
      <c r="C123" t="s">
        <v>401</v>
      </c>
      <c r="D123" s="6" t="s">
        <v>349</v>
      </c>
      <c r="E123" s="8">
        <v>2019</v>
      </c>
      <c r="F123" s="1">
        <v>58</v>
      </c>
      <c r="G123" s="1">
        <v>2</v>
      </c>
      <c r="H123" s="1">
        <v>6</v>
      </c>
      <c r="I123" s="1">
        <v>5</v>
      </c>
      <c r="J123" s="1">
        <v>3</v>
      </c>
      <c r="K123" s="1">
        <v>0</v>
      </c>
      <c r="L123" s="1">
        <v>74</v>
      </c>
      <c r="M123" s="1">
        <v>8</v>
      </c>
      <c r="N123" t="s">
        <v>51</v>
      </c>
      <c r="O123" s="1">
        <v>8</v>
      </c>
      <c r="P123" s="1">
        <v>24</v>
      </c>
      <c r="Q123" s="1">
        <v>21</v>
      </c>
      <c r="R123" s="1">
        <v>11</v>
      </c>
      <c r="S123" s="1">
        <v>6</v>
      </c>
      <c r="T123" s="1">
        <v>4</v>
      </c>
      <c r="U123" s="1">
        <v>66</v>
      </c>
      <c r="V123" s="1">
        <v>33</v>
      </c>
      <c r="W123" s="1">
        <v>2827.5</v>
      </c>
      <c r="X123" t="s">
        <v>51</v>
      </c>
      <c r="AI123">
        <v>4</v>
      </c>
      <c r="AM123">
        <v>2</v>
      </c>
      <c r="AS123">
        <v>2</v>
      </c>
    </row>
    <row r="124" spans="1:65" x14ac:dyDescent="0.2">
      <c r="A124" s="6" t="s">
        <v>402</v>
      </c>
      <c r="B124" t="s">
        <v>403</v>
      </c>
      <c r="C124" t="s">
        <v>404</v>
      </c>
      <c r="D124" s="6" t="s">
        <v>349</v>
      </c>
      <c r="E124" s="8">
        <v>2019</v>
      </c>
      <c r="F124" s="1">
        <v>133</v>
      </c>
      <c r="G124" s="1">
        <v>11</v>
      </c>
      <c r="H124" s="1">
        <v>9</v>
      </c>
      <c r="I124" s="1">
        <v>2</v>
      </c>
      <c r="J124" s="1">
        <v>1</v>
      </c>
      <c r="K124" s="1">
        <v>15</v>
      </c>
      <c r="L124" s="1">
        <v>171</v>
      </c>
      <c r="M124" s="1">
        <v>20</v>
      </c>
      <c r="N124" t="s">
        <v>51</v>
      </c>
      <c r="O124" s="1">
        <v>20</v>
      </c>
      <c r="P124" s="1">
        <v>74</v>
      </c>
      <c r="Q124" s="1">
        <v>30</v>
      </c>
      <c r="R124" s="1">
        <v>27</v>
      </c>
      <c r="S124" s="1">
        <v>19</v>
      </c>
      <c r="T124" s="1">
        <v>3</v>
      </c>
      <c r="U124" s="1">
        <v>153</v>
      </c>
      <c r="V124" s="1">
        <v>130</v>
      </c>
      <c r="W124" s="1">
        <v>2600</v>
      </c>
      <c r="X124" t="s">
        <v>51</v>
      </c>
      <c r="AE124">
        <v>4</v>
      </c>
      <c r="AI124">
        <v>6</v>
      </c>
      <c r="AS124">
        <v>3</v>
      </c>
      <c r="BE124">
        <v>4</v>
      </c>
      <c r="BI124">
        <v>3</v>
      </c>
    </row>
    <row r="125" spans="1:65" x14ac:dyDescent="0.2">
      <c r="A125" s="6" t="s">
        <v>405</v>
      </c>
      <c r="B125" t="s">
        <v>406</v>
      </c>
      <c r="C125" t="s">
        <v>407</v>
      </c>
      <c r="D125" s="6" t="s">
        <v>349</v>
      </c>
      <c r="E125" s="8">
        <v>2019</v>
      </c>
      <c r="F125" s="1">
        <v>151</v>
      </c>
      <c r="G125" s="1">
        <v>6</v>
      </c>
      <c r="H125" s="1">
        <v>26</v>
      </c>
      <c r="I125" s="1">
        <v>28</v>
      </c>
      <c r="J125" s="1">
        <v>12</v>
      </c>
      <c r="K125" s="1">
        <v>13</v>
      </c>
      <c r="L125" s="1">
        <v>236</v>
      </c>
      <c r="M125" s="1">
        <v>32</v>
      </c>
      <c r="N125" t="s">
        <v>51</v>
      </c>
      <c r="O125" s="1">
        <v>32</v>
      </c>
      <c r="P125" s="1">
        <v>95</v>
      </c>
      <c r="Q125" s="1">
        <v>34</v>
      </c>
      <c r="R125" s="1">
        <v>27</v>
      </c>
      <c r="S125" s="1">
        <v>17</v>
      </c>
      <c r="T125" s="1">
        <v>10</v>
      </c>
      <c r="U125" s="1">
        <v>183</v>
      </c>
      <c r="V125" s="1">
        <v>80</v>
      </c>
      <c r="W125" s="1">
        <v>3076</v>
      </c>
      <c r="X125" t="s">
        <v>51</v>
      </c>
      <c r="AE125">
        <v>5</v>
      </c>
      <c r="AG125">
        <v>1</v>
      </c>
      <c r="AI125">
        <v>6</v>
      </c>
      <c r="AM125">
        <v>11</v>
      </c>
      <c r="AS125">
        <v>3</v>
      </c>
      <c r="BE125">
        <v>5</v>
      </c>
      <c r="BM125">
        <v>1</v>
      </c>
    </row>
    <row r="126" spans="1:65" x14ac:dyDescent="0.2">
      <c r="A126" s="6" t="s">
        <v>408</v>
      </c>
      <c r="B126" t="s">
        <v>409</v>
      </c>
      <c r="C126" t="s">
        <v>410</v>
      </c>
      <c r="D126" s="6" t="s">
        <v>349</v>
      </c>
      <c r="E126" s="8">
        <v>2019</v>
      </c>
      <c r="F126" s="1">
        <v>16</v>
      </c>
      <c r="G126" s="1">
        <v>4</v>
      </c>
      <c r="H126" s="1">
        <v>0</v>
      </c>
      <c r="I126" s="1">
        <v>6</v>
      </c>
      <c r="J126" s="1">
        <v>2</v>
      </c>
      <c r="K126" s="1">
        <v>1</v>
      </c>
      <c r="L126" s="1">
        <v>29</v>
      </c>
      <c r="M126" s="1">
        <v>4</v>
      </c>
      <c r="N126" t="s">
        <v>51</v>
      </c>
      <c r="O126" s="1">
        <v>4</v>
      </c>
      <c r="P126" s="1">
        <v>0</v>
      </c>
      <c r="Q126" s="1">
        <v>7</v>
      </c>
      <c r="R126" s="1">
        <v>5</v>
      </c>
      <c r="S126" s="1">
        <v>4</v>
      </c>
      <c r="T126" s="1">
        <v>4</v>
      </c>
      <c r="U126" s="1">
        <v>20</v>
      </c>
      <c r="V126" s="1">
        <v>8</v>
      </c>
      <c r="W126" s="1">
        <v>20</v>
      </c>
      <c r="X126" t="s">
        <v>51</v>
      </c>
      <c r="AI126">
        <v>2</v>
      </c>
      <c r="AS126">
        <v>2</v>
      </c>
    </row>
    <row r="127" spans="1:65" x14ac:dyDescent="0.2">
      <c r="A127" s="6" t="s">
        <v>411</v>
      </c>
      <c r="B127" t="s">
        <v>412</v>
      </c>
      <c r="C127" t="s">
        <v>413</v>
      </c>
      <c r="D127" s="6" t="s">
        <v>349</v>
      </c>
      <c r="E127" s="8">
        <v>2019</v>
      </c>
      <c r="F127" s="1">
        <v>5</v>
      </c>
      <c r="G127" s="1">
        <v>3</v>
      </c>
      <c r="H127" s="1">
        <v>1</v>
      </c>
      <c r="I127" s="1">
        <v>0</v>
      </c>
      <c r="J127" s="1">
        <v>0</v>
      </c>
      <c r="K127" s="1">
        <v>3</v>
      </c>
      <c r="L127" s="1">
        <v>12</v>
      </c>
      <c r="M127" s="1">
        <v>4</v>
      </c>
      <c r="N127" t="s">
        <v>51</v>
      </c>
      <c r="O127" s="1">
        <v>4</v>
      </c>
      <c r="P127" s="1">
        <v>2</v>
      </c>
      <c r="Q127" s="1">
        <v>0</v>
      </c>
      <c r="R127" s="1">
        <v>0</v>
      </c>
      <c r="S127" s="1">
        <v>5</v>
      </c>
      <c r="T127" s="1">
        <v>2</v>
      </c>
      <c r="U127" s="1">
        <v>9</v>
      </c>
      <c r="V127" s="1">
        <v>5</v>
      </c>
      <c r="W127" s="1">
        <v>100</v>
      </c>
      <c r="X127" t="s">
        <v>51</v>
      </c>
      <c r="AI127">
        <v>4</v>
      </c>
    </row>
    <row r="128" spans="1:65" x14ac:dyDescent="0.2">
      <c r="A128" s="6" t="s">
        <v>414</v>
      </c>
      <c r="B128" t="s">
        <v>415</v>
      </c>
      <c r="C128" t="s">
        <v>416</v>
      </c>
      <c r="D128" s="6" t="s">
        <v>349</v>
      </c>
      <c r="E128" s="8">
        <v>2019</v>
      </c>
      <c r="F128" s="1">
        <v>8</v>
      </c>
      <c r="G128" s="1">
        <v>0</v>
      </c>
      <c r="H128" s="1">
        <v>0</v>
      </c>
      <c r="I128" s="1">
        <v>2</v>
      </c>
      <c r="J128" s="1">
        <v>3</v>
      </c>
      <c r="K128" s="1">
        <v>1</v>
      </c>
      <c r="L128" s="1">
        <v>14</v>
      </c>
      <c r="M128" s="1">
        <v>0</v>
      </c>
      <c r="N128" t="s">
        <v>51</v>
      </c>
      <c r="O128" s="1">
        <v>0</v>
      </c>
      <c r="P128" s="1">
        <v>0</v>
      </c>
      <c r="Q128" s="1">
        <v>2</v>
      </c>
      <c r="R128" s="1">
        <v>0</v>
      </c>
      <c r="S128" s="1">
        <v>3</v>
      </c>
      <c r="T128" s="1">
        <v>3</v>
      </c>
      <c r="U128" s="1">
        <v>8</v>
      </c>
      <c r="V128" s="1">
        <v>5</v>
      </c>
      <c r="W128" s="1">
        <v>100</v>
      </c>
      <c r="X128" t="s">
        <v>51</v>
      </c>
    </row>
    <row r="129" spans="1:59" x14ac:dyDescent="0.2">
      <c r="A129" s="6" t="s">
        <v>417</v>
      </c>
      <c r="B129" t="s">
        <v>418</v>
      </c>
      <c r="C129" t="s">
        <v>419</v>
      </c>
      <c r="D129" s="6" t="s">
        <v>349</v>
      </c>
      <c r="E129" s="8">
        <v>2019</v>
      </c>
      <c r="F129" s="1">
        <v>11</v>
      </c>
      <c r="G129" s="1">
        <v>2</v>
      </c>
      <c r="H129" s="1">
        <v>3</v>
      </c>
      <c r="I129" s="1">
        <v>1</v>
      </c>
      <c r="J129" s="1">
        <v>0</v>
      </c>
      <c r="K129" s="1">
        <v>1</v>
      </c>
      <c r="L129" s="1">
        <v>18</v>
      </c>
      <c r="M129" s="1">
        <v>5</v>
      </c>
      <c r="N129" t="s">
        <v>51</v>
      </c>
      <c r="O129" s="1">
        <v>5</v>
      </c>
      <c r="P129" s="1">
        <v>4</v>
      </c>
      <c r="Q129" s="1">
        <v>8</v>
      </c>
      <c r="R129" s="1">
        <v>2</v>
      </c>
      <c r="S129" s="1">
        <v>2</v>
      </c>
      <c r="T129" s="1">
        <v>0</v>
      </c>
      <c r="U129" s="1">
        <v>16</v>
      </c>
      <c r="V129" s="1">
        <v>4</v>
      </c>
      <c r="W129" s="1">
        <v>80</v>
      </c>
      <c r="X129" t="s">
        <v>51</v>
      </c>
      <c r="AI129">
        <v>1</v>
      </c>
      <c r="AS129">
        <v>4</v>
      </c>
    </row>
    <row r="130" spans="1:59" x14ac:dyDescent="0.2">
      <c r="A130" s="6" t="s">
        <v>420</v>
      </c>
      <c r="B130" t="s">
        <v>421</v>
      </c>
      <c r="C130" t="s">
        <v>422</v>
      </c>
      <c r="D130" s="6" t="s">
        <v>349</v>
      </c>
      <c r="E130" s="8">
        <v>2019</v>
      </c>
      <c r="F130" s="1">
        <v>12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12</v>
      </c>
      <c r="M130" s="1">
        <v>0</v>
      </c>
      <c r="N130" t="s">
        <v>51</v>
      </c>
      <c r="O130" s="1">
        <v>0</v>
      </c>
      <c r="P130" s="1">
        <v>3</v>
      </c>
      <c r="Q130" s="1">
        <v>6</v>
      </c>
      <c r="R130" s="1">
        <v>3</v>
      </c>
      <c r="S130" s="1">
        <v>0</v>
      </c>
      <c r="T130" s="1">
        <v>0</v>
      </c>
      <c r="U130" s="1">
        <v>12</v>
      </c>
      <c r="V130" s="1">
        <v>4</v>
      </c>
      <c r="W130" s="1">
        <v>80</v>
      </c>
      <c r="X130" t="s">
        <v>51</v>
      </c>
    </row>
    <row r="131" spans="1:59" x14ac:dyDescent="0.2">
      <c r="A131" s="6" t="s">
        <v>423</v>
      </c>
      <c r="B131" t="s">
        <v>424</v>
      </c>
      <c r="C131" t="s">
        <v>425</v>
      </c>
      <c r="D131" s="6" t="s">
        <v>349</v>
      </c>
      <c r="E131" s="8">
        <v>2019</v>
      </c>
      <c r="F131" s="1">
        <v>90</v>
      </c>
      <c r="G131" s="1">
        <v>4</v>
      </c>
      <c r="H131" s="1">
        <v>2</v>
      </c>
      <c r="I131" s="1">
        <v>1</v>
      </c>
      <c r="J131" s="1">
        <v>2</v>
      </c>
      <c r="K131" s="1">
        <v>0</v>
      </c>
      <c r="L131" s="1">
        <v>99</v>
      </c>
      <c r="M131" s="1">
        <v>6</v>
      </c>
      <c r="N131" t="s">
        <v>51</v>
      </c>
      <c r="O131" s="1">
        <v>9</v>
      </c>
      <c r="P131" s="1">
        <v>20</v>
      </c>
      <c r="Q131" s="1">
        <v>53</v>
      </c>
      <c r="R131" s="1">
        <v>22</v>
      </c>
      <c r="S131" s="1">
        <v>1</v>
      </c>
      <c r="T131" s="1">
        <v>0</v>
      </c>
      <c r="U131" s="1">
        <v>96</v>
      </c>
      <c r="V131" s="1">
        <v>75</v>
      </c>
      <c r="W131" s="1">
        <v>2890</v>
      </c>
      <c r="X131" t="s">
        <v>51</v>
      </c>
      <c r="AE131">
        <v>4</v>
      </c>
      <c r="AI131">
        <v>3</v>
      </c>
      <c r="BE131">
        <v>2</v>
      </c>
    </row>
    <row r="132" spans="1:59" x14ac:dyDescent="0.2">
      <c r="A132" s="6" t="s">
        <v>426</v>
      </c>
      <c r="B132" t="s">
        <v>427</v>
      </c>
      <c r="C132" t="s">
        <v>428</v>
      </c>
      <c r="D132" s="6" t="s">
        <v>349</v>
      </c>
      <c r="E132" s="8">
        <v>2019</v>
      </c>
      <c r="F132" s="1">
        <v>4</v>
      </c>
      <c r="G132" s="1">
        <v>1</v>
      </c>
      <c r="H132" s="1">
        <v>0</v>
      </c>
      <c r="I132" s="1">
        <v>0</v>
      </c>
      <c r="J132" s="1">
        <v>0</v>
      </c>
      <c r="K132" s="1">
        <v>0</v>
      </c>
      <c r="L132" s="1">
        <v>5</v>
      </c>
      <c r="M132" s="1">
        <v>1</v>
      </c>
      <c r="N132" t="s">
        <v>51</v>
      </c>
      <c r="O132" s="1">
        <v>1</v>
      </c>
      <c r="P132" s="1">
        <v>0</v>
      </c>
      <c r="Q132" s="1">
        <v>4</v>
      </c>
      <c r="R132" s="1">
        <v>0</v>
      </c>
      <c r="S132" s="1">
        <v>0</v>
      </c>
      <c r="T132" s="1">
        <v>1</v>
      </c>
      <c r="U132" s="1">
        <v>5</v>
      </c>
      <c r="V132" s="1">
        <v>2</v>
      </c>
      <c r="W132" s="1">
        <v>2</v>
      </c>
    </row>
    <row r="133" spans="1:59" x14ac:dyDescent="0.2">
      <c r="A133" s="6" t="s">
        <v>429</v>
      </c>
      <c r="B133" t="s">
        <v>430</v>
      </c>
      <c r="C133" t="s">
        <v>431</v>
      </c>
      <c r="D133" s="6" t="s">
        <v>349</v>
      </c>
      <c r="E133" s="8">
        <v>2019</v>
      </c>
      <c r="F133" s="1">
        <v>32</v>
      </c>
      <c r="G133" s="1">
        <v>1</v>
      </c>
      <c r="H133" s="1">
        <v>3</v>
      </c>
      <c r="I133" s="1">
        <v>2</v>
      </c>
      <c r="J133" s="1">
        <v>2</v>
      </c>
      <c r="K133" s="1">
        <v>0</v>
      </c>
      <c r="L133" s="1">
        <v>40</v>
      </c>
      <c r="M133" s="1">
        <v>4</v>
      </c>
      <c r="N133" t="s">
        <v>51</v>
      </c>
      <c r="O133" s="1">
        <v>4</v>
      </c>
      <c r="P133" s="1">
        <v>9</v>
      </c>
      <c r="Q133" s="1">
        <v>12</v>
      </c>
      <c r="R133" s="1">
        <v>9</v>
      </c>
      <c r="S133" s="1">
        <v>2</v>
      </c>
      <c r="T133" s="1">
        <v>4</v>
      </c>
      <c r="U133" s="1">
        <v>36</v>
      </c>
      <c r="V133" s="1">
        <v>15</v>
      </c>
      <c r="W133" s="1">
        <v>307</v>
      </c>
      <c r="X133" t="s">
        <v>51</v>
      </c>
      <c r="AE133">
        <v>1</v>
      </c>
      <c r="AS133">
        <v>3</v>
      </c>
    </row>
    <row r="134" spans="1:59" x14ac:dyDescent="0.2">
      <c r="A134" s="6" t="s">
        <v>432</v>
      </c>
      <c r="B134" t="s">
        <v>433</v>
      </c>
      <c r="C134" t="s">
        <v>434</v>
      </c>
      <c r="D134" s="6" t="s">
        <v>349</v>
      </c>
      <c r="E134" s="8">
        <v>2019</v>
      </c>
      <c r="F134" s="1">
        <v>11</v>
      </c>
      <c r="G134" s="1">
        <v>1</v>
      </c>
      <c r="H134" s="1">
        <v>0</v>
      </c>
      <c r="I134" s="1">
        <v>1</v>
      </c>
      <c r="J134" s="1">
        <v>0</v>
      </c>
      <c r="K134" s="1">
        <v>0</v>
      </c>
      <c r="L134" s="1">
        <v>13</v>
      </c>
      <c r="M134" s="1">
        <v>1</v>
      </c>
      <c r="N134" t="s">
        <v>51</v>
      </c>
      <c r="O134" s="1">
        <v>1</v>
      </c>
      <c r="P134" s="1">
        <v>0</v>
      </c>
      <c r="Q134" s="1">
        <v>11</v>
      </c>
      <c r="R134" s="1">
        <v>1</v>
      </c>
      <c r="S134" s="1">
        <v>0</v>
      </c>
      <c r="T134" s="1">
        <v>0</v>
      </c>
      <c r="U134" s="1">
        <v>12</v>
      </c>
      <c r="V134" s="1">
        <v>2</v>
      </c>
      <c r="W134" s="1">
        <v>20</v>
      </c>
      <c r="X134" t="s">
        <v>51</v>
      </c>
      <c r="AC134">
        <v>1</v>
      </c>
    </row>
    <row r="135" spans="1:59" x14ac:dyDescent="0.2">
      <c r="A135" s="6" t="s">
        <v>435</v>
      </c>
      <c r="B135" t="s">
        <v>436</v>
      </c>
      <c r="C135" t="s">
        <v>437</v>
      </c>
      <c r="D135" s="6" t="s">
        <v>349</v>
      </c>
      <c r="E135" s="8">
        <v>2019</v>
      </c>
      <c r="F135" s="1">
        <v>109</v>
      </c>
      <c r="G135" s="1">
        <v>1</v>
      </c>
      <c r="H135" s="1">
        <v>4</v>
      </c>
      <c r="I135" s="1">
        <v>5</v>
      </c>
      <c r="J135" s="1">
        <v>4</v>
      </c>
      <c r="K135" s="1">
        <v>0</v>
      </c>
      <c r="L135" s="1">
        <v>123</v>
      </c>
      <c r="M135" s="1">
        <v>5</v>
      </c>
      <c r="N135" t="s">
        <v>51</v>
      </c>
      <c r="O135" s="1">
        <v>5</v>
      </c>
      <c r="P135" s="1">
        <v>77</v>
      </c>
      <c r="Q135" s="1">
        <v>37</v>
      </c>
      <c r="R135" s="1">
        <v>0</v>
      </c>
      <c r="S135" s="1">
        <v>0</v>
      </c>
      <c r="T135" s="1">
        <v>0</v>
      </c>
      <c r="U135" s="1">
        <v>114</v>
      </c>
      <c r="V135" s="1">
        <v>53</v>
      </c>
      <c r="W135" s="1">
        <v>1060</v>
      </c>
      <c r="X135" t="s">
        <v>51</v>
      </c>
      <c r="AI135">
        <v>4</v>
      </c>
      <c r="AU135">
        <v>1</v>
      </c>
    </row>
    <row r="136" spans="1:59" x14ac:dyDescent="0.2">
      <c r="A136" s="6" t="s">
        <v>438</v>
      </c>
      <c r="B136" t="s">
        <v>439</v>
      </c>
      <c r="C136" t="s">
        <v>440</v>
      </c>
      <c r="D136" s="6" t="s">
        <v>349</v>
      </c>
      <c r="E136" s="8">
        <v>2019</v>
      </c>
      <c r="F136" s="1">
        <v>20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20</v>
      </c>
      <c r="M136" s="1">
        <v>0</v>
      </c>
      <c r="N136" t="s">
        <v>51</v>
      </c>
      <c r="O136" s="1">
        <v>0</v>
      </c>
      <c r="P136" s="1">
        <v>10</v>
      </c>
      <c r="Q136" s="1">
        <v>9</v>
      </c>
      <c r="R136" s="1">
        <v>0</v>
      </c>
      <c r="S136" s="1">
        <v>1</v>
      </c>
      <c r="T136" s="1">
        <v>0</v>
      </c>
      <c r="U136" s="1">
        <v>20</v>
      </c>
      <c r="V136" s="1">
        <v>2</v>
      </c>
      <c r="W136" s="1">
        <v>40</v>
      </c>
      <c r="X136" t="s">
        <v>51</v>
      </c>
    </row>
    <row r="137" spans="1:59" x14ac:dyDescent="0.2">
      <c r="A137" s="6" t="s">
        <v>441</v>
      </c>
      <c r="B137" t="s">
        <v>442</v>
      </c>
      <c r="C137" t="s">
        <v>443</v>
      </c>
      <c r="D137" s="6" t="s">
        <v>349</v>
      </c>
      <c r="E137" s="8">
        <v>2019</v>
      </c>
      <c r="F137" s="1">
        <v>34</v>
      </c>
      <c r="G137" s="1">
        <v>0</v>
      </c>
      <c r="H137" s="1">
        <v>3</v>
      </c>
      <c r="I137" s="1">
        <v>0</v>
      </c>
      <c r="J137" s="1">
        <v>0</v>
      </c>
      <c r="K137" s="1">
        <v>0</v>
      </c>
      <c r="L137" s="1">
        <v>37</v>
      </c>
      <c r="M137" s="1">
        <v>3</v>
      </c>
      <c r="N137" t="s">
        <v>51</v>
      </c>
      <c r="O137" s="1">
        <v>3</v>
      </c>
      <c r="P137" s="1">
        <v>0</v>
      </c>
      <c r="Q137" s="1">
        <v>27</v>
      </c>
      <c r="R137" s="1">
        <v>5</v>
      </c>
      <c r="S137" s="1">
        <v>5</v>
      </c>
      <c r="T137" s="1">
        <v>0</v>
      </c>
      <c r="U137" s="1">
        <v>37</v>
      </c>
      <c r="V137" s="1">
        <v>24</v>
      </c>
      <c r="W137" s="1">
        <v>814.4</v>
      </c>
      <c r="X137" t="s">
        <v>51</v>
      </c>
      <c r="AE137">
        <v>2</v>
      </c>
      <c r="AI137">
        <v>1</v>
      </c>
    </row>
    <row r="138" spans="1:59" x14ac:dyDescent="0.2">
      <c r="A138" s="6" t="s">
        <v>444</v>
      </c>
      <c r="B138" t="s">
        <v>445</v>
      </c>
      <c r="C138" t="s">
        <v>446</v>
      </c>
      <c r="D138" s="6" t="s">
        <v>349</v>
      </c>
      <c r="E138" s="8">
        <v>2019</v>
      </c>
      <c r="F138" s="1">
        <v>46</v>
      </c>
      <c r="G138" s="1">
        <v>3</v>
      </c>
      <c r="H138" s="1">
        <v>12</v>
      </c>
      <c r="I138" s="1">
        <v>2</v>
      </c>
      <c r="J138" s="1">
        <v>0</v>
      </c>
      <c r="K138" s="1">
        <v>0</v>
      </c>
      <c r="L138" s="1">
        <v>63</v>
      </c>
      <c r="M138" s="1">
        <v>15</v>
      </c>
      <c r="N138" t="s">
        <v>51</v>
      </c>
      <c r="O138" s="1">
        <v>15</v>
      </c>
      <c r="P138" s="1">
        <v>4</v>
      </c>
      <c r="Q138" s="1">
        <v>54</v>
      </c>
      <c r="R138" s="1">
        <v>2</v>
      </c>
      <c r="S138" s="1">
        <v>1</v>
      </c>
      <c r="T138" s="1">
        <v>0</v>
      </c>
      <c r="U138" s="1">
        <v>61</v>
      </c>
      <c r="V138" s="1">
        <v>30</v>
      </c>
      <c r="W138" s="1">
        <v>600</v>
      </c>
      <c r="X138" t="s">
        <v>51</v>
      </c>
      <c r="AI138">
        <v>6</v>
      </c>
      <c r="AK138">
        <v>4</v>
      </c>
      <c r="AS138">
        <v>5</v>
      </c>
    </row>
    <row r="139" spans="1:59" x14ac:dyDescent="0.2">
      <c r="A139" s="6" t="s">
        <v>447</v>
      </c>
      <c r="B139" t="s">
        <v>448</v>
      </c>
      <c r="C139" t="s">
        <v>449</v>
      </c>
      <c r="D139" s="6" t="s">
        <v>349</v>
      </c>
      <c r="E139" s="8">
        <v>2019</v>
      </c>
      <c r="F139" s="1">
        <v>14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16</v>
      </c>
      <c r="M139" s="1">
        <v>2</v>
      </c>
      <c r="N139" t="s">
        <v>51</v>
      </c>
      <c r="O139" s="1">
        <v>2</v>
      </c>
      <c r="P139" s="1">
        <v>1</v>
      </c>
      <c r="Q139" s="1">
        <v>9</v>
      </c>
      <c r="R139" s="1">
        <v>2</v>
      </c>
      <c r="S139" s="1">
        <v>0</v>
      </c>
      <c r="T139" s="1">
        <v>4</v>
      </c>
      <c r="U139" s="1">
        <v>16</v>
      </c>
      <c r="V139" s="1">
        <v>2</v>
      </c>
      <c r="W139" s="1">
        <v>40</v>
      </c>
      <c r="AI139">
        <v>2</v>
      </c>
    </row>
    <row r="140" spans="1:59" x14ac:dyDescent="0.2">
      <c r="A140" s="6" t="s">
        <v>517</v>
      </c>
      <c r="B140" t="s">
        <v>518</v>
      </c>
      <c r="C140" t="s">
        <v>519</v>
      </c>
      <c r="D140" s="6" t="s">
        <v>349</v>
      </c>
      <c r="E140" s="8">
        <v>2019</v>
      </c>
      <c r="F140">
        <v>19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19</v>
      </c>
      <c r="M140">
        <v>0</v>
      </c>
      <c r="N140" t="s">
        <v>51</v>
      </c>
      <c r="O140">
        <v>0</v>
      </c>
      <c r="P140">
        <v>8</v>
      </c>
      <c r="Q140">
        <v>9</v>
      </c>
      <c r="R140">
        <v>2</v>
      </c>
      <c r="S140">
        <v>0</v>
      </c>
      <c r="T140">
        <v>0</v>
      </c>
      <c r="U140">
        <v>19</v>
      </c>
      <c r="V140">
        <v>0</v>
      </c>
      <c r="W140">
        <v>0</v>
      </c>
    </row>
    <row r="141" spans="1:59" x14ac:dyDescent="0.2">
      <c r="A141" s="6" t="s">
        <v>450</v>
      </c>
      <c r="B141" t="s">
        <v>451</v>
      </c>
      <c r="C141" t="s">
        <v>452</v>
      </c>
      <c r="D141" s="6" t="s">
        <v>349</v>
      </c>
      <c r="E141" s="8">
        <v>2019</v>
      </c>
      <c r="F141" s="1">
        <v>64</v>
      </c>
      <c r="G141" s="1">
        <v>0</v>
      </c>
      <c r="H141" s="1">
        <v>0</v>
      </c>
      <c r="I141" s="1">
        <v>2</v>
      </c>
      <c r="J141" s="1">
        <v>1</v>
      </c>
      <c r="K141" s="1">
        <v>0</v>
      </c>
      <c r="L141" s="1">
        <v>67</v>
      </c>
      <c r="M141" s="1">
        <v>0</v>
      </c>
      <c r="N141" t="s">
        <v>51</v>
      </c>
      <c r="O141" s="1">
        <v>0</v>
      </c>
      <c r="P141" s="1">
        <v>46</v>
      </c>
      <c r="Q141" s="1">
        <v>7</v>
      </c>
      <c r="R141" s="1">
        <v>8</v>
      </c>
      <c r="S141" s="1">
        <v>1</v>
      </c>
      <c r="T141" s="1">
        <v>2</v>
      </c>
      <c r="U141" s="1">
        <v>64</v>
      </c>
      <c r="V141" s="1">
        <v>39</v>
      </c>
      <c r="W141" s="1">
        <v>780</v>
      </c>
      <c r="X141" t="s">
        <v>51</v>
      </c>
    </row>
    <row r="142" spans="1:59" x14ac:dyDescent="0.2">
      <c r="A142" s="6" t="s">
        <v>453</v>
      </c>
      <c r="B142" t="s">
        <v>454</v>
      </c>
      <c r="C142" t="s">
        <v>455</v>
      </c>
      <c r="D142" s="6" t="s">
        <v>349</v>
      </c>
      <c r="E142" s="8">
        <v>2019</v>
      </c>
      <c r="F142" s="1">
        <v>29</v>
      </c>
      <c r="G142" s="1">
        <v>10</v>
      </c>
      <c r="H142" s="1">
        <v>9</v>
      </c>
      <c r="I142" s="1">
        <v>1</v>
      </c>
      <c r="J142" s="1">
        <v>0</v>
      </c>
      <c r="K142" s="1">
        <v>0</v>
      </c>
      <c r="L142" s="1">
        <v>49</v>
      </c>
      <c r="M142" s="1">
        <v>19</v>
      </c>
      <c r="N142" t="s">
        <v>51</v>
      </c>
      <c r="O142" s="1">
        <v>19</v>
      </c>
      <c r="P142" s="1">
        <v>0</v>
      </c>
      <c r="Q142" s="1">
        <v>42</v>
      </c>
      <c r="R142" s="1">
        <v>5</v>
      </c>
      <c r="S142" s="1">
        <v>1</v>
      </c>
      <c r="T142" s="1">
        <v>0</v>
      </c>
      <c r="U142" s="1">
        <v>48</v>
      </c>
      <c r="V142" s="1">
        <v>22</v>
      </c>
      <c r="W142" s="1">
        <v>440</v>
      </c>
      <c r="X142" t="s">
        <v>51</v>
      </c>
      <c r="AE142">
        <v>1</v>
      </c>
      <c r="AK142">
        <v>4</v>
      </c>
      <c r="AM142">
        <v>1</v>
      </c>
      <c r="AS142">
        <v>2</v>
      </c>
      <c r="AU142">
        <v>2</v>
      </c>
      <c r="BE142">
        <v>5</v>
      </c>
      <c r="BG142">
        <v>4</v>
      </c>
    </row>
    <row r="143" spans="1:59" x14ac:dyDescent="0.2">
      <c r="A143" s="6" t="s">
        <v>456</v>
      </c>
      <c r="B143" t="s">
        <v>457</v>
      </c>
      <c r="C143" t="s">
        <v>458</v>
      </c>
      <c r="D143" s="6" t="s">
        <v>349</v>
      </c>
      <c r="E143" s="8">
        <v>2019</v>
      </c>
      <c r="F143" s="1">
        <v>25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25</v>
      </c>
      <c r="M143" s="1">
        <v>0</v>
      </c>
      <c r="N143" t="s">
        <v>51</v>
      </c>
      <c r="O143" s="1">
        <v>0</v>
      </c>
      <c r="P143" s="1">
        <v>9</v>
      </c>
      <c r="Q143" s="1">
        <v>11</v>
      </c>
      <c r="R143" s="1">
        <v>5</v>
      </c>
      <c r="S143" s="1">
        <v>0</v>
      </c>
      <c r="T143" s="1">
        <v>0</v>
      </c>
      <c r="U143" s="1">
        <v>25</v>
      </c>
      <c r="V143" s="1">
        <v>3</v>
      </c>
      <c r="W143" s="1">
        <v>60</v>
      </c>
      <c r="X143" t="s">
        <v>51</v>
      </c>
    </row>
    <row r="144" spans="1:59" x14ac:dyDescent="0.2">
      <c r="A144" s="6" t="s">
        <v>459</v>
      </c>
      <c r="B144" t="s">
        <v>460</v>
      </c>
      <c r="C144" t="s">
        <v>461</v>
      </c>
      <c r="D144" s="6" t="s">
        <v>349</v>
      </c>
      <c r="E144" s="8">
        <v>2019</v>
      </c>
      <c r="F144" s="1">
        <v>14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14</v>
      </c>
      <c r="M144" s="1">
        <v>0</v>
      </c>
      <c r="N144" t="s">
        <v>51</v>
      </c>
      <c r="O144" s="1">
        <v>0</v>
      </c>
      <c r="P144" s="1">
        <v>0</v>
      </c>
      <c r="Q144" s="1">
        <v>14</v>
      </c>
      <c r="R144" s="1">
        <v>0</v>
      </c>
      <c r="S144" s="1">
        <v>0</v>
      </c>
      <c r="T144" s="1">
        <v>0</v>
      </c>
      <c r="U144" s="1">
        <v>14</v>
      </c>
      <c r="V144" s="1">
        <v>9</v>
      </c>
      <c r="W144" s="1">
        <v>180</v>
      </c>
      <c r="X144" t="s">
        <v>51</v>
      </c>
    </row>
    <row r="145" spans="1:57" x14ac:dyDescent="0.2">
      <c r="A145" s="6" t="s">
        <v>462</v>
      </c>
      <c r="B145" t="s">
        <v>463</v>
      </c>
      <c r="C145" t="s">
        <v>464</v>
      </c>
      <c r="D145" s="6" t="s">
        <v>349</v>
      </c>
      <c r="E145" s="8">
        <v>2019</v>
      </c>
      <c r="F145" s="1">
        <v>17</v>
      </c>
      <c r="G145" s="1">
        <v>2</v>
      </c>
      <c r="H145" s="1">
        <v>0</v>
      </c>
      <c r="I145" s="1">
        <v>0</v>
      </c>
      <c r="J145" s="1">
        <v>0</v>
      </c>
      <c r="K145" s="1">
        <v>1</v>
      </c>
      <c r="L145" s="1">
        <v>20</v>
      </c>
      <c r="M145" s="1">
        <v>2</v>
      </c>
      <c r="N145" t="s">
        <v>51</v>
      </c>
      <c r="O145" s="1">
        <v>2</v>
      </c>
      <c r="P145" s="1">
        <v>4</v>
      </c>
      <c r="Q145" s="1">
        <v>8</v>
      </c>
      <c r="R145" s="1">
        <v>7</v>
      </c>
      <c r="S145" s="1">
        <v>0</v>
      </c>
      <c r="T145" s="1">
        <v>0</v>
      </c>
      <c r="U145" s="1">
        <v>19</v>
      </c>
      <c r="V145" s="1">
        <v>12</v>
      </c>
      <c r="W145" s="1">
        <v>240</v>
      </c>
      <c r="X145" t="s">
        <v>51</v>
      </c>
      <c r="AI145">
        <v>1</v>
      </c>
      <c r="AS145">
        <v>1</v>
      </c>
    </row>
    <row r="146" spans="1:57" x14ac:dyDescent="0.2">
      <c r="A146" s="6" t="s">
        <v>465</v>
      </c>
      <c r="B146" t="s">
        <v>466</v>
      </c>
      <c r="C146" t="s">
        <v>467</v>
      </c>
      <c r="D146" s="6" t="s">
        <v>349</v>
      </c>
      <c r="E146" s="8">
        <v>2019</v>
      </c>
      <c r="F146" s="1">
        <v>23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23</v>
      </c>
      <c r="M146" s="1">
        <v>0</v>
      </c>
      <c r="N146" t="s">
        <v>51</v>
      </c>
      <c r="O146" s="1">
        <v>0</v>
      </c>
      <c r="P146" s="1">
        <v>1</v>
      </c>
      <c r="Q146" s="1">
        <v>21</v>
      </c>
      <c r="R146" s="1">
        <v>1</v>
      </c>
      <c r="S146" s="1">
        <v>0</v>
      </c>
      <c r="T146" s="1">
        <v>0</v>
      </c>
      <c r="U146" s="1">
        <v>23</v>
      </c>
      <c r="V146" s="1">
        <v>19</v>
      </c>
      <c r="W146" s="1">
        <v>380</v>
      </c>
      <c r="X146" t="s">
        <v>51</v>
      </c>
    </row>
    <row r="147" spans="1:57" x14ac:dyDescent="0.2">
      <c r="A147" s="6" t="s">
        <v>468</v>
      </c>
      <c r="B147" t="s">
        <v>469</v>
      </c>
      <c r="C147" t="s">
        <v>470</v>
      </c>
      <c r="D147" s="6" t="s">
        <v>349</v>
      </c>
      <c r="E147" s="8">
        <v>2019</v>
      </c>
      <c r="F147" s="1">
        <v>25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25</v>
      </c>
      <c r="M147" s="1">
        <v>0</v>
      </c>
      <c r="N147" t="s">
        <v>51</v>
      </c>
      <c r="O147" s="1">
        <v>0</v>
      </c>
      <c r="P147" s="1">
        <v>0</v>
      </c>
      <c r="Q147" s="1">
        <v>23</v>
      </c>
      <c r="R147" s="1">
        <v>1</v>
      </c>
      <c r="S147" s="1">
        <v>1</v>
      </c>
      <c r="T147" s="1">
        <v>0</v>
      </c>
      <c r="U147" s="1">
        <v>25</v>
      </c>
      <c r="V147" s="1">
        <v>4</v>
      </c>
      <c r="W147" s="1">
        <v>80</v>
      </c>
      <c r="X147" t="s">
        <v>51</v>
      </c>
    </row>
    <row r="148" spans="1:57" x14ac:dyDescent="0.2">
      <c r="A148" s="6" t="s">
        <v>471</v>
      </c>
      <c r="B148" t="s">
        <v>472</v>
      </c>
      <c r="C148" t="s">
        <v>473</v>
      </c>
      <c r="D148" s="6" t="s">
        <v>349</v>
      </c>
      <c r="E148" s="8">
        <v>2019</v>
      </c>
      <c r="F148" s="1">
        <v>46</v>
      </c>
      <c r="G148" s="1">
        <v>1</v>
      </c>
      <c r="H148" s="1">
        <v>0</v>
      </c>
      <c r="I148" s="1">
        <v>1</v>
      </c>
      <c r="J148" s="1">
        <v>2</v>
      </c>
      <c r="K148" s="1">
        <v>2</v>
      </c>
      <c r="L148" s="1">
        <v>52</v>
      </c>
      <c r="M148" s="1">
        <v>1</v>
      </c>
      <c r="N148" t="s">
        <v>51</v>
      </c>
      <c r="O148" s="1">
        <v>1</v>
      </c>
      <c r="P148" s="1">
        <v>30</v>
      </c>
      <c r="Q148" s="1">
        <v>10</v>
      </c>
      <c r="R148" s="1">
        <v>5</v>
      </c>
      <c r="S148" s="1">
        <v>1</v>
      </c>
      <c r="T148" s="1">
        <v>1</v>
      </c>
      <c r="U148" s="1">
        <v>47</v>
      </c>
      <c r="V148" s="1">
        <v>11</v>
      </c>
      <c r="W148" s="1">
        <v>765</v>
      </c>
      <c r="X148" t="s">
        <v>51</v>
      </c>
      <c r="AI148">
        <v>1</v>
      </c>
    </row>
    <row r="149" spans="1:57" x14ac:dyDescent="0.2">
      <c r="A149" s="6" t="s">
        <v>474</v>
      </c>
      <c r="B149" t="s">
        <v>475</v>
      </c>
      <c r="C149" t="s">
        <v>476</v>
      </c>
      <c r="D149" s="6" t="s">
        <v>349</v>
      </c>
      <c r="E149" s="8">
        <v>2019</v>
      </c>
      <c r="F149" s="1">
        <v>32</v>
      </c>
      <c r="G149" s="1">
        <v>3</v>
      </c>
      <c r="H149" s="1">
        <v>3</v>
      </c>
      <c r="I149" s="1">
        <v>0</v>
      </c>
      <c r="J149" s="1">
        <v>0</v>
      </c>
      <c r="K149" s="1">
        <v>1</v>
      </c>
      <c r="L149" s="1">
        <v>39</v>
      </c>
      <c r="M149" s="1">
        <v>6</v>
      </c>
      <c r="N149" t="s">
        <v>51</v>
      </c>
      <c r="O149" s="1">
        <v>6</v>
      </c>
      <c r="P149" s="1">
        <v>7</v>
      </c>
      <c r="Q149" s="1">
        <v>21</v>
      </c>
      <c r="R149" s="1">
        <v>6</v>
      </c>
      <c r="S149" s="1">
        <v>4</v>
      </c>
      <c r="T149" s="1">
        <v>0</v>
      </c>
      <c r="U149" s="1">
        <v>38</v>
      </c>
      <c r="V149" s="1">
        <v>7</v>
      </c>
      <c r="W149" s="1">
        <v>140</v>
      </c>
      <c r="X149" t="s">
        <v>51</v>
      </c>
      <c r="AA149">
        <v>2</v>
      </c>
      <c r="AC149">
        <v>1</v>
      </c>
      <c r="AI149">
        <v>3</v>
      </c>
    </row>
    <row r="150" spans="1:57" x14ac:dyDescent="0.2">
      <c r="A150" s="6">
        <v>46655</v>
      </c>
      <c r="B150" s="9">
        <v>44115</v>
      </c>
      <c r="C150" t="s">
        <v>523</v>
      </c>
      <c r="D150" s="6" t="s">
        <v>349</v>
      </c>
      <c r="E150" s="8">
        <v>2019</v>
      </c>
      <c r="F150" s="1">
        <v>64</v>
      </c>
      <c r="G150" s="1">
        <v>0</v>
      </c>
      <c r="H150" s="1">
        <v>0</v>
      </c>
      <c r="I150" s="1">
        <v>0</v>
      </c>
      <c r="J150" s="1">
        <v>0</v>
      </c>
      <c r="K150" s="1">
        <v>1</v>
      </c>
      <c r="L150" s="1">
        <v>65</v>
      </c>
      <c r="M150" s="1">
        <v>0</v>
      </c>
      <c r="O150" s="1">
        <v>0</v>
      </c>
      <c r="P150" s="1">
        <v>50</v>
      </c>
      <c r="Q150" s="1">
        <v>14</v>
      </c>
      <c r="R150" s="1">
        <v>0</v>
      </c>
      <c r="S150" s="1">
        <v>0</v>
      </c>
      <c r="T150" s="1">
        <v>0</v>
      </c>
      <c r="U150" s="1">
        <v>64</v>
      </c>
      <c r="V150" s="1">
        <v>41</v>
      </c>
      <c r="W150" s="1">
        <v>800</v>
      </c>
    </row>
    <row r="151" spans="1:57" x14ac:dyDescent="0.2">
      <c r="A151" s="6" t="s">
        <v>477</v>
      </c>
      <c r="B151" t="s">
        <v>478</v>
      </c>
      <c r="C151" t="s">
        <v>479</v>
      </c>
      <c r="D151" s="6" t="s">
        <v>349</v>
      </c>
      <c r="E151" s="8">
        <v>2019</v>
      </c>
      <c r="F151" s="1">
        <v>163</v>
      </c>
      <c r="G151" s="1">
        <v>42</v>
      </c>
      <c r="H151" s="1">
        <v>9</v>
      </c>
      <c r="I151" s="1">
        <v>2</v>
      </c>
      <c r="J151" s="1">
        <v>3</v>
      </c>
      <c r="K151" s="1">
        <v>18</v>
      </c>
      <c r="L151" s="1">
        <v>237</v>
      </c>
      <c r="M151" s="1">
        <v>51</v>
      </c>
      <c r="N151" t="s">
        <v>51</v>
      </c>
      <c r="O151" s="1">
        <v>51</v>
      </c>
      <c r="P151" s="1">
        <v>94</v>
      </c>
      <c r="Q151" s="1">
        <v>78</v>
      </c>
      <c r="R151" s="1">
        <v>19</v>
      </c>
      <c r="S151" s="1">
        <v>16</v>
      </c>
      <c r="T151" s="1">
        <v>7</v>
      </c>
      <c r="U151" s="1">
        <v>214</v>
      </c>
      <c r="V151" s="1">
        <v>193</v>
      </c>
      <c r="W151" s="1">
        <v>3860</v>
      </c>
      <c r="X151" t="s">
        <v>51</v>
      </c>
      <c r="AE151">
        <v>8</v>
      </c>
      <c r="AG151">
        <v>2</v>
      </c>
      <c r="AI151">
        <v>9</v>
      </c>
      <c r="AK151">
        <v>21</v>
      </c>
      <c r="AM151">
        <v>4</v>
      </c>
      <c r="BE151">
        <v>7</v>
      </c>
    </row>
    <row r="152" spans="1:57" x14ac:dyDescent="0.2">
      <c r="A152" s="6" t="s">
        <v>480</v>
      </c>
      <c r="B152" t="s">
        <v>481</v>
      </c>
      <c r="C152" t="s">
        <v>482</v>
      </c>
      <c r="D152" s="6" t="s">
        <v>349</v>
      </c>
      <c r="E152" s="8">
        <v>2019</v>
      </c>
      <c r="F152" s="1">
        <v>21</v>
      </c>
      <c r="G152" s="1">
        <v>0</v>
      </c>
      <c r="H152" s="1">
        <v>1</v>
      </c>
      <c r="I152" s="1">
        <v>0</v>
      </c>
      <c r="J152" s="1">
        <v>0</v>
      </c>
      <c r="K152" s="1">
        <v>1</v>
      </c>
      <c r="L152" s="1">
        <v>23</v>
      </c>
      <c r="M152" s="1">
        <v>1</v>
      </c>
      <c r="N152" t="s">
        <v>51</v>
      </c>
      <c r="O152" s="1">
        <v>1</v>
      </c>
      <c r="P152" s="1">
        <v>8</v>
      </c>
      <c r="Q152" s="1">
        <v>10</v>
      </c>
      <c r="R152" s="1">
        <v>4</v>
      </c>
      <c r="S152" s="1">
        <v>0</v>
      </c>
      <c r="T152" s="1">
        <v>0</v>
      </c>
      <c r="U152" s="1">
        <v>22</v>
      </c>
      <c r="V152" s="1">
        <v>4</v>
      </c>
      <c r="W152" s="1">
        <v>80</v>
      </c>
      <c r="X152" t="s">
        <v>51</v>
      </c>
      <c r="AA152">
        <v>1</v>
      </c>
    </row>
    <row r="153" spans="1:57" x14ac:dyDescent="0.2">
      <c r="A153" s="6" t="s">
        <v>483</v>
      </c>
      <c r="B153" t="s">
        <v>484</v>
      </c>
      <c r="C153" t="s">
        <v>485</v>
      </c>
      <c r="D153" s="6" t="s">
        <v>349</v>
      </c>
      <c r="E153" s="8">
        <v>2019</v>
      </c>
      <c r="F153" s="1">
        <v>30</v>
      </c>
      <c r="G153" s="1">
        <v>4</v>
      </c>
      <c r="H153" s="1">
        <v>0</v>
      </c>
      <c r="I153" s="1">
        <v>2</v>
      </c>
      <c r="J153" s="1">
        <v>2</v>
      </c>
      <c r="K153" s="1">
        <v>0</v>
      </c>
      <c r="L153" s="1">
        <v>38</v>
      </c>
      <c r="M153" s="1">
        <v>4</v>
      </c>
      <c r="N153" t="s">
        <v>51</v>
      </c>
      <c r="O153" s="1">
        <v>4</v>
      </c>
      <c r="P153" s="1">
        <v>5</v>
      </c>
      <c r="Q153" s="1">
        <v>10</v>
      </c>
      <c r="R153" s="1">
        <v>16</v>
      </c>
      <c r="S153" s="1">
        <v>3</v>
      </c>
      <c r="T153" s="1">
        <v>0</v>
      </c>
      <c r="U153" s="1">
        <v>34</v>
      </c>
      <c r="V153" s="1">
        <v>15</v>
      </c>
      <c r="W153" s="1">
        <v>300</v>
      </c>
      <c r="AI153">
        <v>4</v>
      </c>
    </row>
    <row r="154" spans="1:57" x14ac:dyDescent="0.2">
      <c r="A154" s="6" t="s">
        <v>486</v>
      </c>
      <c r="B154" t="s">
        <v>487</v>
      </c>
      <c r="C154" t="s">
        <v>488</v>
      </c>
      <c r="D154" s="6" t="s">
        <v>349</v>
      </c>
      <c r="E154" s="8">
        <v>2019</v>
      </c>
      <c r="F154" s="1">
        <v>161</v>
      </c>
      <c r="G154" s="1">
        <v>0</v>
      </c>
      <c r="H154" s="1">
        <v>10</v>
      </c>
      <c r="I154" s="1">
        <v>3</v>
      </c>
      <c r="J154" s="1">
        <v>0</v>
      </c>
      <c r="K154" s="1">
        <v>1</v>
      </c>
      <c r="L154" s="1">
        <v>175</v>
      </c>
      <c r="M154" s="1">
        <v>10</v>
      </c>
      <c r="N154" t="s">
        <v>51</v>
      </c>
      <c r="O154" s="1">
        <v>10</v>
      </c>
      <c r="P154" s="1">
        <v>0</v>
      </c>
      <c r="Q154" s="1">
        <v>159</v>
      </c>
      <c r="R154" s="1">
        <v>12</v>
      </c>
      <c r="S154" s="1">
        <v>0</v>
      </c>
      <c r="T154" s="1">
        <v>0</v>
      </c>
      <c r="U154" s="1">
        <v>171</v>
      </c>
      <c r="V154" s="1">
        <v>172</v>
      </c>
      <c r="W154" s="1">
        <v>3440</v>
      </c>
      <c r="X154" t="s">
        <v>51</v>
      </c>
      <c r="AE154">
        <v>5</v>
      </c>
      <c r="AI154">
        <v>2</v>
      </c>
      <c r="AS154">
        <v>3</v>
      </c>
    </row>
    <row r="155" spans="1:57" x14ac:dyDescent="0.2">
      <c r="A155" s="6" t="s">
        <v>489</v>
      </c>
      <c r="B155" t="s">
        <v>490</v>
      </c>
      <c r="C155" t="s">
        <v>491</v>
      </c>
      <c r="D155" s="6" t="s">
        <v>349</v>
      </c>
      <c r="E155" s="8">
        <v>2019</v>
      </c>
      <c r="F155" s="1">
        <v>45</v>
      </c>
      <c r="G155" s="1">
        <v>7</v>
      </c>
      <c r="H155" s="1">
        <v>7</v>
      </c>
      <c r="I155" s="1">
        <v>4</v>
      </c>
      <c r="J155" s="1">
        <v>0</v>
      </c>
      <c r="K155" s="1">
        <v>0</v>
      </c>
      <c r="L155" s="1">
        <v>63</v>
      </c>
      <c r="M155" s="1">
        <v>14</v>
      </c>
      <c r="N155" t="s">
        <v>51</v>
      </c>
      <c r="O155" s="1">
        <v>14</v>
      </c>
      <c r="P155" s="1">
        <v>32</v>
      </c>
      <c r="Q155" s="1">
        <v>24</v>
      </c>
      <c r="R155" s="1">
        <v>3</v>
      </c>
      <c r="S155" s="1">
        <v>0</v>
      </c>
      <c r="T155" s="1">
        <v>0</v>
      </c>
      <c r="U155" s="1">
        <v>59</v>
      </c>
      <c r="V155" s="1">
        <v>49</v>
      </c>
      <c r="W155" s="1">
        <v>980</v>
      </c>
      <c r="X155" t="s">
        <v>51</v>
      </c>
      <c r="AG155">
        <v>4</v>
      </c>
      <c r="AI155">
        <v>3</v>
      </c>
      <c r="AM155">
        <v>3</v>
      </c>
      <c r="AS155">
        <v>4</v>
      </c>
    </row>
    <row r="156" spans="1:57" x14ac:dyDescent="0.2">
      <c r="A156" s="6" t="s">
        <v>492</v>
      </c>
      <c r="B156" t="s">
        <v>493</v>
      </c>
      <c r="C156" t="s">
        <v>494</v>
      </c>
      <c r="D156" s="6" t="s">
        <v>349</v>
      </c>
      <c r="E156" s="8">
        <v>2019</v>
      </c>
      <c r="F156" s="1">
        <v>83</v>
      </c>
      <c r="G156" s="1">
        <v>3</v>
      </c>
      <c r="H156" s="1">
        <v>6</v>
      </c>
      <c r="I156" s="1">
        <v>0</v>
      </c>
      <c r="J156" s="1">
        <v>0</v>
      </c>
      <c r="K156" s="1">
        <v>7</v>
      </c>
      <c r="L156" s="1">
        <v>99</v>
      </c>
      <c r="M156" s="1">
        <v>9</v>
      </c>
      <c r="N156" t="s">
        <v>51</v>
      </c>
      <c r="O156" s="1">
        <v>9</v>
      </c>
      <c r="P156" s="1">
        <v>21</v>
      </c>
      <c r="Q156" s="1">
        <v>21</v>
      </c>
      <c r="R156" s="1">
        <v>28</v>
      </c>
      <c r="S156" s="1">
        <v>22</v>
      </c>
      <c r="T156" s="1">
        <v>0</v>
      </c>
      <c r="U156" s="1">
        <v>92</v>
      </c>
      <c r="V156" s="1">
        <v>45</v>
      </c>
      <c r="W156" s="1">
        <v>1017</v>
      </c>
      <c r="X156" t="s">
        <v>51</v>
      </c>
      <c r="AA156">
        <v>1</v>
      </c>
      <c r="AG156">
        <v>2</v>
      </c>
      <c r="AI156">
        <v>1</v>
      </c>
      <c r="AK156">
        <v>1</v>
      </c>
      <c r="AM156">
        <v>3</v>
      </c>
      <c r="AU156">
        <v>1</v>
      </c>
    </row>
    <row r="157" spans="1:57" x14ac:dyDescent="0.2">
      <c r="A157" s="6" t="s">
        <v>495</v>
      </c>
      <c r="B157" t="s">
        <v>496</v>
      </c>
      <c r="C157" t="s">
        <v>497</v>
      </c>
      <c r="D157" s="6" t="s">
        <v>349</v>
      </c>
      <c r="E157" s="8">
        <v>2019</v>
      </c>
      <c r="F157" s="1">
        <v>46</v>
      </c>
      <c r="G157" s="1">
        <v>0</v>
      </c>
      <c r="H157" s="1">
        <v>1</v>
      </c>
      <c r="I157" s="1">
        <v>0</v>
      </c>
      <c r="J157" s="1">
        <v>0</v>
      </c>
      <c r="K157" s="1">
        <v>5</v>
      </c>
      <c r="L157" s="1">
        <v>52</v>
      </c>
      <c r="M157" s="1">
        <v>1</v>
      </c>
      <c r="N157" t="s">
        <v>51</v>
      </c>
      <c r="O157" s="1">
        <v>1</v>
      </c>
      <c r="P157" s="1">
        <v>25</v>
      </c>
      <c r="Q157" s="1">
        <v>11</v>
      </c>
      <c r="R157" s="1">
        <v>5</v>
      </c>
      <c r="S157" s="1">
        <v>1</v>
      </c>
      <c r="T157" s="1">
        <v>5</v>
      </c>
      <c r="U157" s="1">
        <v>47</v>
      </c>
      <c r="V157" s="1">
        <v>26</v>
      </c>
      <c r="W157" s="1">
        <v>520</v>
      </c>
      <c r="X157" t="s">
        <v>51</v>
      </c>
      <c r="BA157">
        <v>1</v>
      </c>
    </row>
    <row r="158" spans="1:57" x14ac:dyDescent="0.2">
      <c r="A158" s="6" t="s">
        <v>498</v>
      </c>
      <c r="B158" t="s">
        <v>499</v>
      </c>
      <c r="C158" t="s">
        <v>500</v>
      </c>
      <c r="D158" s="6" t="s">
        <v>349</v>
      </c>
      <c r="E158" s="8">
        <v>2019</v>
      </c>
      <c r="F158" s="1">
        <v>39</v>
      </c>
      <c r="G158" s="1">
        <v>5</v>
      </c>
      <c r="H158" s="1">
        <v>0</v>
      </c>
      <c r="I158" s="1">
        <v>0</v>
      </c>
      <c r="J158" s="1">
        <v>0</v>
      </c>
      <c r="K158" s="1">
        <v>0</v>
      </c>
      <c r="L158" s="1">
        <v>44</v>
      </c>
      <c r="M158" s="1">
        <v>5</v>
      </c>
      <c r="N158" t="s">
        <v>51</v>
      </c>
      <c r="O158" s="1">
        <v>5</v>
      </c>
      <c r="P158" s="1">
        <v>12</v>
      </c>
      <c r="Q158" s="1">
        <v>22</v>
      </c>
      <c r="R158" s="1">
        <v>10</v>
      </c>
      <c r="S158" s="1">
        <v>0</v>
      </c>
      <c r="T158" s="1">
        <v>0</v>
      </c>
      <c r="U158" s="1">
        <v>44</v>
      </c>
      <c r="V158" s="1">
        <v>12</v>
      </c>
      <c r="W158" s="1">
        <v>240</v>
      </c>
      <c r="AI158">
        <v>5</v>
      </c>
    </row>
    <row r="159" spans="1:57" x14ac:dyDescent="0.2">
      <c r="A159" s="6" t="s">
        <v>501</v>
      </c>
      <c r="B159" t="s">
        <v>502</v>
      </c>
      <c r="C159" t="s">
        <v>503</v>
      </c>
      <c r="D159" s="6" t="s">
        <v>349</v>
      </c>
      <c r="E159" s="8">
        <v>2019</v>
      </c>
      <c r="F159" s="1">
        <v>431</v>
      </c>
      <c r="G159" s="1">
        <v>54</v>
      </c>
      <c r="H159" s="1">
        <v>37</v>
      </c>
      <c r="I159" s="1">
        <v>12</v>
      </c>
      <c r="J159" s="1">
        <v>0</v>
      </c>
      <c r="K159" s="1">
        <v>0</v>
      </c>
      <c r="L159" s="1">
        <v>534</v>
      </c>
      <c r="M159" s="1">
        <v>91</v>
      </c>
      <c r="N159" t="s">
        <v>51</v>
      </c>
      <c r="O159" s="1">
        <v>91</v>
      </c>
      <c r="P159" s="1">
        <v>245</v>
      </c>
      <c r="Q159" s="1">
        <v>203</v>
      </c>
      <c r="R159" s="1">
        <v>73</v>
      </c>
      <c r="S159" s="1">
        <v>1</v>
      </c>
      <c r="T159" s="1">
        <v>0</v>
      </c>
      <c r="U159" s="1">
        <v>522</v>
      </c>
      <c r="V159" s="1">
        <v>70</v>
      </c>
      <c r="W159" s="1">
        <v>2000</v>
      </c>
      <c r="AC159">
        <v>24</v>
      </c>
      <c r="AE159">
        <v>15</v>
      </c>
      <c r="AI159">
        <v>10</v>
      </c>
      <c r="AK159">
        <v>30</v>
      </c>
      <c r="AM159">
        <v>7</v>
      </c>
      <c r="AU159">
        <v>5</v>
      </c>
    </row>
    <row r="160" spans="1:57" x14ac:dyDescent="0.2">
      <c r="B160" t="s">
        <v>236</v>
      </c>
      <c r="C160" t="s">
        <v>504</v>
      </c>
      <c r="D160" s="6" t="s">
        <v>349</v>
      </c>
      <c r="E160" s="6">
        <v>2019</v>
      </c>
      <c r="F160">
        <v>17</v>
      </c>
      <c r="G160">
        <v>1</v>
      </c>
      <c r="H160">
        <v>6</v>
      </c>
      <c r="I160">
        <v>3</v>
      </c>
      <c r="J160">
        <v>0</v>
      </c>
      <c r="K160">
        <v>0</v>
      </c>
      <c r="L160">
        <v>27</v>
      </c>
      <c r="M160">
        <v>7</v>
      </c>
      <c r="O160">
        <v>7</v>
      </c>
      <c r="P160">
        <v>0</v>
      </c>
      <c r="Q160">
        <v>19</v>
      </c>
      <c r="R160">
        <v>5</v>
      </c>
      <c r="S160">
        <v>0</v>
      </c>
      <c r="T160">
        <v>0</v>
      </c>
      <c r="U160">
        <v>24</v>
      </c>
      <c r="W160">
        <v>300</v>
      </c>
      <c r="AE160">
        <v>1</v>
      </c>
      <c r="AI160">
        <v>1</v>
      </c>
      <c r="AK160">
        <v>2</v>
      </c>
      <c r="AM160">
        <v>2</v>
      </c>
      <c r="AS160">
        <v>1</v>
      </c>
    </row>
    <row r="161" spans="1:67" s="4" customFormat="1" ht="15" x14ac:dyDescent="0.25">
      <c r="A161" s="7" t="s">
        <v>13</v>
      </c>
      <c r="D161" s="7"/>
      <c r="E161" s="7"/>
      <c r="F161" s="4">
        <f t="shared" ref="F161:M161" si="0">SUM(F2:F160)</f>
        <v>5115</v>
      </c>
      <c r="G161" s="4">
        <f t="shared" si="0"/>
        <v>400</v>
      </c>
      <c r="H161" s="4">
        <f t="shared" si="0"/>
        <v>343</v>
      </c>
      <c r="I161" s="4">
        <f t="shared" si="0"/>
        <v>152</v>
      </c>
      <c r="J161" s="4">
        <f t="shared" si="0"/>
        <v>100</v>
      </c>
      <c r="K161" s="4">
        <f t="shared" si="0"/>
        <v>175</v>
      </c>
      <c r="L161" s="4">
        <f t="shared" si="0"/>
        <v>6285</v>
      </c>
      <c r="M161" s="4">
        <f t="shared" si="0"/>
        <v>743</v>
      </c>
      <c r="N161" s="4">
        <f>SUM(N2:N159)</f>
        <v>0</v>
      </c>
      <c r="O161" s="4">
        <f t="shared" ref="O161:W161" si="1">SUM(O2:O160)</f>
        <v>756</v>
      </c>
      <c r="P161" s="4">
        <f t="shared" si="1"/>
        <v>1776</v>
      </c>
      <c r="Q161" s="4">
        <f t="shared" si="1"/>
        <v>2367</v>
      </c>
      <c r="R161" s="4">
        <f t="shared" si="1"/>
        <v>798</v>
      </c>
      <c r="S161" s="4">
        <f t="shared" si="1"/>
        <v>264</v>
      </c>
      <c r="T161" s="4">
        <f t="shared" si="1"/>
        <v>118</v>
      </c>
      <c r="U161" s="4">
        <f t="shared" si="1"/>
        <v>5323</v>
      </c>
      <c r="V161" s="4">
        <f t="shared" si="1"/>
        <v>2495</v>
      </c>
      <c r="W161" s="4">
        <f t="shared" si="1"/>
        <v>68133.03</v>
      </c>
      <c r="X161" s="4">
        <f>SUM(X2:X158)</f>
        <v>0</v>
      </c>
      <c r="Y161" s="4">
        <f>SUM(Y2:Y158)</f>
        <v>0</v>
      </c>
      <c r="Z161" s="4">
        <f>SUM(Z2:Z158)</f>
        <v>2</v>
      </c>
      <c r="AA161" s="4">
        <f>SUM(AA2:AA159)</f>
        <v>21</v>
      </c>
      <c r="AB161" s="4">
        <f>SUM(AB2:AB159)</f>
        <v>0</v>
      </c>
      <c r="AC161" s="4">
        <f>SUM(AC2:AC159)</f>
        <v>43</v>
      </c>
      <c r="AD161" s="4">
        <f>SUM(AD2:AD159)</f>
        <v>0</v>
      </c>
      <c r="AE161" s="4">
        <f>SUM(AE2:AE160)</f>
        <v>93</v>
      </c>
      <c r="AF161" s="4">
        <f t="shared" ref="AF161:BO161" si="2">SUM(AF2:AF159)</f>
        <v>0</v>
      </c>
      <c r="AG161" s="4">
        <f t="shared" si="2"/>
        <v>27</v>
      </c>
      <c r="AH161" s="4">
        <f t="shared" si="2"/>
        <v>0</v>
      </c>
      <c r="AI161" s="4">
        <f t="shared" si="2"/>
        <v>198</v>
      </c>
      <c r="AJ161" s="4">
        <f t="shared" si="2"/>
        <v>0</v>
      </c>
      <c r="AK161" s="4">
        <f t="shared" si="2"/>
        <v>80</v>
      </c>
      <c r="AL161" s="4">
        <f t="shared" si="2"/>
        <v>0</v>
      </c>
      <c r="AM161" s="4">
        <f t="shared" si="2"/>
        <v>68</v>
      </c>
      <c r="AN161" s="4">
        <f t="shared" si="2"/>
        <v>4</v>
      </c>
      <c r="AO161" s="4">
        <f t="shared" si="2"/>
        <v>2</v>
      </c>
      <c r="AP161" s="4">
        <f t="shared" si="2"/>
        <v>0</v>
      </c>
      <c r="AQ161" s="4">
        <f t="shared" si="2"/>
        <v>0</v>
      </c>
      <c r="AR161" s="4">
        <f t="shared" si="2"/>
        <v>1</v>
      </c>
      <c r="AS161" s="4">
        <f t="shared" si="2"/>
        <v>105</v>
      </c>
      <c r="AT161" s="4">
        <f t="shared" si="2"/>
        <v>0</v>
      </c>
      <c r="AU161" s="4">
        <f t="shared" si="2"/>
        <v>17</v>
      </c>
      <c r="AV161" s="4">
        <f t="shared" si="2"/>
        <v>0</v>
      </c>
      <c r="AW161" s="4">
        <f t="shared" si="2"/>
        <v>5</v>
      </c>
      <c r="AX161" s="4">
        <f t="shared" si="2"/>
        <v>0</v>
      </c>
      <c r="AY161" s="4">
        <f t="shared" si="2"/>
        <v>0</v>
      </c>
      <c r="AZ161" s="4">
        <f t="shared" si="2"/>
        <v>0</v>
      </c>
      <c r="BA161" s="4">
        <f t="shared" si="2"/>
        <v>6</v>
      </c>
      <c r="BB161" s="4">
        <f t="shared" si="2"/>
        <v>0</v>
      </c>
      <c r="BC161" s="4">
        <f t="shared" si="2"/>
        <v>2</v>
      </c>
      <c r="BD161" s="4">
        <f t="shared" si="2"/>
        <v>0</v>
      </c>
      <c r="BE161" s="4">
        <f t="shared" si="2"/>
        <v>32</v>
      </c>
      <c r="BF161" s="4">
        <f t="shared" si="2"/>
        <v>0</v>
      </c>
      <c r="BG161" s="4">
        <f t="shared" si="2"/>
        <v>7</v>
      </c>
      <c r="BH161" s="4">
        <f t="shared" si="2"/>
        <v>1</v>
      </c>
      <c r="BI161" s="4">
        <f t="shared" si="2"/>
        <v>10</v>
      </c>
      <c r="BJ161" s="4">
        <f t="shared" si="2"/>
        <v>0</v>
      </c>
      <c r="BK161" s="4">
        <f t="shared" si="2"/>
        <v>4</v>
      </c>
      <c r="BL161" s="4">
        <f t="shared" si="2"/>
        <v>0</v>
      </c>
      <c r="BM161" s="4">
        <f t="shared" si="2"/>
        <v>3</v>
      </c>
      <c r="BN161" s="4">
        <f t="shared" si="2"/>
        <v>0</v>
      </c>
      <c r="BO161" s="4">
        <f t="shared" si="2"/>
        <v>0</v>
      </c>
    </row>
  </sheetData>
  <autoFilter ref="A1:BS161">
    <sortState ref="A2:BQ161">
      <sortCondition ref="C1:C159"/>
    </sortState>
  </autoFilter>
  <pageMargins left="0.7" right="0.7" top="0.75" bottom="0.75" header="0.3" footer="0.3"/>
  <pageSetup paperSize="9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65"/>
  <sheetViews>
    <sheetView rightToLeft="1" workbookViewId="0">
      <pane ySplit="1" topLeftCell="A2" activePane="bottomLeft" state="frozen"/>
      <selection pane="bottomLeft" activeCell="A60" sqref="A60"/>
    </sheetView>
  </sheetViews>
  <sheetFormatPr defaultRowHeight="14.25" x14ac:dyDescent="0.2"/>
  <sheetData>
    <row r="1" spans="1:74" ht="11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13</v>
      </c>
      <c r="X1" s="3" t="s">
        <v>21</v>
      </c>
      <c r="Y1" s="3" t="s">
        <v>22</v>
      </c>
      <c r="Z1" s="3" t="s">
        <v>23</v>
      </c>
      <c r="AA1" s="3"/>
      <c r="AB1" s="3"/>
      <c r="AC1" s="3" t="s">
        <v>24</v>
      </c>
      <c r="AD1" s="3"/>
      <c r="AE1" s="3" t="s">
        <v>25</v>
      </c>
      <c r="AF1" s="3"/>
      <c r="AG1" s="3" t="s">
        <v>26</v>
      </c>
      <c r="AH1" s="3"/>
      <c r="AI1" s="3" t="s">
        <v>27</v>
      </c>
      <c r="AJ1" s="3"/>
      <c r="AK1" s="3" t="s">
        <v>28</v>
      </c>
      <c r="AL1" s="3"/>
      <c r="AM1" s="3" t="s">
        <v>29</v>
      </c>
      <c r="AN1" s="3"/>
      <c r="AO1" s="3" t="s">
        <v>30</v>
      </c>
      <c r="AP1" s="3"/>
      <c r="AQ1" s="3" t="s">
        <v>31</v>
      </c>
      <c r="AR1" s="3"/>
      <c r="AS1" s="3" t="s">
        <v>32</v>
      </c>
      <c r="AT1" s="3"/>
      <c r="AU1" s="3" t="s">
        <v>33</v>
      </c>
      <c r="AV1" s="3"/>
      <c r="AW1" s="3" t="s">
        <v>34</v>
      </c>
      <c r="AX1" s="3"/>
      <c r="AY1" s="3" t="s">
        <v>35</v>
      </c>
      <c r="AZ1" s="3"/>
      <c r="BA1" s="3" t="s">
        <v>36</v>
      </c>
      <c r="BB1" s="3"/>
      <c r="BC1" s="3" t="s">
        <v>37</v>
      </c>
      <c r="BD1" s="3"/>
      <c r="BE1" s="3" t="s">
        <v>38</v>
      </c>
      <c r="BF1" s="3"/>
      <c r="BG1" s="3" t="s">
        <v>39</v>
      </c>
      <c r="BH1" s="3"/>
      <c r="BI1" s="3" t="s">
        <v>40</v>
      </c>
      <c r="BJ1" s="3"/>
      <c r="BK1" s="3" t="s">
        <v>41</v>
      </c>
      <c r="BL1" s="3"/>
      <c r="BM1" s="3" t="s">
        <v>42</v>
      </c>
      <c r="BN1" s="3"/>
      <c r="BO1" s="3" t="s">
        <v>43</v>
      </c>
      <c r="BP1" s="3"/>
      <c r="BQ1" s="3" t="s">
        <v>44</v>
      </c>
      <c r="BR1" s="3"/>
      <c r="BS1" s="3"/>
      <c r="BT1" s="3"/>
      <c r="BU1" s="3"/>
      <c r="BV1" s="3"/>
    </row>
    <row r="2" spans="1:74" x14ac:dyDescent="0.2">
      <c r="A2" t="s">
        <v>168</v>
      </c>
      <c r="B2" t="s">
        <v>169</v>
      </c>
      <c r="C2" t="s">
        <v>47</v>
      </c>
      <c r="D2" t="s">
        <v>170</v>
      </c>
      <c r="E2" t="s">
        <v>171</v>
      </c>
      <c r="F2">
        <v>2019</v>
      </c>
      <c r="G2" t="s">
        <v>50</v>
      </c>
      <c r="H2">
        <v>6</v>
      </c>
      <c r="I2">
        <v>0</v>
      </c>
      <c r="J2">
        <v>0</v>
      </c>
      <c r="K2">
        <v>0</v>
      </c>
      <c r="L2">
        <v>0</v>
      </c>
      <c r="M2">
        <v>0</v>
      </c>
      <c r="N2">
        <v>6</v>
      </c>
      <c r="O2">
        <v>0</v>
      </c>
      <c r="P2" t="s">
        <v>51</v>
      </c>
      <c r="Q2">
        <v>0</v>
      </c>
      <c r="R2">
        <v>0</v>
      </c>
      <c r="S2">
        <v>3</v>
      </c>
      <c r="T2">
        <v>0</v>
      </c>
      <c r="U2">
        <v>2</v>
      </c>
      <c r="V2">
        <v>1</v>
      </c>
      <c r="W2">
        <v>6</v>
      </c>
      <c r="X2">
        <v>3</v>
      </c>
      <c r="Y2">
        <v>60</v>
      </c>
      <c r="Z2" t="s">
        <v>51</v>
      </c>
    </row>
    <row r="3" spans="1:74" x14ac:dyDescent="0.2">
      <c r="A3" t="s">
        <v>172</v>
      </c>
      <c r="B3" t="s">
        <v>173</v>
      </c>
      <c r="C3" t="s">
        <v>47</v>
      </c>
      <c r="D3" t="s">
        <v>174</v>
      </c>
      <c r="E3" t="s">
        <v>171</v>
      </c>
      <c r="F3">
        <v>2019</v>
      </c>
      <c r="G3" t="s">
        <v>50</v>
      </c>
      <c r="H3">
        <v>17</v>
      </c>
      <c r="I3">
        <v>1</v>
      </c>
      <c r="J3">
        <v>0</v>
      </c>
      <c r="K3">
        <v>0</v>
      </c>
      <c r="L3">
        <v>0</v>
      </c>
      <c r="M3">
        <v>0</v>
      </c>
      <c r="N3">
        <v>18</v>
      </c>
      <c r="O3">
        <v>1</v>
      </c>
      <c r="P3" t="s">
        <v>51</v>
      </c>
      <c r="Q3">
        <v>1</v>
      </c>
      <c r="R3">
        <v>4</v>
      </c>
      <c r="S3">
        <v>7</v>
      </c>
      <c r="T3">
        <v>4</v>
      </c>
      <c r="U3">
        <v>2</v>
      </c>
      <c r="V3">
        <v>1</v>
      </c>
      <c r="W3">
        <v>18</v>
      </c>
      <c r="X3">
        <v>1</v>
      </c>
      <c r="Y3">
        <v>20</v>
      </c>
      <c r="Z3" t="s">
        <v>51</v>
      </c>
      <c r="BJ3">
        <v>1</v>
      </c>
    </row>
    <row r="4" spans="1:74" x14ac:dyDescent="0.2">
      <c r="A4" t="s">
        <v>506</v>
      </c>
      <c r="B4" t="s">
        <v>507</v>
      </c>
      <c r="C4" t="s">
        <v>47</v>
      </c>
      <c r="D4" t="s">
        <v>508</v>
      </c>
      <c r="E4" t="s">
        <v>171</v>
      </c>
      <c r="F4">
        <v>2019</v>
      </c>
      <c r="G4" t="s">
        <v>50</v>
      </c>
      <c r="H4">
        <v>4</v>
      </c>
      <c r="I4">
        <v>0</v>
      </c>
      <c r="J4">
        <v>5</v>
      </c>
      <c r="K4">
        <v>0</v>
      </c>
      <c r="L4">
        <v>1</v>
      </c>
      <c r="M4">
        <v>0</v>
      </c>
      <c r="N4">
        <v>10</v>
      </c>
      <c r="O4">
        <v>5</v>
      </c>
      <c r="P4" t="s">
        <v>51</v>
      </c>
      <c r="Q4">
        <v>5</v>
      </c>
      <c r="R4">
        <v>0</v>
      </c>
      <c r="S4">
        <v>7</v>
      </c>
      <c r="T4">
        <v>2</v>
      </c>
      <c r="U4">
        <v>0</v>
      </c>
      <c r="V4">
        <v>0</v>
      </c>
      <c r="W4">
        <v>9</v>
      </c>
      <c r="X4">
        <v>2</v>
      </c>
      <c r="Y4">
        <v>40</v>
      </c>
      <c r="AK4">
        <v>1</v>
      </c>
      <c r="AM4">
        <v>2</v>
      </c>
      <c r="AW4">
        <v>1</v>
      </c>
      <c r="BE4">
        <v>1</v>
      </c>
    </row>
    <row r="5" spans="1:74" x14ac:dyDescent="0.2">
      <c r="A5" t="s">
        <v>175</v>
      </c>
      <c r="B5" t="s">
        <v>176</v>
      </c>
      <c r="C5" t="s">
        <v>47</v>
      </c>
      <c r="D5" t="s">
        <v>177</v>
      </c>
      <c r="E5" t="s">
        <v>171</v>
      </c>
      <c r="F5">
        <v>2019</v>
      </c>
      <c r="G5" t="s">
        <v>50</v>
      </c>
      <c r="H5">
        <v>10</v>
      </c>
      <c r="I5">
        <v>2</v>
      </c>
      <c r="J5">
        <v>0</v>
      </c>
      <c r="K5">
        <v>0</v>
      </c>
      <c r="L5">
        <v>0</v>
      </c>
      <c r="M5">
        <v>0</v>
      </c>
      <c r="N5">
        <v>12</v>
      </c>
      <c r="O5">
        <v>2</v>
      </c>
      <c r="P5" t="s">
        <v>51</v>
      </c>
      <c r="Q5">
        <v>2</v>
      </c>
      <c r="R5">
        <v>4</v>
      </c>
      <c r="S5">
        <v>5</v>
      </c>
      <c r="T5">
        <v>2</v>
      </c>
      <c r="U5">
        <v>1</v>
      </c>
      <c r="V5">
        <v>0</v>
      </c>
      <c r="W5">
        <v>12</v>
      </c>
      <c r="X5">
        <v>12</v>
      </c>
      <c r="Y5">
        <v>900</v>
      </c>
      <c r="Z5" t="s">
        <v>51</v>
      </c>
      <c r="AK5">
        <v>2</v>
      </c>
    </row>
    <row r="6" spans="1:74" x14ac:dyDescent="0.2">
      <c r="A6" t="s">
        <v>178</v>
      </c>
      <c r="B6" t="s">
        <v>179</v>
      </c>
      <c r="C6" t="s">
        <v>47</v>
      </c>
      <c r="D6" t="s">
        <v>180</v>
      </c>
      <c r="E6" t="s">
        <v>171</v>
      </c>
      <c r="F6">
        <v>2019</v>
      </c>
      <c r="G6" t="s">
        <v>50</v>
      </c>
      <c r="H6">
        <v>3</v>
      </c>
      <c r="I6">
        <v>0</v>
      </c>
      <c r="J6">
        <v>0</v>
      </c>
      <c r="K6">
        <v>3</v>
      </c>
      <c r="L6">
        <v>0</v>
      </c>
      <c r="M6">
        <v>0</v>
      </c>
      <c r="N6">
        <v>6</v>
      </c>
      <c r="O6">
        <v>0</v>
      </c>
      <c r="P6" t="s">
        <v>51</v>
      </c>
      <c r="Q6">
        <v>0</v>
      </c>
      <c r="R6">
        <v>2</v>
      </c>
      <c r="S6">
        <v>1</v>
      </c>
      <c r="T6">
        <v>0</v>
      </c>
      <c r="U6">
        <v>0</v>
      </c>
      <c r="V6">
        <v>0</v>
      </c>
      <c r="W6">
        <v>3</v>
      </c>
      <c r="X6">
        <v>3</v>
      </c>
      <c r="Y6">
        <v>60</v>
      </c>
      <c r="Z6" t="s">
        <v>51</v>
      </c>
    </row>
    <row r="7" spans="1:74" x14ac:dyDescent="0.2">
      <c r="A7" t="s">
        <v>181</v>
      </c>
      <c r="B7" t="s">
        <v>182</v>
      </c>
      <c r="C7" t="s">
        <v>47</v>
      </c>
      <c r="D7" t="s">
        <v>183</v>
      </c>
      <c r="E7" t="s">
        <v>171</v>
      </c>
      <c r="F7">
        <v>2019</v>
      </c>
      <c r="G7" t="s">
        <v>61</v>
      </c>
      <c r="H7">
        <v>6</v>
      </c>
      <c r="I7">
        <v>0</v>
      </c>
      <c r="J7">
        <v>0</v>
      </c>
      <c r="K7">
        <v>0</v>
      </c>
      <c r="L7">
        <v>0</v>
      </c>
      <c r="M7">
        <v>3</v>
      </c>
      <c r="N7">
        <v>9</v>
      </c>
      <c r="O7">
        <v>0</v>
      </c>
      <c r="P7" t="s">
        <v>51</v>
      </c>
      <c r="Q7">
        <v>0</v>
      </c>
      <c r="R7">
        <v>3</v>
      </c>
      <c r="S7">
        <v>1</v>
      </c>
      <c r="T7">
        <v>1</v>
      </c>
      <c r="U7">
        <v>1</v>
      </c>
      <c r="V7">
        <v>0</v>
      </c>
      <c r="W7">
        <v>6</v>
      </c>
      <c r="X7">
        <v>3</v>
      </c>
      <c r="Y7">
        <v>60</v>
      </c>
      <c r="Z7" t="s">
        <v>51</v>
      </c>
    </row>
    <row r="8" spans="1:74" x14ac:dyDescent="0.2">
      <c r="A8" t="s">
        <v>184</v>
      </c>
      <c r="B8" t="s">
        <v>185</v>
      </c>
      <c r="C8" t="s">
        <v>47</v>
      </c>
      <c r="D8" t="s">
        <v>186</v>
      </c>
      <c r="E8" t="s">
        <v>171</v>
      </c>
      <c r="F8">
        <v>2019</v>
      </c>
      <c r="G8" t="s">
        <v>50</v>
      </c>
      <c r="H8">
        <v>22</v>
      </c>
      <c r="I8">
        <v>0</v>
      </c>
      <c r="J8">
        <v>1</v>
      </c>
      <c r="K8">
        <v>0</v>
      </c>
      <c r="L8">
        <v>0</v>
      </c>
      <c r="M8">
        <v>0</v>
      </c>
      <c r="N8">
        <v>23</v>
      </c>
      <c r="O8">
        <v>1</v>
      </c>
      <c r="P8" t="s">
        <v>51</v>
      </c>
      <c r="Q8">
        <v>1</v>
      </c>
      <c r="R8">
        <v>2</v>
      </c>
      <c r="S8">
        <v>0</v>
      </c>
      <c r="T8">
        <v>19</v>
      </c>
      <c r="U8">
        <v>1</v>
      </c>
      <c r="V8">
        <v>1</v>
      </c>
      <c r="W8">
        <v>23</v>
      </c>
      <c r="X8">
        <v>3</v>
      </c>
      <c r="Y8">
        <v>60</v>
      </c>
      <c r="Z8" t="s">
        <v>51</v>
      </c>
      <c r="AB8">
        <v>1</v>
      </c>
    </row>
    <row r="9" spans="1:74" x14ac:dyDescent="0.2">
      <c r="A9" t="s">
        <v>187</v>
      </c>
      <c r="B9" t="s">
        <v>188</v>
      </c>
      <c r="C9" t="s">
        <v>47</v>
      </c>
      <c r="D9" t="s">
        <v>189</v>
      </c>
      <c r="E9" t="s">
        <v>171</v>
      </c>
      <c r="F9">
        <v>2019</v>
      </c>
      <c r="G9" t="s">
        <v>50</v>
      </c>
      <c r="H9">
        <v>14</v>
      </c>
      <c r="I9">
        <v>0</v>
      </c>
      <c r="J9">
        <v>0</v>
      </c>
      <c r="K9">
        <v>0</v>
      </c>
      <c r="L9">
        <v>0</v>
      </c>
      <c r="M9">
        <v>1</v>
      </c>
      <c r="N9">
        <v>15</v>
      </c>
      <c r="O9">
        <v>0</v>
      </c>
      <c r="P9" t="s">
        <v>51</v>
      </c>
      <c r="Q9">
        <v>0</v>
      </c>
      <c r="R9">
        <v>5</v>
      </c>
      <c r="S9">
        <v>6</v>
      </c>
      <c r="T9">
        <v>2</v>
      </c>
      <c r="U9">
        <v>1</v>
      </c>
      <c r="V9">
        <v>0</v>
      </c>
      <c r="W9">
        <v>14</v>
      </c>
      <c r="X9">
        <v>0</v>
      </c>
      <c r="Y9">
        <v>0</v>
      </c>
      <c r="Z9" t="s">
        <v>51</v>
      </c>
    </row>
    <row r="10" spans="1:74" x14ac:dyDescent="0.2">
      <c r="A10" t="s">
        <v>190</v>
      </c>
      <c r="B10" t="s">
        <v>191</v>
      </c>
      <c r="C10" t="s">
        <v>47</v>
      </c>
      <c r="D10" t="s">
        <v>192</v>
      </c>
      <c r="E10" t="s">
        <v>171</v>
      </c>
      <c r="F10">
        <v>2019</v>
      </c>
      <c r="G10" t="s">
        <v>50</v>
      </c>
      <c r="H10">
        <v>9</v>
      </c>
      <c r="I10">
        <v>0</v>
      </c>
      <c r="J10">
        <v>0</v>
      </c>
      <c r="K10">
        <v>0</v>
      </c>
      <c r="L10">
        <v>0</v>
      </c>
      <c r="M10">
        <v>0</v>
      </c>
      <c r="N10">
        <v>9</v>
      </c>
      <c r="O10">
        <v>0</v>
      </c>
      <c r="P10" t="s">
        <v>51</v>
      </c>
      <c r="Q10">
        <v>0</v>
      </c>
      <c r="R10">
        <v>0</v>
      </c>
      <c r="S10">
        <v>9</v>
      </c>
      <c r="T10">
        <v>0</v>
      </c>
      <c r="U10">
        <v>0</v>
      </c>
      <c r="V10">
        <v>0</v>
      </c>
      <c r="W10">
        <v>9</v>
      </c>
      <c r="X10">
        <v>0</v>
      </c>
      <c r="Y10">
        <v>0</v>
      </c>
      <c r="Z10" t="s">
        <v>51</v>
      </c>
    </row>
    <row r="11" spans="1:74" x14ac:dyDescent="0.2">
      <c r="A11" t="s">
        <v>193</v>
      </c>
      <c r="B11" t="s">
        <v>194</v>
      </c>
      <c r="C11" t="s">
        <v>47</v>
      </c>
      <c r="D11" t="s">
        <v>195</v>
      </c>
      <c r="E11" t="s">
        <v>171</v>
      </c>
      <c r="F11">
        <v>2019</v>
      </c>
      <c r="G11" t="s">
        <v>50</v>
      </c>
      <c r="H11">
        <v>7</v>
      </c>
      <c r="I11">
        <v>0</v>
      </c>
      <c r="J11">
        <v>0</v>
      </c>
      <c r="K11">
        <v>0</v>
      </c>
      <c r="L11">
        <v>0</v>
      </c>
      <c r="M11">
        <v>0</v>
      </c>
      <c r="N11">
        <v>7</v>
      </c>
      <c r="O11">
        <v>0</v>
      </c>
      <c r="P11" t="s">
        <v>51</v>
      </c>
      <c r="Q11">
        <v>0</v>
      </c>
      <c r="R11">
        <v>1</v>
      </c>
      <c r="S11">
        <v>3</v>
      </c>
      <c r="T11">
        <v>1</v>
      </c>
      <c r="U11">
        <v>1</v>
      </c>
      <c r="V11">
        <v>1</v>
      </c>
      <c r="W11">
        <v>7</v>
      </c>
      <c r="X11">
        <v>1</v>
      </c>
      <c r="Y11">
        <v>20</v>
      </c>
      <c r="Z11" t="s">
        <v>51</v>
      </c>
    </row>
    <row r="12" spans="1:74" x14ac:dyDescent="0.2">
      <c r="A12" t="s">
        <v>196</v>
      </c>
      <c r="B12" t="s">
        <v>197</v>
      </c>
      <c r="C12" t="s">
        <v>47</v>
      </c>
      <c r="D12" t="s">
        <v>198</v>
      </c>
      <c r="E12" t="s">
        <v>171</v>
      </c>
      <c r="F12">
        <v>2019</v>
      </c>
      <c r="G12" t="s">
        <v>50</v>
      </c>
      <c r="H12">
        <v>15</v>
      </c>
      <c r="I12">
        <v>0</v>
      </c>
      <c r="J12">
        <v>0</v>
      </c>
      <c r="K12">
        <v>0</v>
      </c>
      <c r="L12">
        <v>0</v>
      </c>
      <c r="M12">
        <v>0</v>
      </c>
      <c r="N12">
        <v>15</v>
      </c>
      <c r="O12">
        <v>0</v>
      </c>
      <c r="P12" t="s">
        <v>51</v>
      </c>
      <c r="Q12">
        <v>0</v>
      </c>
      <c r="R12">
        <v>0</v>
      </c>
      <c r="S12">
        <v>10</v>
      </c>
      <c r="T12">
        <v>4</v>
      </c>
      <c r="U12">
        <v>1</v>
      </c>
      <c r="V12">
        <v>0</v>
      </c>
      <c r="W12">
        <v>15</v>
      </c>
      <c r="X12">
        <v>0</v>
      </c>
      <c r="Y12">
        <v>0</v>
      </c>
      <c r="Z12" t="s">
        <v>51</v>
      </c>
    </row>
    <row r="13" spans="1:74" x14ac:dyDescent="0.2">
      <c r="A13" t="s">
        <v>199</v>
      </c>
      <c r="B13" t="s">
        <v>200</v>
      </c>
      <c r="C13" t="s">
        <v>47</v>
      </c>
      <c r="D13" t="s">
        <v>201</v>
      </c>
      <c r="E13" t="s">
        <v>171</v>
      </c>
      <c r="F13">
        <v>2019</v>
      </c>
      <c r="G13" t="s">
        <v>50</v>
      </c>
      <c r="H13">
        <v>28</v>
      </c>
      <c r="I13">
        <v>4</v>
      </c>
      <c r="J13">
        <v>1</v>
      </c>
      <c r="K13">
        <v>0</v>
      </c>
      <c r="L13">
        <v>0</v>
      </c>
      <c r="M13">
        <v>0</v>
      </c>
      <c r="N13">
        <v>33</v>
      </c>
      <c r="O13">
        <v>5</v>
      </c>
      <c r="P13" t="s">
        <v>51</v>
      </c>
      <c r="Q13">
        <v>5</v>
      </c>
      <c r="R13">
        <v>18</v>
      </c>
      <c r="S13">
        <v>6</v>
      </c>
      <c r="T13">
        <v>1</v>
      </c>
      <c r="U13">
        <v>8</v>
      </c>
      <c r="V13">
        <v>0</v>
      </c>
      <c r="W13">
        <v>33</v>
      </c>
      <c r="X13">
        <v>1</v>
      </c>
      <c r="Y13">
        <v>20</v>
      </c>
      <c r="Z13" t="s">
        <v>51</v>
      </c>
      <c r="AG13">
        <v>1</v>
      </c>
      <c r="AI13">
        <v>1</v>
      </c>
      <c r="AK13">
        <v>1</v>
      </c>
      <c r="AM13">
        <v>2</v>
      </c>
    </row>
    <row r="14" spans="1:74" x14ac:dyDescent="0.2">
      <c r="A14" t="s">
        <v>202</v>
      </c>
      <c r="B14" t="s">
        <v>203</v>
      </c>
      <c r="C14" t="s">
        <v>47</v>
      </c>
      <c r="D14" t="s">
        <v>204</v>
      </c>
      <c r="E14" t="s">
        <v>171</v>
      </c>
      <c r="F14">
        <v>2019</v>
      </c>
      <c r="G14" t="s">
        <v>50</v>
      </c>
      <c r="H14">
        <v>12</v>
      </c>
      <c r="I14">
        <v>2</v>
      </c>
      <c r="J14">
        <v>5</v>
      </c>
      <c r="K14">
        <v>0</v>
      </c>
      <c r="L14">
        <v>0</v>
      </c>
      <c r="M14">
        <v>0</v>
      </c>
      <c r="N14">
        <v>19</v>
      </c>
      <c r="O14">
        <v>7</v>
      </c>
      <c r="P14" t="s">
        <v>51</v>
      </c>
      <c r="Q14">
        <v>7</v>
      </c>
      <c r="R14">
        <v>2</v>
      </c>
      <c r="S14">
        <v>14</v>
      </c>
      <c r="T14">
        <v>1</v>
      </c>
      <c r="U14">
        <v>2</v>
      </c>
      <c r="V14">
        <v>0</v>
      </c>
      <c r="W14">
        <v>19</v>
      </c>
      <c r="X14">
        <v>14</v>
      </c>
      <c r="Y14">
        <v>280</v>
      </c>
      <c r="Z14" t="s">
        <v>51</v>
      </c>
      <c r="AC14">
        <v>3</v>
      </c>
      <c r="AI14">
        <v>1</v>
      </c>
      <c r="AK14">
        <v>1</v>
      </c>
      <c r="AO14">
        <v>1</v>
      </c>
      <c r="AW14">
        <v>1</v>
      </c>
    </row>
    <row r="15" spans="1:74" x14ac:dyDescent="0.2">
      <c r="A15" t="s">
        <v>205</v>
      </c>
      <c r="B15" t="s">
        <v>206</v>
      </c>
      <c r="C15" t="s">
        <v>47</v>
      </c>
      <c r="D15" t="s">
        <v>207</v>
      </c>
      <c r="E15" t="s">
        <v>171</v>
      </c>
      <c r="F15">
        <v>2019</v>
      </c>
      <c r="G15" t="s">
        <v>50</v>
      </c>
      <c r="H15">
        <v>20</v>
      </c>
      <c r="I15">
        <v>0</v>
      </c>
      <c r="J15">
        <v>0</v>
      </c>
      <c r="K15">
        <v>0</v>
      </c>
      <c r="L15">
        <v>0</v>
      </c>
      <c r="M15">
        <v>3</v>
      </c>
      <c r="N15">
        <v>23</v>
      </c>
      <c r="O15">
        <v>0</v>
      </c>
      <c r="P15" t="s">
        <v>51</v>
      </c>
      <c r="Q15">
        <v>0</v>
      </c>
      <c r="R15">
        <v>4</v>
      </c>
      <c r="S15">
        <v>8</v>
      </c>
      <c r="T15">
        <v>8</v>
      </c>
      <c r="U15">
        <v>0</v>
      </c>
      <c r="V15">
        <v>0</v>
      </c>
      <c r="W15">
        <v>20</v>
      </c>
      <c r="X15">
        <v>6</v>
      </c>
      <c r="Y15">
        <v>120</v>
      </c>
      <c r="Z15" t="s">
        <v>51</v>
      </c>
    </row>
    <row r="16" spans="1:74" x14ac:dyDescent="0.2">
      <c r="A16" t="s">
        <v>208</v>
      </c>
      <c r="B16" t="s">
        <v>209</v>
      </c>
      <c r="C16" t="s">
        <v>47</v>
      </c>
      <c r="D16" t="s">
        <v>210</v>
      </c>
      <c r="E16" t="s">
        <v>171</v>
      </c>
      <c r="F16">
        <v>2019</v>
      </c>
      <c r="G16" t="s">
        <v>50</v>
      </c>
      <c r="H16">
        <v>21</v>
      </c>
      <c r="I16">
        <v>1</v>
      </c>
      <c r="J16">
        <v>0</v>
      </c>
      <c r="K16">
        <v>0</v>
      </c>
      <c r="L16">
        <v>1</v>
      </c>
      <c r="M16">
        <v>1</v>
      </c>
      <c r="N16">
        <v>24</v>
      </c>
      <c r="O16">
        <v>1</v>
      </c>
      <c r="P16" t="s">
        <v>51</v>
      </c>
      <c r="Q16">
        <v>1</v>
      </c>
      <c r="R16">
        <v>0</v>
      </c>
      <c r="S16">
        <v>20</v>
      </c>
      <c r="T16">
        <v>2</v>
      </c>
      <c r="U16">
        <v>0</v>
      </c>
      <c r="V16">
        <v>0</v>
      </c>
      <c r="W16">
        <v>22</v>
      </c>
      <c r="X16">
        <v>3</v>
      </c>
      <c r="Y16">
        <v>60</v>
      </c>
      <c r="Z16" t="s">
        <v>51</v>
      </c>
      <c r="BC16">
        <v>1</v>
      </c>
    </row>
    <row r="17" spans="1:63" x14ac:dyDescent="0.2">
      <c r="A17" t="s">
        <v>211</v>
      </c>
      <c r="B17" t="s">
        <v>212</v>
      </c>
      <c r="C17" t="s">
        <v>47</v>
      </c>
      <c r="D17" t="s">
        <v>213</v>
      </c>
      <c r="E17" t="s">
        <v>171</v>
      </c>
      <c r="F17">
        <v>2019</v>
      </c>
      <c r="G17" t="s">
        <v>50</v>
      </c>
      <c r="H17">
        <v>6</v>
      </c>
      <c r="I17">
        <v>1</v>
      </c>
      <c r="J17">
        <v>4</v>
      </c>
      <c r="K17">
        <v>0</v>
      </c>
      <c r="L17">
        <v>0</v>
      </c>
      <c r="M17">
        <v>0</v>
      </c>
      <c r="N17">
        <v>11</v>
      </c>
      <c r="O17">
        <v>5</v>
      </c>
      <c r="P17" t="s">
        <v>51</v>
      </c>
      <c r="Q17">
        <v>5</v>
      </c>
      <c r="R17">
        <v>9</v>
      </c>
      <c r="S17">
        <v>1</v>
      </c>
      <c r="T17">
        <v>1</v>
      </c>
      <c r="U17">
        <v>0</v>
      </c>
      <c r="V17">
        <v>0</v>
      </c>
      <c r="W17">
        <v>11</v>
      </c>
      <c r="X17">
        <v>4</v>
      </c>
      <c r="Y17">
        <v>80</v>
      </c>
      <c r="Z17" t="s">
        <v>51</v>
      </c>
      <c r="AC17">
        <v>1</v>
      </c>
      <c r="AG17">
        <v>1</v>
      </c>
      <c r="AU17">
        <v>2</v>
      </c>
      <c r="AY17">
        <v>1</v>
      </c>
    </row>
    <row r="18" spans="1:63" x14ac:dyDescent="0.2">
      <c r="A18" t="s">
        <v>214</v>
      </c>
      <c r="B18" t="s">
        <v>215</v>
      </c>
      <c r="C18" t="s">
        <v>47</v>
      </c>
      <c r="D18" t="s">
        <v>216</v>
      </c>
      <c r="E18" t="s">
        <v>171</v>
      </c>
      <c r="F18">
        <v>2019</v>
      </c>
      <c r="G18" t="s">
        <v>50</v>
      </c>
      <c r="H18">
        <v>25</v>
      </c>
      <c r="I18">
        <v>1</v>
      </c>
      <c r="J18">
        <v>0</v>
      </c>
      <c r="K18">
        <v>2</v>
      </c>
      <c r="L18">
        <v>0</v>
      </c>
      <c r="M18">
        <v>0</v>
      </c>
      <c r="N18">
        <v>28</v>
      </c>
      <c r="O18">
        <v>1</v>
      </c>
      <c r="P18" t="s">
        <v>51</v>
      </c>
      <c r="Q18">
        <v>1</v>
      </c>
      <c r="R18">
        <v>6</v>
      </c>
      <c r="S18">
        <v>17</v>
      </c>
      <c r="T18">
        <v>3</v>
      </c>
      <c r="U18">
        <v>0</v>
      </c>
      <c r="V18">
        <v>0</v>
      </c>
      <c r="W18">
        <v>26</v>
      </c>
      <c r="X18">
        <v>26</v>
      </c>
      <c r="Y18">
        <v>520</v>
      </c>
      <c r="AU18">
        <v>1</v>
      </c>
    </row>
    <row r="19" spans="1:63" x14ac:dyDescent="0.2">
      <c r="A19" t="s">
        <v>217</v>
      </c>
      <c r="B19" t="s">
        <v>218</v>
      </c>
      <c r="C19" t="s">
        <v>47</v>
      </c>
      <c r="D19" t="s">
        <v>219</v>
      </c>
      <c r="E19" t="s">
        <v>171</v>
      </c>
      <c r="F19">
        <v>2019</v>
      </c>
      <c r="G19" t="s">
        <v>50</v>
      </c>
      <c r="H19">
        <v>2</v>
      </c>
      <c r="I19">
        <v>1</v>
      </c>
      <c r="J19">
        <v>2</v>
      </c>
      <c r="K19">
        <v>0</v>
      </c>
      <c r="L19">
        <v>0</v>
      </c>
      <c r="M19">
        <v>0</v>
      </c>
      <c r="N19">
        <v>5</v>
      </c>
      <c r="O19">
        <v>3</v>
      </c>
      <c r="P19" t="s">
        <v>51</v>
      </c>
      <c r="Q19">
        <v>3</v>
      </c>
      <c r="R19">
        <v>5</v>
      </c>
      <c r="S19">
        <v>0</v>
      </c>
      <c r="T19">
        <v>0</v>
      </c>
      <c r="U19">
        <v>0</v>
      </c>
      <c r="V19">
        <v>0</v>
      </c>
      <c r="W19">
        <v>5</v>
      </c>
      <c r="X19">
        <v>2</v>
      </c>
      <c r="Y19">
        <v>45</v>
      </c>
      <c r="Z19" t="s">
        <v>51</v>
      </c>
      <c r="AG19">
        <v>1</v>
      </c>
      <c r="AM19">
        <v>1</v>
      </c>
      <c r="AQ19">
        <v>1</v>
      </c>
    </row>
    <row r="20" spans="1:63" x14ac:dyDescent="0.2">
      <c r="A20" t="s">
        <v>220</v>
      </c>
      <c r="B20" t="s">
        <v>221</v>
      </c>
      <c r="C20" t="s">
        <v>47</v>
      </c>
      <c r="D20" t="s">
        <v>222</v>
      </c>
      <c r="E20" t="s">
        <v>171</v>
      </c>
      <c r="F20">
        <v>2019</v>
      </c>
      <c r="G20" t="s">
        <v>61</v>
      </c>
      <c r="H20">
        <v>14</v>
      </c>
      <c r="I20">
        <v>7</v>
      </c>
      <c r="J20">
        <v>1</v>
      </c>
      <c r="K20">
        <v>1</v>
      </c>
      <c r="L20">
        <v>1</v>
      </c>
      <c r="M20">
        <v>0</v>
      </c>
      <c r="N20">
        <v>24</v>
      </c>
      <c r="O20">
        <v>8</v>
      </c>
      <c r="P20" t="s">
        <v>51</v>
      </c>
      <c r="Q20">
        <v>10</v>
      </c>
      <c r="R20">
        <v>2</v>
      </c>
      <c r="S20">
        <v>9</v>
      </c>
      <c r="T20">
        <v>10</v>
      </c>
      <c r="U20">
        <v>1</v>
      </c>
      <c r="V20">
        <v>0</v>
      </c>
      <c r="W20">
        <v>22</v>
      </c>
      <c r="X20">
        <v>8</v>
      </c>
      <c r="Y20">
        <v>160</v>
      </c>
      <c r="Z20" t="s">
        <v>51</v>
      </c>
      <c r="AG20">
        <v>3</v>
      </c>
      <c r="AI20">
        <v>1</v>
      </c>
      <c r="AO20">
        <v>1</v>
      </c>
      <c r="AU20">
        <v>1</v>
      </c>
      <c r="AY20">
        <v>1</v>
      </c>
      <c r="BG20">
        <v>1</v>
      </c>
      <c r="BK20">
        <v>2</v>
      </c>
    </row>
    <row r="21" spans="1:63" x14ac:dyDescent="0.2">
      <c r="A21" t="s">
        <v>223</v>
      </c>
      <c r="B21" t="s">
        <v>224</v>
      </c>
      <c r="C21" t="s">
        <v>47</v>
      </c>
      <c r="D21" t="s">
        <v>225</v>
      </c>
      <c r="E21" t="s">
        <v>171</v>
      </c>
      <c r="F21">
        <v>2019</v>
      </c>
      <c r="G21" t="s">
        <v>50</v>
      </c>
      <c r="H21">
        <v>10</v>
      </c>
      <c r="I21">
        <v>0</v>
      </c>
      <c r="J21">
        <v>0</v>
      </c>
      <c r="K21">
        <v>0</v>
      </c>
      <c r="L21">
        <v>0</v>
      </c>
      <c r="M21">
        <v>0</v>
      </c>
      <c r="N21">
        <v>10</v>
      </c>
      <c r="O21">
        <v>0</v>
      </c>
      <c r="P21" t="s">
        <v>51</v>
      </c>
      <c r="Q21">
        <v>0</v>
      </c>
      <c r="R21">
        <v>2</v>
      </c>
      <c r="S21">
        <v>3</v>
      </c>
      <c r="T21">
        <v>2</v>
      </c>
      <c r="U21">
        <v>3</v>
      </c>
      <c r="V21">
        <v>0</v>
      </c>
      <c r="W21">
        <v>10</v>
      </c>
      <c r="X21">
        <v>0</v>
      </c>
      <c r="Y21">
        <v>0</v>
      </c>
      <c r="Z21" t="s">
        <v>51</v>
      </c>
    </row>
    <row r="22" spans="1:63" x14ac:dyDescent="0.2">
      <c r="A22" t="s">
        <v>509</v>
      </c>
      <c r="B22" t="s">
        <v>510</v>
      </c>
      <c r="C22" t="s">
        <v>47</v>
      </c>
      <c r="D22" t="s">
        <v>225</v>
      </c>
      <c r="E22" t="s">
        <v>171</v>
      </c>
      <c r="F22">
        <v>2019</v>
      </c>
      <c r="G22" t="s">
        <v>50</v>
      </c>
      <c r="H22">
        <v>7</v>
      </c>
      <c r="I22">
        <v>0</v>
      </c>
      <c r="J22">
        <v>0</v>
      </c>
      <c r="K22">
        <v>0</v>
      </c>
      <c r="L22">
        <v>0</v>
      </c>
      <c r="M22">
        <v>0</v>
      </c>
      <c r="N22">
        <v>7</v>
      </c>
      <c r="O22">
        <v>0</v>
      </c>
      <c r="P22" t="s">
        <v>51</v>
      </c>
      <c r="Q22">
        <v>0</v>
      </c>
      <c r="R22">
        <v>7</v>
      </c>
      <c r="S22">
        <v>0</v>
      </c>
      <c r="T22">
        <v>0</v>
      </c>
      <c r="U22">
        <v>0</v>
      </c>
      <c r="V22">
        <v>0</v>
      </c>
      <c r="W22">
        <v>7</v>
      </c>
      <c r="X22">
        <v>0</v>
      </c>
      <c r="Y22">
        <v>0</v>
      </c>
    </row>
    <row r="23" spans="1:63" x14ac:dyDescent="0.2">
      <c r="A23" t="s">
        <v>511</v>
      </c>
      <c r="B23" t="s">
        <v>512</v>
      </c>
      <c r="C23" t="s">
        <v>47</v>
      </c>
      <c r="D23" t="s">
        <v>513</v>
      </c>
      <c r="E23" t="s">
        <v>171</v>
      </c>
      <c r="F23">
        <v>2019</v>
      </c>
      <c r="G23" t="s">
        <v>50</v>
      </c>
      <c r="H23">
        <v>17</v>
      </c>
      <c r="I23">
        <v>0</v>
      </c>
      <c r="J23">
        <v>0</v>
      </c>
      <c r="K23">
        <v>0</v>
      </c>
      <c r="L23">
        <v>0</v>
      </c>
      <c r="M23">
        <v>0</v>
      </c>
      <c r="N23">
        <v>17</v>
      </c>
      <c r="O23">
        <v>0</v>
      </c>
      <c r="P23" t="s">
        <v>51</v>
      </c>
      <c r="Q23">
        <v>0</v>
      </c>
      <c r="R23">
        <v>0</v>
      </c>
      <c r="S23">
        <v>6</v>
      </c>
      <c r="T23">
        <v>0</v>
      </c>
      <c r="U23">
        <v>0</v>
      </c>
      <c r="V23">
        <v>11</v>
      </c>
      <c r="W23">
        <v>17</v>
      </c>
      <c r="X23">
        <v>3</v>
      </c>
      <c r="Y23">
        <v>60</v>
      </c>
    </row>
    <row r="24" spans="1:63" x14ac:dyDescent="0.2">
      <c r="A24" t="s">
        <v>226</v>
      </c>
      <c r="B24" t="s">
        <v>227</v>
      </c>
      <c r="C24" t="s">
        <v>47</v>
      </c>
      <c r="D24" t="s">
        <v>228</v>
      </c>
      <c r="E24" t="s">
        <v>171</v>
      </c>
      <c r="F24">
        <v>2019</v>
      </c>
      <c r="G24" t="s">
        <v>61</v>
      </c>
      <c r="H24">
        <v>13</v>
      </c>
      <c r="I24">
        <v>0</v>
      </c>
      <c r="J24">
        <v>2</v>
      </c>
      <c r="K24">
        <v>0</v>
      </c>
      <c r="L24">
        <v>0</v>
      </c>
      <c r="M24">
        <v>2</v>
      </c>
      <c r="N24">
        <v>17</v>
      </c>
      <c r="O24">
        <v>2</v>
      </c>
      <c r="P24" t="s">
        <v>51</v>
      </c>
      <c r="Q24">
        <v>2</v>
      </c>
      <c r="R24">
        <v>2</v>
      </c>
      <c r="S24">
        <v>5</v>
      </c>
      <c r="T24">
        <v>2</v>
      </c>
      <c r="U24">
        <v>3</v>
      </c>
      <c r="V24">
        <v>3</v>
      </c>
      <c r="W24">
        <v>15</v>
      </c>
      <c r="X24">
        <v>3</v>
      </c>
      <c r="Y24">
        <v>60</v>
      </c>
      <c r="Z24" t="s">
        <v>51</v>
      </c>
      <c r="AK24">
        <v>1</v>
      </c>
      <c r="AU24">
        <v>1</v>
      </c>
    </row>
    <row r="25" spans="1:63" x14ac:dyDescent="0.2">
      <c r="A25" t="s">
        <v>229</v>
      </c>
      <c r="B25" t="s">
        <v>230</v>
      </c>
      <c r="C25" t="s">
        <v>47</v>
      </c>
      <c r="D25" t="s">
        <v>231</v>
      </c>
      <c r="E25" t="s">
        <v>171</v>
      </c>
      <c r="F25">
        <v>2019</v>
      </c>
      <c r="G25" t="s">
        <v>50</v>
      </c>
      <c r="H25">
        <v>16</v>
      </c>
      <c r="I25">
        <v>0</v>
      </c>
      <c r="J25">
        <v>0</v>
      </c>
      <c r="K25">
        <v>2</v>
      </c>
      <c r="L25">
        <v>0</v>
      </c>
      <c r="M25">
        <v>0</v>
      </c>
      <c r="N25">
        <v>18</v>
      </c>
      <c r="O25">
        <v>0</v>
      </c>
      <c r="P25" t="s">
        <v>51</v>
      </c>
      <c r="Q25">
        <v>0</v>
      </c>
      <c r="R25">
        <v>1</v>
      </c>
      <c r="S25">
        <v>8</v>
      </c>
      <c r="T25">
        <v>3</v>
      </c>
      <c r="U25">
        <v>4</v>
      </c>
      <c r="V25">
        <v>0</v>
      </c>
      <c r="W25">
        <v>16</v>
      </c>
      <c r="X25">
        <v>6</v>
      </c>
      <c r="Y25">
        <v>120</v>
      </c>
      <c r="Z25" t="s">
        <v>51</v>
      </c>
    </row>
    <row r="26" spans="1:63" x14ac:dyDescent="0.2">
      <c r="A26" t="s">
        <v>232</v>
      </c>
      <c r="B26" t="s">
        <v>233</v>
      </c>
      <c r="C26" t="s">
        <v>47</v>
      </c>
      <c r="D26" t="s">
        <v>234</v>
      </c>
      <c r="E26" t="s">
        <v>171</v>
      </c>
      <c r="F26">
        <v>2019</v>
      </c>
      <c r="G26" t="s">
        <v>50</v>
      </c>
      <c r="H26">
        <v>7</v>
      </c>
      <c r="I26">
        <v>1</v>
      </c>
      <c r="J26">
        <v>0</v>
      </c>
      <c r="K26">
        <v>0</v>
      </c>
      <c r="L26">
        <v>0</v>
      </c>
      <c r="M26">
        <v>0</v>
      </c>
      <c r="N26">
        <v>8</v>
      </c>
      <c r="O26">
        <v>1</v>
      </c>
      <c r="P26" t="s">
        <v>51</v>
      </c>
      <c r="Q26">
        <v>1</v>
      </c>
      <c r="R26">
        <v>3</v>
      </c>
      <c r="S26">
        <v>5</v>
      </c>
      <c r="T26">
        <v>0</v>
      </c>
      <c r="U26">
        <v>0</v>
      </c>
      <c r="V26">
        <v>0</v>
      </c>
      <c r="W26">
        <v>8</v>
      </c>
      <c r="X26">
        <v>0</v>
      </c>
      <c r="Y26">
        <v>0</v>
      </c>
      <c r="Z26" t="s">
        <v>51</v>
      </c>
      <c r="AB26">
        <v>1</v>
      </c>
    </row>
    <row r="27" spans="1:63" x14ac:dyDescent="0.2">
      <c r="A27" t="s">
        <v>235</v>
      </c>
      <c r="B27" t="s">
        <v>236</v>
      </c>
      <c r="C27" t="s">
        <v>47</v>
      </c>
      <c r="D27" t="s">
        <v>237</v>
      </c>
      <c r="E27" t="s">
        <v>171</v>
      </c>
      <c r="F27">
        <v>2019</v>
      </c>
      <c r="G27" t="s">
        <v>61</v>
      </c>
      <c r="H27">
        <v>6</v>
      </c>
      <c r="I27">
        <v>0</v>
      </c>
      <c r="J27">
        <v>2</v>
      </c>
      <c r="K27">
        <v>1</v>
      </c>
      <c r="L27">
        <v>0</v>
      </c>
      <c r="M27">
        <v>5</v>
      </c>
      <c r="N27">
        <v>14</v>
      </c>
      <c r="O27">
        <v>2</v>
      </c>
      <c r="P27" t="s">
        <v>51</v>
      </c>
      <c r="Q27">
        <v>2</v>
      </c>
      <c r="R27">
        <v>3</v>
      </c>
      <c r="S27">
        <v>2</v>
      </c>
      <c r="T27">
        <v>0</v>
      </c>
      <c r="U27">
        <v>2</v>
      </c>
      <c r="V27">
        <v>1</v>
      </c>
      <c r="W27">
        <v>8</v>
      </c>
      <c r="X27">
        <v>3</v>
      </c>
      <c r="Y27">
        <v>60</v>
      </c>
    </row>
    <row r="28" spans="1:63" x14ac:dyDescent="0.2">
      <c r="A28" t="s">
        <v>238</v>
      </c>
      <c r="B28" t="s">
        <v>239</v>
      </c>
      <c r="C28" t="s">
        <v>47</v>
      </c>
      <c r="D28" t="s">
        <v>240</v>
      </c>
      <c r="E28" t="s">
        <v>171</v>
      </c>
      <c r="F28">
        <v>2019</v>
      </c>
      <c r="G28" t="s">
        <v>61</v>
      </c>
      <c r="H28">
        <v>15</v>
      </c>
      <c r="I28">
        <v>1</v>
      </c>
      <c r="J28">
        <v>0</v>
      </c>
      <c r="K28">
        <v>0</v>
      </c>
      <c r="L28">
        <v>0</v>
      </c>
      <c r="M28">
        <v>1</v>
      </c>
      <c r="N28">
        <v>17</v>
      </c>
      <c r="O28">
        <v>1</v>
      </c>
      <c r="P28" t="s">
        <v>51</v>
      </c>
      <c r="Q28">
        <v>1</v>
      </c>
      <c r="R28">
        <v>0</v>
      </c>
      <c r="S28">
        <v>16</v>
      </c>
      <c r="T28">
        <v>0</v>
      </c>
      <c r="U28">
        <v>0</v>
      </c>
      <c r="V28">
        <v>0</v>
      </c>
      <c r="W28">
        <v>16</v>
      </c>
      <c r="X28">
        <v>2</v>
      </c>
      <c r="Y28">
        <v>40</v>
      </c>
      <c r="Z28" t="s">
        <v>51</v>
      </c>
      <c r="AU28">
        <v>1</v>
      </c>
    </row>
    <row r="29" spans="1:63" x14ac:dyDescent="0.2">
      <c r="A29" t="s">
        <v>241</v>
      </c>
      <c r="B29" t="s">
        <v>242</v>
      </c>
      <c r="C29" t="s">
        <v>47</v>
      </c>
      <c r="D29" t="s">
        <v>243</v>
      </c>
      <c r="E29" t="s">
        <v>171</v>
      </c>
      <c r="F29">
        <v>2019</v>
      </c>
      <c r="G29" t="s">
        <v>61</v>
      </c>
      <c r="H29">
        <v>26</v>
      </c>
      <c r="I29">
        <v>0</v>
      </c>
      <c r="J29">
        <v>0</v>
      </c>
      <c r="K29">
        <v>0</v>
      </c>
      <c r="L29">
        <v>0</v>
      </c>
      <c r="M29">
        <v>1</v>
      </c>
      <c r="N29">
        <v>27</v>
      </c>
      <c r="O29">
        <v>0</v>
      </c>
      <c r="P29" t="s">
        <v>51</v>
      </c>
      <c r="Q29">
        <v>0</v>
      </c>
      <c r="R29">
        <v>1</v>
      </c>
      <c r="S29">
        <v>5</v>
      </c>
      <c r="T29">
        <v>19</v>
      </c>
      <c r="U29">
        <v>1</v>
      </c>
      <c r="V29">
        <v>0</v>
      </c>
      <c r="W29">
        <v>26</v>
      </c>
      <c r="X29">
        <v>4</v>
      </c>
      <c r="Y29">
        <v>80</v>
      </c>
      <c r="Z29" t="s">
        <v>51</v>
      </c>
    </row>
    <row r="30" spans="1:63" x14ac:dyDescent="0.2">
      <c r="A30" t="s">
        <v>244</v>
      </c>
      <c r="B30" t="s">
        <v>245</v>
      </c>
      <c r="C30" t="s">
        <v>47</v>
      </c>
      <c r="D30" t="s">
        <v>246</v>
      </c>
      <c r="E30" t="s">
        <v>171</v>
      </c>
      <c r="F30">
        <v>2019</v>
      </c>
      <c r="G30" t="s">
        <v>50</v>
      </c>
      <c r="H30">
        <v>16</v>
      </c>
      <c r="I30">
        <v>0</v>
      </c>
      <c r="J30">
        <v>1</v>
      </c>
      <c r="K30">
        <v>0</v>
      </c>
      <c r="L30">
        <v>1</v>
      </c>
      <c r="M30">
        <v>0</v>
      </c>
      <c r="N30">
        <v>18</v>
      </c>
      <c r="O30">
        <v>1</v>
      </c>
      <c r="P30" t="s">
        <v>51</v>
      </c>
      <c r="Q30">
        <v>1</v>
      </c>
      <c r="R30">
        <v>16</v>
      </c>
      <c r="S30">
        <v>1</v>
      </c>
      <c r="T30">
        <v>0</v>
      </c>
      <c r="U30">
        <v>0</v>
      </c>
      <c r="V30">
        <v>0</v>
      </c>
      <c r="W30">
        <v>17</v>
      </c>
      <c r="X30">
        <v>1</v>
      </c>
      <c r="Y30">
        <v>20</v>
      </c>
      <c r="Z30" t="s">
        <v>51</v>
      </c>
      <c r="AU30">
        <v>1</v>
      </c>
    </row>
    <row r="31" spans="1:63" x14ac:dyDescent="0.2">
      <c r="A31" t="s">
        <v>247</v>
      </c>
      <c r="B31" t="s">
        <v>248</v>
      </c>
      <c r="C31" t="s">
        <v>47</v>
      </c>
      <c r="D31" t="s">
        <v>249</v>
      </c>
      <c r="E31" t="s">
        <v>171</v>
      </c>
      <c r="F31">
        <v>2019</v>
      </c>
      <c r="G31" t="s">
        <v>61</v>
      </c>
      <c r="H31">
        <v>19</v>
      </c>
      <c r="I31">
        <v>0</v>
      </c>
      <c r="J31">
        <v>0</v>
      </c>
      <c r="K31">
        <v>1</v>
      </c>
      <c r="L31">
        <v>0</v>
      </c>
      <c r="M31">
        <v>1</v>
      </c>
      <c r="N31">
        <v>21</v>
      </c>
      <c r="O31">
        <v>0</v>
      </c>
      <c r="P31" t="s">
        <v>51</v>
      </c>
      <c r="Q31">
        <v>0</v>
      </c>
      <c r="R31">
        <v>6</v>
      </c>
      <c r="S31">
        <v>4</v>
      </c>
      <c r="T31">
        <v>4</v>
      </c>
      <c r="U31">
        <v>3</v>
      </c>
      <c r="V31">
        <v>2</v>
      </c>
      <c r="W31">
        <v>19</v>
      </c>
      <c r="X31">
        <v>2</v>
      </c>
      <c r="Y31">
        <v>40</v>
      </c>
      <c r="Z31" t="s">
        <v>51</v>
      </c>
    </row>
    <row r="32" spans="1:63" x14ac:dyDescent="0.2">
      <c r="A32" t="s">
        <v>250</v>
      </c>
      <c r="B32" t="s">
        <v>251</v>
      </c>
      <c r="C32" t="s">
        <v>47</v>
      </c>
      <c r="D32" t="s">
        <v>252</v>
      </c>
      <c r="E32" t="s">
        <v>171</v>
      </c>
      <c r="F32">
        <v>2019</v>
      </c>
      <c r="G32" t="s">
        <v>61</v>
      </c>
      <c r="H32">
        <v>14</v>
      </c>
      <c r="I32">
        <v>0</v>
      </c>
      <c r="J32">
        <v>0</v>
      </c>
      <c r="K32">
        <v>0</v>
      </c>
      <c r="L32">
        <v>0</v>
      </c>
      <c r="M32">
        <v>0</v>
      </c>
      <c r="N32">
        <v>14</v>
      </c>
      <c r="O32">
        <v>0</v>
      </c>
      <c r="P32" t="s">
        <v>51</v>
      </c>
      <c r="Q32">
        <v>0</v>
      </c>
      <c r="R32">
        <v>2</v>
      </c>
      <c r="S32">
        <v>1</v>
      </c>
      <c r="T32">
        <v>8</v>
      </c>
      <c r="U32">
        <v>3</v>
      </c>
      <c r="V32">
        <v>0</v>
      </c>
      <c r="W32">
        <v>14</v>
      </c>
      <c r="X32">
        <v>14</v>
      </c>
      <c r="Y32">
        <v>280</v>
      </c>
    </row>
    <row r="33" spans="1:59" x14ac:dyDescent="0.2">
      <c r="A33" t="s">
        <v>521</v>
      </c>
      <c r="B33" t="s">
        <v>522</v>
      </c>
      <c r="D33" t="s">
        <v>520</v>
      </c>
      <c r="E33" t="s">
        <v>171</v>
      </c>
      <c r="F33">
        <v>2019</v>
      </c>
      <c r="G33" t="s">
        <v>50</v>
      </c>
      <c r="H33">
        <v>24</v>
      </c>
      <c r="I33">
        <v>1</v>
      </c>
      <c r="J33">
        <v>1</v>
      </c>
      <c r="K33">
        <v>0</v>
      </c>
      <c r="L33">
        <v>0</v>
      </c>
      <c r="M33">
        <v>0</v>
      </c>
      <c r="N33">
        <v>26</v>
      </c>
      <c r="O33">
        <v>2</v>
      </c>
      <c r="P33" t="s">
        <v>51</v>
      </c>
      <c r="Q33">
        <v>2</v>
      </c>
      <c r="R33">
        <v>0</v>
      </c>
      <c r="S33">
        <v>13</v>
      </c>
      <c r="T33">
        <v>12</v>
      </c>
      <c r="U33">
        <v>1</v>
      </c>
      <c r="V33">
        <v>0</v>
      </c>
      <c r="W33">
        <v>26</v>
      </c>
      <c r="X33">
        <v>0</v>
      </c>
      <c r="Y33">
        <v>0</v>
      </c>
      <c r="AK33">
        <v>2</v>
      </c>
    </row>
    <row r="34" spans="1:59" x14ac:dyDescent="0.2">
      <c r="A34" t="s">
        <v>253</v>
      </c>
      <c r="B34" t="s">
        <v>254</v>
      </c>
      <c r="C34" t="s">
        <v>47</v>
      </c>
      <c r="D34" t="s">
        <v>255</v>
      </c>
      <c r="E34" t="s">
        <v>171</v>
      </c>
      <c r="F34">
        <v>2019</v>
      </c>
      <c r="G34" t="s">
        <v>50</v>
      </c>
      <c r="H34">
        <v>15</v>
      </c>
      <c r="I34">
        <v>0</v>
      </c>
      <c r="J34">
        <v>0</v>
      </c>
      <c r="K34">
        <v>0</v>
      </c>
      <c r="L34">
        <v>0</v>
      </c>
      <c r="M34">
        <v>0</v>
      </c>
      <c r="N34">
        <v>15</v>
      </c>
      <c r="O34">
        <v>0</v>
      </c>
      <c r="P34" t="s">
        <v>51</v>
      </c>
      <c r="Q34">
        <v>0</v>
      </c>
      <c r="R34">
        <v>7</v>
      </c>
      <c r="S34">
        <v>4</v>
      </c>
      <c r="T34">
        <v>4</v>
      </c>
      <c r="U34">
        <v>0</v>
      </c>
      <c r="V34">
        <v>0</v>
      </c>
      <c r="W34">
        <v>15</v>
      </c>
      <c r="X34">
        <v>0</v>
      </c>
      <c r="Y34">
        <v>0</v>
      </c>
      <c r="Z34" t="s">
        <v>51</v>
      </c>
    </row>
    <row r="35" spans="1:59" x14ac:dyDescent="0.2">
      <c r="A35" t="s">
        <v>256</v>
      </c>
      <c r="B35" t="s">
        <v>257</v>
      </c>
      <c r="C35" t="s">
        <v>47</v>
      </c>
      <c r="D35" t="s">
        <v>258</v>
      </c>
      <c r="E35" t="s">
        <v>171</v>
      </c>
      <c r="F35">
        <v>2019</v>
      </c>
      <c r="G35" t="s">
        <v>61</v>
      </c>
      <c r="H35">
        <v>11</v>
      </c>
      <c r="I35">
        <v>5</v>
      </c>
      <c r="J35">
        <v>0</v>
      </c>
      <c r="K35">
        <v>1</v>
      </c>
      <c r="L35">
        <v>0</v>
      </c>
      <c r="M35">
        <v>2</v>
      </c>
      <c r="N35">
        <v>19</v>
      </c>
      <c r="O35">
        <v>5</v>
      </c>
      <c r="P35" t="s">
        <v>51</v>
      </c>
      <c r="Q35">
        <v>5</v>
      </c>
      <c r="R35">
        <v>4</v>
      </c>
      <c r="S35">
        <v>8</v>
      </c>
      <c r="T35">
        <v>4</v>
      </c>
      <c r="U35">
        <v>0</v>
      </c>
      <c r="V35">
        <v>0</v>
      </c>
      <c r="W35">
        <v>16</v>
      </c>
      <c r="X35">
        <v>1</v>
      </c>
      <c r="Y35">
        <v>20</v>
      </c>
      <c r="Z35" t="s">
        <v>51</v>
      </c>
      <c r="AC35">
        <v>3</v>
      </c>
      <c r="AM35">
        <v>1</v>
      </c>
      <c r="AU35">
        <v>1</v>
      </c>
    </row>
    <row r="36" spans="1:59" x14ac:dyDescent="0.2">
      <c r="A36" t="s">
        <v>259</v>
      </c>
      <c r="B36" t="s">
        <v>260</v>
      </c>
      <c r="C36" t="s">
        <v>47</v>
      </c>
      <c r="D36" t="s">
        <v>261</v>
      </c>
      <c r="E36" t="s">
        <v>171</v>
      </c>
      <c r="F36">
        <v>2019</v>
      </c>
      <c r="G36" t="s">
        <v>50</v>
      </c>
      <c r="H36">
        <v>11</v>
      </c>
      <c r="I36">
        <v>1</v>
      </c>
      <c r="J36">
        <v>0</v>
      </c>
      <c r="K36">
        <v>0</v>
      </c>
      <c r="L36">
        <v>0</v>
      </c>
      <c r="M36">
        <v>0</v>
      </c>
      <c r="N36">
        <v>12</v>
      </c>
      <c r="O36">
        <v>1</v>
      </c>
      <c r="P36" t="s">
        <v>51</v>
      </c>
      <c r="Q36">
        <v>1</v>
      </c>
      <c r="R36">
        <v>6</v>
      </c>
      <c r="S36">
        <v>6</v>
      </c>
      <c r="T36">
        <v>0</v>
      </c>
      <c r="U36">
        <v>0</v>
      </c>
      <c r="V36">
        <v>0</v>
      </c>
      <c r="W36">
        <v>12</v>
      </c>
      <c r="X36">
        <v>3</v>
      </c>
      <c r="Y36">
        <v>60</v>
      </c>
      <c r="Z36" t="s">
        <v>51</v>
      </c>
      <c r="AK36">
        <v>1</v>
      </c>
    </row>
    <row r="37" spans="1:59" x14ac:dyDescent="0.2">
      <c r="A37" t="s">
        <v>262</v>
      </c>
      <c r="B37" t="s">
        <v>263</v>
      </c>
      <c r="C37" t="s">
        <v>47</v>
      </c>
      <c r="D37" t="s">
        <v>264</v>
      </c>
      <c r="E37" t="s">
        <v>171</v>
      </c>
      <c r="F37">
        <v>2019</v>
      </c>
      <c r="G37" t="s">
        <v>50</v>
      </c>
      <c r="H37">
        <v>10</v>
      </c>
      <c r="I37">
        <v>2</v>
      </c>
      <c r="J37">
        <v>1</v>
      </c>
      <c r="K37">
        <v>0</v>
      </c>
      <c r="L37">
        <v>0</v>
      </c>
      <c r="M37">
        <v>0</v>
      </c>
      <c r="N37">
        <v>13</v>
      </c>
      <c r="O37">
        <v>3</v>
      </c>
      <c r="P37" t="s">
        <v>51</v>
      </c>
      <c r="Q37">
        <v>3</v>
      </c>
      <c r="R37">
        <v>0</v>
      </c>
      <c r="S37">
        <v>0</v>
      </c>
      <c r="T37">
        <v>10</v>
      </c>
      <c r="U37">
        <v>3</v>
      </c>
      <c r="V37">
        <v>0</v>
      </c>
      <c r="W37">
        <v>13</v>
      </c>
      <c r="X37">
        <v>13</v>
      </c>
      <c r="Y37">
        <v>30</v>
      </c>
      <c r="Z37" t="s">
        <v>51</v>
      </c>
      <c r="AK37">
        <v>2</v>
      </c>
      <c r="BG37">
        <v>1</v>
      </c>
    </row>
    <row r="38" spans="1:59" x14ac:dyDescent="0.2">
      <c r="A38" t="s">
        <v>265</v>
      </c>
      <c r="B38" t="s">
        <v>266</v>
      </c>
      <c r="C38" t="s">
        <v>47</v>
      </c>
      <c r="D38" t="s">
        <v>267</v>
      </c>
      <c r="E38" t="s">
        <v>171</v>
      </c>
      <c r="F38">
        <v>2019</v>
      </c>
      <c r="G38" t="s">
        <v>50</v>
      </c>
      <c r="H38">
        <v>17</v>
      </c>
      <c r="I38">
        <v>1</v>
      </c>
      <c r="J38">
        <v>4</v>
      </c>
      <c r="K38">
        <v>0</v>
      </c>
      <c r="L38">
        <v>0</v>
      </c>
      <c r="M38">
        <v>2</v>
      </c>
      <c r="N38">
        <v>24</v>
      </c>
      <c r="O38">
        <v>5</v>
      </c>
      <c r="P38" t="s">
        <v>51</v>
      </c>
      <c r="Q38">
        <v>5</v>
      </c>
      <c r="R38">
        <v>4</v>
      </c>
      <c r="S38">
        <v>13</v>
      </c>
      <c r="T38">
        <v>2</v>
      </c>
      <c r="U38">
        <v>0</v>
      </c>
      <c r="V38">
        <v>3</v>
      </c>
      <c r="W38">
        <v>22</v>
      </c>
      <c r="X38">
        <v>6</v>
      </c>
      <c r="Y38">
        <v>133.63</v>
      </c>
      <c r="Z38" t="s">
        <v>51</v>
      </c>
      <c r="AC38">
        <v>4</v>
      </c>
      <c r="AU38">
        <v>1</v>
      </c>
    </row>
    <row r="39" spans="1:59" x14ac:dyDescent="0.2">
      <c r="A39" t="s">
        <v>268</v>
      </c>
      <c r="B39" t="s">
        <v>269</v>
      </c>
      <c r="C39" t="s">
        <v>47</v>
      </c>
      <c r="D39" t="s">
        <v>270</v>
      </c>
      <c r="E39" t="s">
        <v>171</v>
      </c>
      <c r="F39">
        <v>2019</v>
      </c>
      <c r="G39" t="s">
        <v>50</v>
      </c>
      <c r="H39">
        <v>14</v>
      </c>
      <c r="I39">
        <v>0</v>
      </c>
      <c r="J39">
        <v>0</v>
      </c>
      <c r="K39">
        <v>0</v>
      </c>
      <c r="L39">
        <v>0</v>
      </c>
      <c r="M39">
        <v>0</v>
      </c>
      <c r="N39">
        <v>14</v>
      </c>
      <c r="O39">
        <v>0</v>
      </c>
      <c r="P39" t="s">
        <v>51</v>
      </c>
      <c r="Q39">
        <v>0</v>
      </c>
      <c r="R39">
        <v>0</v>
      </c>
      <c r="S39">
        <v>14</v>
      </c>
      <c r="T39">
        <v>0</v>
      </c>
      <c r="U39">
        <v>0</v>
      </c>
      <c r="V39">
        <v>0</v>
      </c>
      <c r="W39">
        <v>14</v>
      </c>
      <c r="X39">
        <v>2</v>
      </c>
      <c r="Y39">
        <v>40</v>
      </c>
      <c r="Z39" t="s">
        <v>51</v>
      </c>
    </row>
    <row r="40" spans="1:59" x14ac:dyDescent="0.2">
      <c r="A40" t="s">
        <v>271</v>
      </c>
      <c r="B40" t="s">
        <v>272</v>
      </c>
      <c r="C40" t="s">
        <v>47</v>
      </c>
      <c r="D40" t="s">
        <v>273</v>
      </c>
      <c r="E40" t="s">
        <v>171</v>
      </c>
      <c r="F40">
        <v>2019</v>
      </c>
      <c r="G40" t="s">
        <v>50</v>
      </c>
      <c r="H40">
        <v>15</v>
      </c>
      <c r="I40">
        <v>0</v>
      </c>
      <c r="J40">
        <v>0</v>
      </c>
      <c r="K40">
        <v>0</v>
      </c>
      <c r="L40">
        <v>0</v>
      </c>
      <c r="M40">
        <v>0</v>
      </c>
      <c r="N40">
        <v>15</v>
      </c>
      <c r="O40">
        <v>0</v>
      </c>
      <c r="P40" t="s">
        <v>51</v>
      </c>
      <c r="Q40">
        <v>0</v>
      </c>
      <c r="R40">
        <v>9</v>
      </c>
      <c r="S40">
        <v>5</v>
      </c>
      <c r="T40">
        <v>1</v>
      </c>
      <c r="U40">
        <v>0</v>
      </c>
      <c r="V40">
        <v>0</v>
      </c>
      <c r="W40">
        <v>15</v>
      </c>
      <c r="X40">
        <v>2</v>
      </c>
      <c r="Y40">
        <v>20</v>
      </c>
      <c r="Z40" t="s">
        <v>51</v>
      </c>
    </row>
    <row r="41" spans="1:59" x14ac:dyDescent="0.2">
      <c r="A41" t="s">
        <v>274</v>
      </c>
      <c r="B41" t="s">
        <v>275</v>
      </c>
      <c r="C41" t="s">
        <v>47</v>
      </c>
      <c r="D41" t="s">
        <v>276</v>
      </c>
      <c r="E41" t="s">
        <v>171</v>
      </c>
      <c r="F41">
        <v>2019</v>
      </c>
      <c r="G41" t="s">
        <v>50</v>
      </c>
      <c r="H41">
        <v>12</v>
      </c>
      <c r="I41">
        <v>0</v>
      </c>
      <c r="J41">
        <v>0</v>
      </c>
      <c r="K41">
        <v>0</v>
      </c>
      <c r="L41">
        <v>0</v>
      </c>
      <c r="M41">
        <v>0</v>
      </c>
      <c r="N41">
        <v>12</v>
      </c>
      <c r="O41">
        <v>0</v>
      </c>
      <c r="P41" t="s">
        <v>51</v>
      </c>
      <c r="Q41">
        <v>0</v>
      </c>
      <c r="R41">
        <v>6</v>
      </c>
      <c r="S41">
        <v>4</v>
      </c>
      <c r="T41">
        <v>2</v>
      </c>
      <c r="U41">
        <v>0</v>
      </c>
      <c r="V41">
        <v>0</v>
      </c>
      <c r="W41">
        <v>12</v>
      </c>
      <c r="X41">
        <v>1</v>
      </c>
      <c r="Y41">
        <v>20</v>
      </c>
      <c r="Z41" t="s">
        <v>51</v>
      </c>
    </row>
    <row r="42" spans="1:59" x14ac:dyDescent="0.2">
      <c r="A42" t="s">
        <v>277</v>
      </c>
      <c r="B42" t="s">
        <v>278</v>
      </c>
      <c r="C42" t="s">
        <v>47</v>
      </c>
      <c r="D42" t="s">
        <v>279</v>
      </c>
      <c r="E42" t="s">
        <v>171</v>
      </c>
      <c r="F42">
        <v>2019</v>
      </c>
      <c r="G42" t="s">
        <v>50</v>
      </c>
      <c r="H42">
        <v>16</v>
      </c>
      <c r="I42">
        <v>4</v>
      </c>
      <c r="J42">
        <v>0</v>
      </c>
      <c r="K42">
        <v>0</v>
      </c>
      <c r="L42">
        <v>0</v>
      </c>
      <c r="M42">
        <v>0</v>
      </c>
      <c r="N42">
        <v>20</v>
      </c>
      <c r="O42">
        <v>4</v>
      </c>
      <c r="P42" t="s">
        <v>51</v>
      </c>
      <c r="Q42">
        <v>4</v>
      </c>
      <c r="R42">
        <v>2</v>
      </c>
      <c r="S42">
        <v>5</v>
      </c>
      <c r="T42">
        <v>9</v>
      </c>
      <c r="U42">
        <v>4</v>
      </c>
      <c r="V42">
        <v>0</v>
      </c>
      <c r="W42">
        <v>20</v>
      </c>
      <c r="X42">
        <v>7</v>
      </c>
      <c r="Y42">
        <v>140</v>
      </c>
      <c r="Z42" t="s">
        <v>51</v>
      </c>
      <c r="AU42">
        <v>4</v>
      </c>
    </row>
    <row r="43" spans="1:59" x14ac:dyDescent="0.2">
      <c r="A43" t="s">
        <v>280</v>
      </c>
      <c r="B43" t="s">
        <v>281</v>
      </c>
      <c r="C43" t="s">
        <v>47</v>
      </c>
      <c r="D43" t="s">
        <v>282</v>
      </c>
      <c r="E43" t="s">
        <v>171</v>
      </c>
      <c r="F43">
        <v>2019</v>
      </c>
      <c r="G43" t="s">
        <v>50</v>
      </c>
      <c r="H43">
        <v>14</v>
      </c>
      <c r="I43">
        <v>0</v>
      </c>
      <c r="J43">
        <v>0</v>
      </c>
      <c r="K43">
        <v>0</v>
      </c>
      <c r="L43">
        <v>0</v>
      </c>
      <c r="M43">
        <v>1</v>
      </c>
      <c r="N43">
        <v>15</v>
      </c>
      <c r="O43">
        <v>0</v>
      </c>
      <c r="P43" t="s">
        <v>51</v>
      </c>
      <c r="Q43">
        <v>0</v>
      </c>
      <c r="R43">
        <v>14</v>
      </c>
      <c r="S43">
        <v>0</v>
      </c>
      <c r="T43">
        <v>0</v>
      </c>
      <c r="U43">
        <v>0</v>
      </c>
      <c r="V43">
        <v>0</v>
      </c>
      <c r="W43">
        <v>14</v>
      </c>
      <c r="X43">
        <v>0</v>
      </c>
      <c r="Y43">
        <v>0</v>
      </c>
      <c r="Z43" t="s">
        <v>51</v>
      </c>
    </row>
    <row r="44" spans="1:59" x14ac:dyDescent="0.2">
      <c r="A44" t="s">
        <v>283</v>
      </c>
      <c r="B44" t="s">
        <v>284</v>
      </c>
      <c r="C44" t="s">
        <v>47</v>
      </c>
      <c r="D44" t="s">
        <v>285</v>
      </c>
      <c r="E44" t="s">
        <v>171</v>
      </c>
      <c r="F44">
        <v>2019</v>
      </c>
      <c r="G44" t="s">
        <v>50</v>
      </c>
      <c r="H44">
        <v>19</v>
      </c>
      <c r="I44">
        <v>0</v>
      </c>
      <c r="J44">
        <v>0</v>
      </c>
      <c r="K44">
        <v>0</v>
      </c>
      <c r="L44">
        <v>0</v>
      </c>
      <c r="M44">
        <v>0</v>
      </c>
      <c r="N44">
        <v>19</v>
      </c>
      <c r="O44">
        <v>0</v>
      </c>
      <c r="P44" t="s">
        <v>51</v>
      </c>
      <c r="Q44">
        <v>0</v>
      </c>
      <c r="R44">
        <v>7</v>
      </c>
      <c r="S44">
        <v>4</v>
      </c>
      <c r="T44">
        <v>7</v>
      </c>
      <c r="U44">
        <v>1</v>
      </c>
      <c r="V44">
        <v>0</v>
      </c>
      <c r="W44">
        <v>19</v>
      </c>
      <c r="X44">
        <v>3</v>
      </c>
      <c r="Y44">
        <v>60</v>
      </c>
      <c r="Z44" t="s">
        <v>51</v>
      </c>
    </row>
    <row r="45" spans="1:59" x14ac:dyDescent="0.2">
      <c r="A45" t="s">
        <v>286</v>
      </c>
      <c r="B45" t="s">
        <v>287</v>
      </c>
      <c r="C45" t="s">
        <v>47</v>
      </c>
      <c r="D45" t="s">
        <v>288</v>
      </c>
      <c r="E45" t="s">
        <v>171</v>
      </c>
      <c r="F45">
        <v>2019</v>
      </c>
      <c r="G45" t="s">
        <v>50</v>
      </c>
      <c r="H45">
        <v>27</v>
      </c>
      <c r="I45">
        <v>0</v>
      </c>
      <c r="J45">
        <v>0</v>
      </c>
      <c r="K45">
        <v>0</v>
      </c>
      <c r="L45">
        <v>0</v>
      </c>
      <c r="M45">
        <v>1</v>
      </c>
      <c r="N45">
        <v>28</v>
      </c>
      <c r="O45">
        <v>0</v>
      </c>
      <c r="P45" t="s">
        <v>51</v>
      </c>
      <c r="Q45">
        <v>0</v>
      </c>
      <c r="R45">
        <v>6</v>
      </c>
      <c r="S45">
        <v>9</v>
      </c>
      <c r="T45">
        <v>8</v>
      </c>
      <c r="U45">
        <v>3</v>
      </c>
      <c r="V45">
        <v>1</v>
      </c>
      <c r="W45">
        <v>27</v>
      </c>
      <c r="X45">
        <v>3</v>
      </c>
      <c r="Y45">
        <v>60</v>
      </c>
      <c r="Z45" t="s">
        <v>51</v>
      </c>
    </row>
    <row r="46" spans="1:59" x14ac:dyDescent="0.2">
      <c r="A46" t="s">
        <v>289</v>
      </c>
      <c r="B46" t="s">
        <v>290</v>
      </c>
      <c r="C46" t="s">
        <v>47</v>
      </c>
      <c r="D46" t="s">
        <v>291</v>
      </c>
      <c r="E46" t="s">
        <v>171</v>
      </c>
      <c r="F46">
        <v>2019</v>
      </c>
      <c r="G46" t="s">
        <v>50</v>
      </c>
      <c r="H46">
        <v>2</v>
      </c>
      <c r="I46">
        <v>1</v>
      </c>
      <c r="J46">
        <v>0</v>
      </c>
      <c r="K46">
        <v>0</v>
      </c>
      <c r="L46">
        <v>0</v>
      </c>
      <c r="M46">
        <v>0</v>
      </c>
      <c r="N46">
        <v>3</v>
      </c>
      <c r="O46">
        <v>1</v>
      </c>
      <c r="P46" t="s">
        <v>51</v>
      </c>
      <c r="Q46">
        <v>1</v>
      </c>
      <c r="R46">
        <v>0</v>
      </c>
      <c r="S46">
        <v>3</v>
      </c>
      <c r="T46">
        <v>0</v>
      </c>
      <c r="U46">
        <v>0</v>
      </c>
      <c r="V46">
        <v>0</v>
      </c>
      <c r="W46">
        <v>3</v>
      </c>
      <c r="X46">
        <v>0</v>
      </c>
      <c r="Y46">
        <v>0</v>
      </c>
      <c r="Z46" t="s">
        <v>51</v>
      </c>
      <c r="AG46">
        <v>1</v>
      </c>
    </row>
    <row r="47" spans="1:59" x14ac:dyDescent="0.2">
      <c r="A47" t="s">
        <v>292</v>
      </c>
      <c r="B47" t="s">
        <v>293</v>
      </c>
      <c r="C47" t="s">
        <v>47</v>
      </c>
      <c r="D47" t="s">
        <v>294</v>
      </c>
      <c r="E47" t="s">
        <v>171</v>
      </c>
      <c r="F47">
        <v>2019</v>
      </c>
      <c r="G47" t="s">
        <v>50</v>
      </c>
      <c r="H47">
        <v>26</v>
      </c>
      <c r="I47">
        <v>0</v>
      </c>
      <c r="J47">
        <v>0</v>
      </c>
      <c r="K47">
        <v>0</v>
      </c>
      <c r="L47">
        <v>0</v>
      </c>
      <c r="M47">
        <v>0</v>
      </c>
      <c r="N47">
        <v>26</v>
      </c>
      <c r="O47">
        <v>0</v>
      </c>
      <c r="P47" t="s">
        <v>51</v>
      </c>
      <c r="Q47">
        <v>0</v>
      </c>
      <c r="R47">
        <v>16</v>
      </c>
      <c r="S47">
        <v>7</v>
      </c>
      <c r="T47">
        <v>2</v>
      </c>
      <c r="U47">
        <v>1</v>
      </c>
      <c r="V47">
        <v>0</v>
      </c>
      <c r="W47">
        <v>26</v>
      </c>
      <c r="X47">
        <v>3</v>
      </c>
      <c r="Y47">
        <v>60</v>
      </c>
      <c r="Z47" t="s">
        <v>51</v>
      </c>
    </row>
    <row r="48" spans="1:59" x14ac:dyDescent="0.2">
      <c r="A48" t="s">
        <v>295</v>
      </c>
      <c r="B48" t="s">
        <v>296</v>
      </c>
      <c r="C48" t="s">
        <v>47</v>
      </c>
      <c r="D48" t="s">
        <v>297</v>
      </c>
      <c r="E48" t="s">
        <v>171</v>
      </c>
      <c r="F48">
        <v>2019</v>
      </c>
      <c r="G48" t="s">
        <v>50</v>
      </c>
      <c r="H48">
        <v>11</v>
      </c>
      <c r="I48">
        <v>0</v>
      </c>
      <c r="J48">
        <v>0</v>
      </c>
      <c r="K48">
        <v>0</v>
      </c>
      <c r="L48">
        <v>0</v>
      </c>
      <c r="M48">
        <v>0</v>
      </c>
      <c r="N48">
        <v>11</v>
      </c>
      <c r="O48">
        <v>0</v>
      </c>
      <c r="P48" t="s">
        <v>51</v>
      </c>
      <c r="Q48">
        <v>0</v>
      </c>
      <c r="R48">
        <v>0</v>
      </c>
      <c r="S48">
        <v>11</v>
      </c>
      <c r="T48">
        <v>0</v>
      </c>
      <c r="U48">
        <v>0</v>
      </c>
      <c r="V48">
        <v>0</v>
      </c>
      <c r="W48">
        <v>11</v>
      </c>
      <c r="X48">
        <v>11</v>
      </c>
      <c r="Y48">
        <v>220</v>
      </c>
      <c r="Z48" t="s">
        <v>51</v>
      </c>
    </row>
    <row r="49" spans="1:59" x14ac:dyDescent="0.2">
      <c r="A49" t="s">
        <v>298</v>
      </c>
      <c r="B49" t="s">
        <v>299</v>
      </c>
      <c r="C49" t="s">
        <v>47</v>
      </c>
      <c r="D49" t="s">
        <v>300</v>
      </c>
      <c r="E49" t="s">
        <v>171</v>
      </c>
      <c r="F49">
        <v>2019</v>
      </c>
      <c r="G49" t="s">
        <v>50</v>
      </c>
      <c r="H49">
        <v>21</v>
      </c>
      <c r="I49">
        <v>0</v>
      </c>
      <c r="J49">
        <v>0</v>
      </c>
      <c r="K49">
        <v>0</v>
      </c>
      <c r="L49">
        <v>0</v>
      </c>
      <c r="M49">
        <v>0</v>
      </c>
      <c r="N49">
        <v>21</v>
      </c>
      <c r="O49">
        <v>0</v>
      </c>
      <c r="P49" t="s">
        <v>51</v>
      </c>
      <c r="Q49">
        <v>0</v>
      </c>
      <c r="R49">
        <v>9</v>
      </c>
      <c r="S49">
        <v>7</v>
      </c>
      <c r="T49">
        <v>5</v>
      </c>
      <c r="U49">
        <v>0</v>
      </c>
      <c r="V49">
        <v>0</v>
      </c>
      <c r="W49">
        <v>21</v>
      </c>
      <c r="X49">
        <v>1</v>
      </c>
      <c r="Y49">
        <v>20</v>
      </c>
      <c r="Z49" t="s">
        <v>51</v>
      </c>
    </row>
    <row r="50" spans="1:59" x14ac:dyDescent="0.2">
      <c r="A50" t="s">
        <v>301</v>
      </c>
      <c r="B50" t="s">
        <v>302</v>
      </c>
      <c r="C50" t="s">
        <v>47</v>
      </c>
      <c r="D50" t="s">
        <v>303</v>
      </c>
      <c r="E50" t="s">
        <v>171</v>
      </c>
      <c r="F50">
        <v>2019</v>
      </c>
      <c r="G50" t="s">
        <v>50</v>
      </c>
      <c r="H50">
        <v>5</v>
      </c>
      <c r="I50">
        <v>0</v>
      </c>
      <c r="J50">
        <v>0</v>
      </c>
      <c r="K50">
        <v>0</v>
      </c>
      <c r="L50">
        <v>0</v>
      </c>
      <c r="M50">
        <v>0</v>
      </c>
      <c r="N50">
        <v>5</v>
      </c>
      <c r="O50">
        <v>0</v>
      </c>
      <c r="P50" t="s">
        <v>51</v>
      </c>
      <c r="Q50">
        <v>0</v>
      </c>
      <c r="R50">
        <v>1</v>
      </c>
      <c r="S50">
        <v>4</v>
      </c>
      <c r="T50">
        <v>0</v>
      </c>
      <c r="U50">
        <v>0</v>
      </c>
      <c r="V50">
        <v>0</v>
      </c>
      <c r="W50">
        <v>5</v>
      </c>
      <c r="X50">
        <v>2</v>
      </c>
      <c r="Y50">
        <v>40</v>
      </c>
      <c r="Z50" t="s">
        <v>51</v>
      </c>
    </row>
    <row r="51" spans="1:59" x14ac:dyDescent="0.2">
      <c r="A51" t="s">
        <v>304</v>
      </c>
      <c r="B51" t="s">
        <v>305</v>
      </c>
      <c r="C51" t="s">
        <v>47</v>
      </c>
      <c r="D51" t="s">
        <v>306</v>
      </c>
      <c r="E51" t="s">
        <v>171</v>
      </c>
      <c r="F51">
        <v>2019</v>
      </c>
      <c r="G51" t="s">
        <v>50</v>
      </c>
      <c r="H51">
        <v>17</v>
      </c>
      <c r="I51">
        <v>0</v>
      </c>
      <c r="J51">
        <v>0</v>
      </c>
      <c r="K51">
        <v>0</v>
      </c>
      <c r="L51">
        <v>0</v>
      </c>
      <c r="M51">
        <v>2</v>
      </c>
      <c r="N51">
        <v>19</v>
      </c>
      <c r="O51">
        <v>0</v>
      </c>
      <c r="P51" t="s">
        <v>51</v>
      </c>
      <c r="Q51">
        <v>0</v>
      </c>
      <c r="R51">
        <v>0</v>
      </c>
      <c r="S51">
        <v>12</v>
      </c>
      <c r="T51">
        <v>5</v>
      </c>
      <c r="U51">
        <v>0</v>
      </c>
      <c r="V51">
        <v>0</v>
      </c>
      <c r="W51">
        <v>17</v>
      </c>
      <c r="X51">
        <v>11</v>
      </c>
      <c r="Y51">
        <v>11</v>
      </c>
      <c r="Z51" t="s">
        <v>51</v>
      </c>
    </row>
    <row r="52" spans="1:59" x14ac:dyDescent="0.2">
      <c r="A52" t="s">
        <v>307</v>
      </c>
      <c r="B52" t="s">
        <v>308</v>
      </c>
      <c r="C52" t="s">
        <v>47</v>
      </c>
      <c r="D52" t="s">
        <v>309</v>
      </c>
      <c r="E52" t="s">
        <v>171</v>
      </c>
      <c r="F52">
        <v>2019</v>
      </c>
      <c r="G52" t="s">
        <v>50</v>
      </c>
      <c r="H52">
        <v>23</v>
      </c>
      <c r="I52">
        <v>0</v>
      </c>
      <c r="J52">
        <v>0</v>
      </c>
      <c r="K52">
        <v>0</v>
      </c>
      <c r="L52">
        <v>0</v>
      </c>
      <c r="M52">
        <v>2</v>
      </c>
      <c r="N52">
        <v>25</v>
      </c>
      <c r="O52">
        <v>0</v>
      </c>
      <c r="P52" t="s">
        <v>51</v>
      </c>
      <c r="Q52">
        <v>0</v>
      </c>
      <c r="R52">
        <v>12</v>
      </c>
      <c r="S52">
        <v>8</v>
      </c>
      <c r="T52">
        <v>3</v>
      </c>
      <c r="U52">
        <v>0</v>
      </c>
      <c r="V52">
        <v>0</v>
      </c>
      <c r="W52">
        <v>23</v>
      </c>
      <c r="X52">
        <v>4</v>
      </c>
      <c r="Y52">
        <v>80</v>
      </c>
      <c r="Z52" t="s">
        <v>51</v>
      </c>
    </row>
    <row r="53" spans="1:59" x14ac:dyDescent="0.2">
      <c r="A53" t="s">
        <v>310</v>
      </c>
      <c r="B53" t="s">
        <v>311</v>
      </c>
      <c r="C53" t="s">
        <v>47</v>
      </c>
      <c r="D53" t="s">
        <v>312</v>
      </c>
      <c r="E53" t="s">
        <v>171</v>
      </c>
      <c r="F53">
        <v>2019</v>
      </c>
      <c r="G53" t="s">
        <v>50</v>
      </c>
      <c r="H53">
        <v>16</v>
      </c>
      <c r="I53">
        <v>0</v>
      </c>
      <c r="J53">
        <v>0</v>
      </c>
      <c r="K53">
        <v>0</v>
      </c>
      <c r="L53">
        <v>1</v>
      </c>
      <c r="M53">
        <v>1</v>
      </c>
      <c r="N53">
        <v>18</v>
      </c>
      <c r="O53">
        <v>0</v>
      </c>
      <c r="P53" t="s">
        <v>51</v>
      </c>
      <c r="Q53">
        <v>0</v>
      </c>
      <c r="R53">
        <v>3</v>
      </c>
      <c r="S53">
        <v>5</v>
      </c>
      <c r="T53">
        <v>8</v>
      </c>
      <c r="U53">
        <v>0</v>
      </c>
      <c r="V53">
        <v>0</v>
      </c>
      <c r="W53">
        <v>16</v>
      </c>
      <c r="X53">
        <v>9</v>
      </c>
      <c r="Y53">
        <v>310</v>
      </c>
      <c r="Z53" t="s">
        <v>51</v>
      </c>
    </row>
    <row r="54" spans="1:59" x14ac:dyDescent="0.2">
      <c r="A54" t="s">
        <v>313</v>
      </c>
      <c r="B54" t="s">
        <v>314</v>
      </c>
      <c r="C54" t="s">
        <v>47</v>
      </c>
      <c r="D54" t="s">
        <v>315</v>
      </c>
      <c r="E54" t="s">
        <v>171</v>
      </c>
      <c r="F54">
        <v>2019</v>
      </c>
      <c r="G54" t="s">
        <v>50</v>
      </c>
      <c r="H54">
        <v>12</v>
      </c>
      <c r="I54">
        <v>1</v>
      </c>
      <c r="J54">
        <v>1</v>
      </c>
      <c r="K54">
        <v>0</v>
      </c>
      <c r="L54">
        <v>0</v>
      </c>
      <c r="M54">
        <v>1</v>
      </c>
      <c r="N54">
        <v>15</v>
      </c>
      <c r="O54">
        <v>2</v>
      </c>
      <c r="P54" t="s">
        <v>51</v>
      </c>
      <c r="Q54">
        <v>2</v>
      </c>
      <c r="R54">
        <v>0</v>
      </c>
      <c r="S54">
        <v>1</v>
      </c>
      <c r="T54">
        <v>10</v>
      </c>
      <c r="U54">
        <v>2</v>
      </c>
      <c r="V54">
        <v>1</v>
      </c>
      <c r="W54">
        <v>14</v>
      </c>
      <c r="X54">
        <v>4</v>
      </c>
      <c r="Y54">
        <v>80</v>
      </c>
      <c r="Z54" t="s">
        <v>51</v>
      </c>
      <c r="AK54">
        <v>1</v>
      </c>
      <c r="AO54">
        <v>1</v>
      </c>
    </row>
    <row r="55" spans="1:59" x14ac:dyDescent="0.2">
      <c r="A55" t="s">
        <v>316</v>
      </c>
      <c r="B55" t="s">
        <v>317</v>
      </c>
      <c r="C55" t="s">
        <v>47</v>
      </c>
      <c r="D55" t="s">
        <v>318</v>
      </c>
      <c r="E55" t="s">
        <v>171</v>
      </c>
      <c r="F55">
        <v>2019</v>
      </c>
      <c r="G55" t="s">
        <v>50</v>
      </c>
      <c r="H55">
        <v>14</v>
      </c>
      <c r="I55">
        <v>2</v>
      </c>
      <c r="J55">
        <v>0</v>
      </c>
      <c r="K55">
        <v>0</v>
      </c>
      <c r="L55">
        <v>0</v>
      </c>
      <c r="M55">
        <v>0</v>
      </c>
      <c r="N55">
        <v>16</v>
      </c>
      <c r="O55">
        <v>2</v>
      </c>
      <c r="P55" t="s">
        <v>51</v>
      </c>
      <c r="Q55">
        <v>2</v>
      </c>
      <c r="R55">
        <v>7</v>
      </c>
      <c r="S55">
        <v>5</v>
      </c>
      <c r="T55">
        <v>4</v>
      </c>
      <c r="U55">
        <v>0</v>
      </c>
      <c r="V55">
        <v>0</v>
      </c>
      <c r="W55">
        <v>16</v>
      </c>
      <c r="X55">
        <v>0</v>
      </c>
      <c r="Y55">
        <v>0</v>
      </c>
      <c r="Z55" t="s">
        <v>51</v>
      </c>
      <c r="AK55">
        <v>2</v>
      </c>
    </row>
    <row r="56" spans="1:59" x14ac:dyDescent="0.2">
      <c r="A56" t="s">
        <v>319</v>
      </c>
      <c r="B56" t="s">
        <v>320</v>
      </c>
      <c r="C56" t="s">
        <v>47</v>
      </c>
      <c r="D56" t="s">
        <v>321</v>
      </c>
      <c r="E56" t="s">
        <v>171</v>
      </c>
      <c r="F56">
        <v>2019</v>
      </c>
      <c r="G56" t="s">
        <v>50</v>
      </c>
      <c r="H56">
        <v>6</v>
      </c>
      <c r="I56">
        <v>0</v>
      </c>
      <c r="J56">
        <v>0</v>
      </c>
      <c r="K56">
        <v>0</v>
      </c>
      <c r="L56">
        <v>0</v>
      </c>
      <c r="M56">
        <v>1</v>
      </c>
      <c r="N56">
        <v>7</v>
      </c>
      <c r="O56">
        <v>0</v>
      </c>
      <c r="P56" t="s">
        <v>51</v>
      </c>
      <c r="Q56">
        <v>0</v>
      </c>
      <c r="R56">
        <v>0</v>
      </c>
      <c r="S56">
        <v>1</v>
      </c>
      <c r="T56">
        <v>2</v>
      </c>
      <c r="U56">
        <v>1</v>
      </c>
      <c r="V56">
        <v>2</v>
      </c>
      <c r="W56">
        <v>6</v>
      </c>
      <c r="X56">
        <v>2</v>
      </c>
      <c r="Y56">
        <v>40</v>
      </c>
      <c r="Z56" t="s">
        <v>51</v>
      </c>
    </row>
    <row r="57" spans="1:59" x14ac:dyDescent="0.2">
      <c r="A57" t="s">
        <v>322</v>
      </c>
      <c r="B57" t="s">
        <v>323</v>
      </c>
      <c r="C57" t="s">
        <v>47</v>
      </c>
      <c r="D57" t="s">
        <v>324</v>
      </c>
      <c r="E57" t="s">
        <v>171</v>
      </c>
      <c r="F57">
        <v>2019</v>
      </c>
      <c r="G57" t="s">
        <v>50</v>
      </c>
      <c r="H57">
        <v>10</v>
      </c>
      <c r="I57">
        <v>2</v>
      </c>
      <c r="J57">
        <v>0</v>
      </c>
      <c r="K57">
        <v>0</v>
      </c>
      <c r="L57">
        <v>2</v>
      </c>
      <c r="M57">
        <v>2</v>
      </c>
      <c r="N57">
        <v>16</v>
      </c>
      <c r="O57">
        <v>2</v>
      </c>
      <c r="P57" t="s">
        <v>51</v>
      </c>
      <c r="Q57">
        <v>4</v>
      </c>
      <c r="R57">
        <v>2</v>
      </c>
      <c r="S57">
        <v>3</v>
      </c>
      <c r="T57">
        <v>1</v>
      </c>
      <c r="U57">
        <v>4</v>
      </c>
      <c r="V57">
        <v>2</v>
      </c>
      <c r="W57">
        <v>12</v>
      </c>
      <c r="X57">
        <v>5</v>
      </c>
      <c r="Y57">
        <v>100</v>
      </c>
      <c r="Z57" t="s">
        <v>51</v>
      </c>
      <c r="AG57">
        <v>1</v>
      </c>
      <c r="AM57">
        <v>1</v>
      </c>
      <c r="AO57">
        <v>2</v>
      </c>
    </row>
    <row r="58" spans="1:59" x14ac:dyDescent="0.2">
      <c r="A58" t="s">
        <v>325</v>
      </c>
      <c r="B58" t="s">
        <v>326</v>
      </c>
      <c r="C58" t="s">
        <v>47</v>
      </c>
      <c r="D58" t="s">
        <v>327</v>
      </c>
      <c r="E58" t="s">
        <v>171</v>
      </c>
      <c r="F58">
        <v>2019</v>
      </c>
      <c r="G58" t="s">
        <v>50</v>
      </c>
      <c r="H58">
        <v>4</v>
      </c>
      <c r="I58">
        <v>0</v>
      </c>
      <c r="J58">
        <v>1</v>
      </c>
      <c r="K58">
        <v>0</v>
      </c>
      <c r="L58">
        <v>0</v>
      </c>
      <c r="M58">
        <v>0</v>
      </c>
      <c r="N58">
        <v>5</v>
      </c>
      <c r="O58">
        <v>1</v>
      </c>
      <c r="P58" t="s">
        <v>51</v>
      </c>
      <c r="Q58">
        <v>1</v>
      </c>
      <c r="R58">
        <v>5</v>
      </c>
      <c r="S58">
        <v>0</v>
      </c>
      <c r="T58">
        <v>0</v>
      </c>
      <c r="U58">
        <v>0</v>
      </c>
      <c r="V58">
        <v>0</v>
      </c>
      <c r="W58">
        <v>5</v>
      </c>
      <c r="X58">
        <v>0</v>
      </c>
      <c r="Y58">
        <v>0</v>
      </c>
      <c r="Z58" t="s">
        <v>51</v>
      </c>
      <c r="AG58">
        <v>1</v>
      </c>
    </row>
    <row r="59" spans="1:59" x14ac:dyDescent="0.2">
      <c r="A59" t="s">
        <v>328</v>
      </c>
      <c r="B59" t="s">
        <v>329</v>
      </c>
      <c r="C59" t="s">
        <v>47</v>
      </c>
      <c r="D59" t="s">
        <v>330</v>
      </c>
      <c r="E59" t="s">
        <v>171</v>
      </c>
      <c r="F59">
        <v>2019</v>
      </c>
      <c r="G59" t="s">
        <v>50</v>
      </c>
      <c r="H59">
        <v>23</v>
      </c>
      <c r="I59">
        <v>0</v>
      </c>
      <c r="J59">
        <v>7</v>
      </c>
      <c r="K59">
        <v>0</v>
      </c>
      <c r="L59">
        <v>0</v>
      </c>
      <c r="M59">
        <v>0</v>
      </c>
      <c r="N59">
        <v>30</v>
      </c>
      <c r="O59">
        <v>7</v>
      </c>
      <c r="P59" t="s">
        <v>51</v>
      </c>
      <c r="Q59">
        <v>7</v>
      </c>
      <c r="R59">
        <v>20</v>
      </c>
      <c r="S59">
        <v>7</v>
      </c>
      <c r="T59">
        <v>3</v>
      </c>
      <c r="U59">
        <v>0</v>
      </c>
      <c r="V59">
        <v>0</v>
      </c>
      <c r="W59">
        <v>30</v>
      </c>
      <c r="X59">
        <v>2</v>
      </c>
      <c r="Y59">
        <v>40</v>
      </c>
      <c r="Z59" t="s">
        <v>51</v>
      </c>
      <c r="AC59">
        <v>1</v>
      </c>
      <c r="AK59">
        <v>6</v>
      </c>
    </row>
    <row r="60" spans="1:59" x14ac:dyDescent="0.2">
      <c r="A60" t="s">
        <v>331</v>
      </c>
      <c r="B60" t="s">
        <v>332</v>
      </c>
      <c r="C60" t="s">
        <v>47</v>
      </c>
      <c r="D60" t="s">
        <v>333</v>
      </c>
      <c r="E60" t="s">
        <v>171</v>
      </c>
      <c r="F60">
        <v>2019</v>
      </c>
      <c r="G60" t="s">
        <v>50</v>
      </c>
      <c r="H60">
        <v>21</v>
      </c>
      <c r="I60">
        <v>0</v>
      </c>
      <c r="J60">
        <v>0</v>
      </c>
      <c r="K60">
        <v>0</v>
      </c>
      <c r="L60">
        <v>0</v>
      </c>
      <c r="M60">
        <v>1</v>
      </c>
      <c r="N60">
        <v>22</v>
      </c>
      <c r="O60">
        <v>0</v>
      </c>
      <c r="P60" t="s">
        <v>51</v>
      </c>
      <c r="Q60">
        <v>0</v>
      </c>
      <c r="R60">
        <v>10</v>
      </c>
      <c r="S60">
        <v>8</v>
      </c>
      <c r="T60">
        <v>2</v>
      </c>
      <c r="U60">
        <v>1</v>
      </c>
      <c r="V60">
        <v>0</v>
      </c>
      <c r="W60">
        <v>21</v>
      </c>
      <c r="X60">
        <v>4</v>
      </c>
      <c r="Y60">
        <v>80</v>
      </c>
      <c r="Z60" t="s">
        <v>51</v>
      </c>
    </row>
    <row r="61" spans="1:59" x14ac:dyDescent="0.2">
      <c r="A61" t="s">
        <v>334</v>
      </c>
      <c r="B61" t="s">
        <v>335</v>
      </c>
      <c r="C61" t="s">
        <v>47</v>
      </c>
      <c r="D61" t="s">
        <v>336</v>
      </c>
      <c r="E61" t="s">
        <v>171</v>
      </c>
      <c r="F61">
        <v>2019</v>
      </c>
      <c r="G61" t="s">
        <v>50</v>
      </c>
      <c r="H61">
        <v>28</v>
      </c>
      <c r="I61">
        <v>3</v>
      </c>
      <c r="J61">
        <v>0</v>
      </c>
      <c r="K61">
        <v>0</v>
      </c>
      <c r="L61">
        <v>0</v>
      </c>
      <c r="M61">
        <v>1</v>
      </c>
      <c r="N61">
        <v>32</v>
      </c>
      <c r="O61">
        <v>3</v>
      </c>
      <c r="P61" t="s">
        <v>51</v>
      </c>
      <c r="Q61">
        <v>3</v>
      </c>
      <c r="R61">
        <v>10</v>
      </c>
      <c r="S61">
        <v>8</v>
      </c>
      <c r="T61">
        <v>6</v>
      </c>
      <c r="U61">
        <v>5</v>
      </c>
      <c r="V61">
        <v>2</v>
      </c>
      <c r="W61">
        <v>31</v>
      </c>
      <c r="X61">
        <v>17</v>
      </c>
      <c r="Y61">
        <v>340</v>
      </c>
      <c r="Z61" t="s">
        <v>51</v>
      </c>
      <c r="AG61">
        <v>1</v>
      </c>
      <c r="AU61">
        <v>1</v>
      </c>
      <c r="BG61">
        <v>1</v>
      </c>
    </row>
    <row r="62" spans="1:59" x14ac:dyDescent="0.2">
      <c r="A62" t="s">
        <v>337</v>
      </c>
      <c r="B62" t="s">
        <v>338</v>
      </c>
      <c r="C62" t="s">
        <v>47</v>
      </c>
      <c r="D62" t="s">
        <v>339</v>
      </c>
      <c r="E62" t="s">
        <v>171</v>
      </c>
      <c r="F62">
        <v>2019</v>
      </c>
      <c r="G62" t="s">
        <v>50</v>
      </c>
      <c r="H62">
        <v>16</v>
      </c>
      <c r="I62">
        <v>0</v>
      </c>
      <c r="J62">
        <v>0</v>
      </c>
      <c r="K62">
        <v>0</v>
      </c>
      <c r="L62">
        <v>0</v>
      </c>
      <c r="M62">
        <v>0</v>
      </c>
      <c r="N62">
        <v>16</v>
      </c>
      <c r="O62">
        <v>0</v>
      </c>
      <c r="P62" t="s">
        <v>51</v>
      </c>
      <c r="Q62">
        <v>0</v>
      </c>
      <c r="R62">
        <v>0</v>
      </c>
      <c r="S62">
        <v>16</v>
      </c>
      <c r="T62">
        <v>0</v>
      </c>
      <c r="U62">
        <v>0</v>
      </c>
      <c r="V62">
        <v>0</v>
      </c>
      <c r="W62">
        <v>16</v>
      </c>
      <c r="X62">
        <v>0</v>
      </c>
      <c r="Y62">
        <v>0</v>
      </c>
      <c r="Z62" t="s">
        <v>51</v>
      </c>
    </row>
    <row r="63" spans="1:59" x14ac:dyDescent="0.2">
      <c r="A63" t="s">
        <v>340</v>
      </c>
      <c r="B63" t="s">
        <v>341</v>
      </c>
      <c r="C63" t="s">
        <v>47</v>
      </c>
      <c r="D63" t="s">
        <v>342</v>
      </c>
      <c r="E63" t="s">
        <v>171</v>
      </c>
      <c r="F63">
        <v>2019</v>
      </c>
      <c r="G63" t="s">
        <v>50</v>
      </c>
      <c r="H63">
        <v>27</v>
      </c>
      <c r="I63">
        <v>0</v>
      </c>
      <c r="J63">
        <v>0</v>
      </c>
      <c r="K63">
        <v>0</v>
      </c>
      <c r="L63">
        <v>0</v>
      </c>
      <c r="M63">
        <v>0</v>
      </c>
      <c r="N63">
        <v>27</v>
      </c>
      <c r="O63">
        <v>0</v>
      </c>
      <c r="P63" t="s">
        <v>51</v>
      </c>
      <c r="Q63">
        <v>0</v>
      </c>
      <c r="R63">
        <v>0</v>
      </c>
      <c r="S63">
        <v>16</v>
      </c>
      <c r="T63">
        <v>11</v>
      </c>
      <c r="U63">
        <v>0</v>
      </c>
      <c r="V63">
        <v>0</v>
      </c>
      <c r="W63">
        <v>27</v>
      </c>
      <c r="X63">
        <v>27</v>
      </c>
      <c r="Y63">
        <v>27</v>
      </c>
      <c r="Z63" t="s">
        <v>51</v>
      </c>
    </row>
    <row r="64" spans="1:59" x14ac:dyDescent="0.2">
      <c r="A64" t="s">
        <v>343</v>
      </c>
      <c r="B64" t="s">
        <v>344</v>
      </c>
      <c r="C64" t="s">
        <v>47</v>
      </c>
      <c r="D64" t="s">
        <v>345</v>
      </c>
      <c r="E64" t="s">
        <v>171</v>
      </c>
      <c r="F64">
        <v>2019</v>
      </c>
      <c r="G64" t="s">
        <v>50</v>
      </c>
      <c r="H64">
        <v>7</v>
      </c>
      <c r="I64">
        <v>0</v>
      </c>
      <c r="J64">
        <v>0</v>
      </c>
      <c r="K64">
        <v>0</v>
      </c>
      <c r="L64">
        <v>0</v>
      </c>
      <c r="M64">
        <v>0</v>
      </c>
      <c r="N64">
        <v>7</v>
      </c>
      <c r="O64">
        <v>0</v>
      </c>
      <c r="P64" t="s">
        <v>51</v>
      </c>
      <c r="Q64">
        <v>0</v>
      </c>
      <c r="R64">
        <v>6</v>
      </c>
      <c r="S64">
        <v>0</v>
      </c>
      <c r="T64">
        <v>1</v>
      </c>
      <c r="U64">
        <v>0</v>
      </c>
      <c r="V64">
        <v>0</v>
      </c>
      <c r="W64">
        <v>7</v>
      </c>
      <c r="X64">
        <v>0</v>
      </c>
      <c r="Y64">
        <v>0</v>
      </c>
      <c r="Z64" t="s">
        <v>51</v>
      </c>
    </row>
    <row r="65" spans="8:76" x14ac:dyDescent="0.2">
      <c r="H65">
        <f>SUM(H2:H64)</f>
        <v>901</v>
      </c>
      <c r="I65">
        <f t="shared" ref="I65:BT65" si="0">SUM(I2:I64)</f>
        <v>45</v>
      </c>
      <c r="J65">
        <f t="shared" si="0"/>
        <v>39</v>
      </c>
      <c r="K65">
        <f t="shared" si="0"/>
        <v>11</v>
      </c>
      <c r="L65">
        <f t="shared" si="0"/>
        <v>7</v>
      </c>
      <c r="M65">
        <f t="shared" si="0"/>
        <v>35</v>
      </c>
      <c r="N65">
        <f t="shared" si="0"/>
        <v>1038</v>
      </c>
      <c r="O65">
        <f t="shared" si="0"/>
        <v>84</v>
      </c>
      <c r="P65">
        <f t="shared" si="0"/>
        <v>0</v>
      </c>
      <c r="Q65">
        <f t="shared" si="0"/>
        <v>88</v>
      </c>
      <c r="R65">
        <f t="shared" si="0"/>
        <v>276</v>
      </c>
      <c r="S65">
        <f t="shared" si="0"/>
        <v>390</v>
      </c>
      <c r="T65">
        <f t="shared" si="0"/>
        <v>221</v>
      </c>
      <c r="U65">
        <f t="shared" si="0"/>
        <v>66</v>
      </c>
      <c r="V65">
        <f t="shared" si="0"/>
        <v>32</v>
      </c>
      <c r="W65">
        <f t="shared" si="0"/>
        <v>985</v>
      </c>
      <c r="X65">
        <f t="shared" si="0"/>
        <v>273</v>
      </c>
      <c r="Y65">
        <f t="shared" si="0"/>
        <v>5296.63</v>
      </c>
      <c r="Z65">
        <f t="shared" si="0"/>
        <v>0</v>
      </c>
      <c r="AA65">
        <f t="shared" si="0"/>
        <v>0</v>
      </c>
      <c r="AB65">
        <f t="shared" si="0"/>
        <v>2</v>
      </c>
      <c r="AC65">
        <f t="shared" si="0"/>
        <v>12</v>
      </c>
      <c r="AD65">
        <f t="shared" si="0"/>
        <v>0</v>
      </c>
      <c r="AE65">
        <f t="shared" si="0"/>
        <v>0</v>
      </c>
      <c r="AF65">
        <f t="shared" si="0"/>
        <v>0</v>
      </c>
      <c r="AG65">
        <f t="shared" si="0"/>
        <v>10</v>
      </c>
      <c r="AH65">
        <f t="shared" si="0"/>
        <v>0</v>
      </c>
      <c r="AI65">
        <f t="shared" si="0"/>
        <v>3</v>
      </c>
      <c r="AJ65">
        <f t="shared" si="0"/>
        <v>0</v>
      </c>
      <c r="AK65">
        <f t="shared" si="0"/>
        <v>20</v>
      </c>
      <c r="AL65">
        <f t="shared" si="0"/>
        <v>0</v>
      </c>
      <c r="AM65">
        <f t="shared" si="0"/>
        <v>7</v>
      </c>
      <c r="AN65">
        <f t="shared" si="0"/>
        <v>0</v>
      </c>
      <c r="AO65">
        <f t="shared" si="0"/>
        <v>5</v>
      </c>
      <c r="AP65">
        <f t="shared" si="0"/>
        <v>0</v>
      </c>
      <c r="AQ65">
        <f t="shared" si="0"/>
        <v>1</v>
      </c>
      <c r="AR65">
        <f t="shared" si="0"/>
        <v>0</v>
      </c>
      <c r="AS65">
        <f t="shared" si="0"/>
        <v>0</v>
      </c>
      <c r="AT65">
        <f t="shared" si="0"/>
        <v>0</v>
      </c>
      <c r="AU65">
        <f t="shared" si="0"/>
        <v>14</v>
      </c>
      <c r="AV65">
        <f t="shared" si="0"/>
        <v>0</v>
      </c>
      <c r="AW65">
        <f t="shared" si="0"/>
        <v>2</v>
      </c>
      <c r="AX65">
        <f t="shared" si="0"/>
        <v>0</v>
      </c>
      <c r="AY65">
        <f t="shared" si="0"/>
        <v>2</v>
      </c>
      <c r="AZ65">
        <f t="shared" si="0"/>
        <v>0</v>
      </c>
      <c r="BA65">
        <f t="shared" si="0"/>
        <v>0</v>
      </c>
      <c r="BB65">
        <f t="shared" si="0"/>
        <v>0</v>
      </c>
      <c r="BC65">
        <f t="shared" si="0"/>
        <v>1</v>
      </c>
      <c r="BD65">
        <f t="shared" si="0"/>
        <v>0</v>
      </c>
      <c r="BE65">
        <f t="shared" si="0"/>
        <v>1</v>
      </c>
      <c r="BF65">
        <f t="shared" si="0"/>
        <v>0</v>
      </c>
      <c r="BG65">
        <f t="shared" si="0"/>
        <v>3</v>
      </c>
      <c r="BH65">
        <f t="shared" si="0"/>
        <v>0</v>
      </c>
      <c r="BI65">
        <f t="shared" si="0"/>
        <v>0</v>
      </c>
      <c r="BJ65">
        <f t="shared" si="0"/>
        <v>1</v>
      </c>
      <c r="BK65">
        <f t="shared" si="0"/>
        <v>2</v>
      </c>
      <c r="BL65">
        <f t="shared" si="0"/>
        <v>0</v>
      </c>
      <c r="BM65">
        <f t="shared" si="0"/>
        <v>0</v>
      </c>
      <c r="BN65">
        <f t="shared" si="0"/>
        <v>0</v>
      </c>
      <c r="BO65">
        <f t="shared" si="0"/>
        <v>0</v>
      </c>
      <c r="BP65">
        <f t="shared" si="0"/>
        <v>0</v>
      </c>
      <c r="BQ65">
        <f t="shared" si="0"/>
        <v>0</v>
      </c>
      <c r="BR65">
        <f t="shared" si="0"/>
        <v>0</v>
      </c>
      <c r="BS65">
        <f t="shared" si="0"/>
        <v>0</v>
      </c>
      <c r="BT65">
        <f t="shared" si="0"/>
        <v>0</v>
      </c>
      <c r="BU65">
        <f t="shared" ref="BU65:BX65" si="1">SUM(BU2:BU64)</f>
        <v>0</v>
      </c>
      <c r="BV65">
        <f t="shared" si="1"/>
        <v>0</v>
      </c>
      <c r="BW65">
        <f t="shared" si="1"/>
        <v>0</v>
      </c>
      <c r="BX65">
        <f t="shared" si="1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42"/>
  <sheetViews>
    <sheetView rightToLeft="1" workbookViewId="0">
      <pane ySplit="1" topLeftCell="A2" activePane="bottomLeft" state="frozen"/>
      <selection pane="bottomLeft" activeCell="AG42" sqref="AG42"/>
    </sheetView>
  </sheetViews>
  <sheetFormatPr defaultRowHeight="14.25" x14ac:dyDescent="0.2"/>
  <sheetData>
    <row r="1" spans="1:76" ht="11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13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13</v>
      </c>
      <c r="X1" s="3" t="s">
        <v>21</v>
      </c>
      <c r="Y1" s="3" t="s">
        <v>22</v>
      </c>
      <c r="Z1" s="3" t="s">
        <v>23</v>
      </c>
      <c r="AA1" s="3"/>
      <c r="AB1" s="3"/>
      <c r="AC1" s="3" t="s">
        <v>24</v>
      </c>
      <c r="AD1" s="3"/>
      <c r="AE1" s="3" t="s">
        <v>25</v>
      </c>
      <c r="AF1" s="3"/>
      <c r="AG1" s="3" t="s">
        <v>26</v>
      </c>
      <c r="AH1" s="3"/>
      <c r="AI1" s="3" t="s">
        <v>27</v>
      </c>
      <c r="AJ1" s="3"/>
      <c r="AK1" s="3" t="s">
        <v>28</v>
      </c>
      <c r="AL1" s="3"/>
      <c r="AM1" s="3" t="s">
        <v>29</v>
      </c>
      <c r="AN1" s="3"/>
      <c r="AO1" s="3" t="s">
        <v>30</v>
      </c>
      <c r="AP1" s="3"/>
      <c r="AQ1" s="3" t="s">
        <v>31</v>
      </c>
      <c r="AR1" s="3"/>
      <c r="AS1" s="3" t="s">
        <v>32</v>
      </c>
      <c r="AT1" s="3"/>
      <c r="AU1" s="3" t="s">
        <v>33</v>
      </c>
      <c r="AV1" s="3"/>
      <c r="AW1" s="3" t="s">
        <v>34</v>
      </c>
      <c r="AX1" s="3"/>
      <c r="AY1" s="3" t="s">
        <v>35</v>
      </c>
      <c r="AZ1" s="3"/>
      <c r="BA1" s="3" t="s">
        <v>36</v>
      </c>
      <c r="BB1" s="3"/>
      <c r="BC1" s="3" t="s">
        <v>37</v>
      </c>
      <c r="BD1" s="3"/>
      <c r="BE1" s="3" t="s">
        <v>38</v>
      </c>
      <c r="BF1" s="3"/>
      <c r="BG1" s="3" t="s">
        <v>39</v>
      </c>
      <c r="BH1" s="3"/>
      <c r="BI1" s="3" t="s">
        <v>40</v>
      </c>
      <c r="BJ1" s="3"/>
      <c r="BK1" s="3" t="s">
        <v>41</v>
      </c>
      <c r="BL1" s="3"/>
      <c r="BM1" s="3" t="s">
        <v>42</v>
      </c>
      <c r="BN1" s="3"/>
      <c r="BO1" s="3" t="s">
        <v>43</v>
      </c>
      <c r="BP1" s="3"/>
      <c r="BQ1" s="3" t="s">
        <v>44</v>
      </c>
      <c r="BR1" s="3"/>
      <c r="BS1" s="3"/>
      <c r="BT1" s="3"/>
      <c r="BU1" s="3"/>
      <c r="BV1" s="3"/>
      <c r="BW1" s="3"/>
      <c r="BX1" s="3"/>
    </row>
    <row r="2" spans="1:76" x14ac:dyDescent="0.2">
      <c r="A2" t="s">
        <v>45</v>
      </c>
      <c r="B2" t="s">
        <v>46</v>
      </c>
      <c r="C2" t="s">
        <v>47</v>
      </c>
      <c r="D2" t="s">
        <v>48</v>
      </c>
      <c r="E2" t="s">
        <v>49</v>
      </c>
      <c r="F2">
        <v>2019</v>
      </c>
      <c r="G2" t="s">
        <v>50</v>
      </c>
      <c r="H2">
        <v>8</v>
      </c>
      <c r="I2">
        <v>0</v>
      </c>
      <c r="J2">
        <v>0</v>
      </c>
      <c r="K2">
        <v>0</v>
      </c>
      <c r="L2">
        <v>0</v>
      </c>
      <c r="M2">
        <v>1</v>
      </c>
      <c r="N2">
        <v>9</v>
      </c>
      <c r="O2">
        <v>0</v>
      </c>
      <c r="P2" t="s">
        <v>51</v>
      </c>
      <c r="Q2">
        <v>0</v>
      </c>
      <c r="R2">
        <v>7</v>
      </c>
      <c r="S2">
        <v>0</v>
      </c>
      <c r="T2">
        <v>0</v>
      </c>
      <c r="U2">
        <v>0</v>
      </c>
      <c r="V2">
        <v>1</v>
      </c>
      <c r="W2">
        <v>8</v>
      </c>
      <c r="X2">
        <v>0</v>
      </c>
      <c r="Y2">
        <v>0</v>
      </c>
      <c r="Z2" t="s">
        <v>51</v>
      </c>
    </row>
    <row r="3" spans="1:76" x14ac:dyDescent="0.2">
      <c r="A3" t="s">
        <v>52</v>
      </c>
      <c r="B3" t="s">
        <v>53</v>
      </c>
      <c r="C3" t="s">
        <v>47</v>
      </c>
      <c r="D3" t="s">
        <v>54</v>
      </c>
      <c r="E3" t="s">
        <v>49</v>
      </c>
      <c r="F3">
        <v>2019</v>
      </c>
      <c r="G3" t="s">
        <v>50</v>
      </c>
      <c r="H3">
        <v>3</v>
      </c>
      <c r="I3">
        <v>0</v>
      </c>
      <c r="J3">
        <v>0</v>
      </c>
      <c r="K3">
        <v>0</v>
      </c>
      <c r="L3">
        <v>0</v>
      </c>
      <c r="M3">
        <v>0</v>
      </c>
      <c r="N3">
        <v>3</v>
      </c>
      <c r="O3">
        <v>0</v>
      </c>
      <c r="P3" t="s">
        <v>51</v>
      </c>
      <c r="Q3">
        <v>0</v>
      </c>
      <c r="R3">
        <v>3</v>
      </c>
      <c r="S3">
        <v>0</v>
      </c>
      <c r="T3">
        <v>0</v>
      </c>
      <c r="U3">
        <v>0</v>
      </c>
      <c r="V3">
        <v>0</v>
      </c>
      <c r="W3">
        <v>3</v>
      </c>
      <c r="X3">
        <v>3</v>
      </c>
      <c r="Y3">
        <v>60</v>
      </c>
      <c r="Z3" t="s">
        <v>51</v>
      </c>
    </row>
    <row r="4" spans="1:76" x14ac:dyDescent="0.2">
      <c r="A4" t="s">
        <v>55</v>
      </c>
      <c r="B4" t="s">
        <v>56</v>
      </c>
      <c r="C4" t="s">
        <v>47</v>
      </c>
      <c r="D4" t="s">
        <v>57</v>
      </c>
      <c r="E4" t="s">
        <v>49</v>
      </c>
      <c r="F4">
        <v>2019</v>
      </c>
      <c r="G4" t="s">
        <v>50</v>
      </c>
      <c r="H4">
        <v>12</v>
      </c>
      <c r="I4">
        <v>1</v>
      </c>
      <c r="J4">
        <v>2</v>
      </c>
      <c r="K4">
        <v>0</v>
      </c>
      <c r="L4">
        <v>1</v>
      </c>
      <c r="M4">
        <v>1</v>
      </c>
      <c r="N4">
        <v>17</v>
      </c>
      <c r="O4">
        <v>3</v>
      </c>
      <c r="P4" t="s">
        <v>51</v>
      </c>
      <c r="Q4">
        <v>3</v>
      </c>
      <c r="R4">
        <v>5</v>
      </c>
      <c r="S4">
        <v>3</v>
      </c>
      <c r="T4">
        <v>3</v>
      </c>
      <c r="U4">
        <v>2</v>
      </c>
      <c r="V4">
        <v>2</v>
      </c>
      <c r="W4">
        <v>15</v>
      </c>
      <c r="X4">
        <v>3</v>
      </c>
      <c r="Y4">
        <v>60</v>
      </c>
      <c r="Z4" t="s">
        <v>51</v>
      </c>
      <c r="AG4">
        <v>1</v>
      </c>
      <c r="AK4">
        <v>2</v>
      </c>
    </row>
    <row r="5" spans="1:76" x14ac:dyDescent="0.2">
      <c r="A5" t="s">
        <v>58</v>
      </c>
      <c r="B5" t="s">
        <v>59</v>
      </c>
      <c r="C5" t="s">
        <v>47</v>
      </c>
      <c r="D5" t="s">
        <v>60</v>
      </c>
      <c r="E5" t="s">
        <v>49</v>
      </c>
      <c r="F5">
        <v>2019</v>
      </c>
      <c r="G5" t="s">
        <v>61</v>
      </c>
      <c r="H5">
        <v>11</v>
      </c>
      <c r="I5">
        <v>0</v>
      </c>
      <c r="J5">
        <v>0</v>
      </c>
      <c r="K5">
        <v>0</v>
      </c>
      <c r="L5">
        <v>1</v>
      </c>
      <c r="M5">
        <v>0</v>
      </c>
      <c r="N5">
        <v>12</v>
      </c>
      <c r="O5">
        <v>0</v>
      </c>
      <c r="P5" t="s">
        <v>51</v>
      </c>
      <c r="Q5">
        <v>0</v>
      </c>
      <c r="R5">
        <v>0</v>
      </c>
      <c r="S5">
        <v>4</v>
      </c>
      <c r="T5">
        <v>7</v>
      </c>
      <c r="U5">
        <v>0</v>
      </c>
      <c r="V5">
        <v>0</v>
      </c>
      <c r="W5">
        <v>11</v>
      </c>
      <c r="X5">
        <v>4</v>
      </c>
      <c r="Y5">
        <v>80</v>
      </c>
      <c r="Z5" t="s">
        <v>62</v>
      </c>
    </row>
    <row r="6" spans="1:76" x14ac:dyDescent="0.2">
      <c r="A6" t="s">
        <v>63</v>
      </c>
      <c r="B6" t="s">
        <v>64</v>
      </c>
      <c r="C6" t="s">
        <v>47</v>
      </c>
      <c r="D6" t="s">
        <v>65</v>
      </c>
      <c r="E6" t="s">
        <v>49</v>
      </c>
      <c r="F6">
        <v>2019</v>
      </c>
      <c r="G6" t="s">
        <v>61</v>
      </c>
      <c r="H6">
        <v>10</v>
      </c>
      <c r="I6">
        <v>2</v>
      </c>
      <c r="J6">
        <v>0</v>
      </c>
      <c r="K6">
        <v>0</v>
      </c>
      <c r="L6">
        <v>0</v>
      </c>
      <c r="M6">
        <v>0</v>
      </c>
      <c r="N6">
        <v>12</v>
      </c>
      <c r="O6">
        <v>2</v>
      </c>
      <c r="P6" t="s">
        <v>51</v>
      </c>
      <c r="Q6">
        <v>2</v>
      </c>
      <c r="R6">
        <v>4</v>
      </c>
      <c r="S6">
        <v>4</v>
      </c>
      <c r="T6">
        <v>1</v>
      </c>
      <c r="U6">
        <v>2</v>
      </c>
      <c r="V6">
        <v>1</v>
      </c>
      <c r="W6">
        <v>12</v>
      </c>
      <c r="X6">
        <v>4</v>
      </c>
      <c r="Y6">
        <v>80</v>
      </c>
      <c r="Z6" t="s">
        <v>51</v>
      </c>
      <c r="AK6">
        <v>2</v>
      </c>
    </row>
    <row r="7" spans="1:76" x14ac:dyDescent="0.2">
      <c r="A7" t="s">
        <v>66</v>
      </c>
      <c r="B7" t="s">
        <v>67</v>
      </c>
      <c r="C7" t="s">
        <v>47</v>
      </c>
      <c r="D7" t="s">
        <v>68</v>
      </c>
      <c r="E7" t="s">
        <v>49</v>
      </c>
      <c r="F7">
        <v>2019</v>
      </c>
      <c r="G7" t="s">
        <v>50</v>
      </c>
      <c r="H7">
        <v>19</v>
      </c>
      <c r="I7">
        <v>0</v>
      </c>
      <c r="J7">
        <v>0</v>
      </c>
      <c r="K7">
        <v>0</v>
      </c>
      <c r="L7">
        <v>0</v>
      </c>
      <c r="M7">
        <v>0</v>
      </c>
      <c r="N7">
        <v>19</v>
      </c>
      <c r="O7">
        <v>0</v>
      </c>
      <c r="P7" t="s">
        <v>51</v>
      </c>
      <c r="Q7">
        <v>0</v>
      </c>
      <c r="R7">
        <v>13</v>
      </c>
      <c r="S7">
        <v>1</v>
      </c>
      <c r="T7">
        <v>5</v>
      </c>
      <c r="U7">
        <v>0</v>
      </c>
      <c r="V7">
        <v>0</v>
      </c>
      <c r="W7">
        <v>19</v>
      </c>
      <c r="X7">
        <v>6</v>
      </c>
      <c r="Y7">
        <v>20</v>
      </c>
      <c r="Z7" t="s">
        <v>51</v>
      </c>
    </row>
    <row r="8" spans="1:76" x14ac:dyDescent="0.2">
      <c r="A8" t="s">
        <v>69</v>
      </c>
      <c r="B8" t="s">
        <v>70</v>
      </c>
      <c r="C8" t="s">
        <v>47</v>
      </c>
      <c r="D8" t="s">
        <v>71</v>
      </c>
      <c r="E8" t="s">
        <v>49</v>
      </c>
      <c r="F8">
        <v>2019</v>
      </c>
      <c r="G8" t="s">
        <v>50</v>
      </c>
      <c r="H8">
        <v>17</v>
      </c>
      <c r="I8">
        <v>1</v>
      </c>
      <c r="J8">
        <v>2</v>
      </c>
      <c r="K8">
        <v>3</v>
      </c>
      <c r="L8">
        <v>0</v>
      </c>
      <c r="M8">
        <v>5</v>
      </c>
      <c r="N8">
        <v>28</v>
      </c>
      <c r="O8">
        <v>3</v>
      </c>
      <c r="P8" t="s">
        <v>51</v>
      </c>
      <c r="Q8">
        <v>3</v>
      </c>
      <c r="R8">
        <v>10</v>
      </c>
      <c r="S8">
        <v>4</v>
      </c>
      <c r="T8">
        <v>3</v>
      </c>
      <c r="U8">
        <v>1</v>
      </c>
      <c r="V8">
        <v>2</v>
      </c>
      <c r="W8">
        <v>20</v>
      </c>
      <c r="X8">
        <v>9</v>
      </c>
      <c r="Y8">
        <v>180</v>
      </c>
      <c r="Z8" t="s">
        <v>51</v>
      </c>
      <c r="AI8">
        <v>1</v>
      </c>
      <c r="AO8">
        <v>1</v>
      </c>
      <c r="BG8">
        <v>1</v>
      </c>
    </row>
    <row r="9" spans="1:76" x14ac:dyDescent="0.2">
      <c r="A9" t="s">
        <v>72</v>
      </c>
      <c r="B9" t="s">
        <v>73</v>
      </c>
      <c r="C9" t="s">
        <v>47</v>
      </c>
      <c r="D9" t="s">
        <v>74</v>
      </c>
      <c r="E9" t="s">
        <v>49</v>
      </c>
      <c r="F9">
        <v>2019</v>
      </c>
      <c r="G9" t="s">
        <v>61</v>
      </c>
      <c r="H9">
        <v>19</v>
      </c>
      <c r="I9">
        <v>0</v>
      </c>
      <c r="J9">
        <v>1</v>
      </c>
      <c r="K9">
        <v>0</v>
      </c>
      <c r="L9">
        <v>1</v>
      </c>
      <c r="M9">
        <v>0</v>
      </c>
      <c r="N9">
        <v>21</v>
      </c>
      <c r="O9">
        <v>1</v>
      </c>
      <c r="P9" t="s">
        <v>51</v>
      </c>
      <c r="Q9">
        <v>1</v>
      </c>
      <c r="R9">
        <v>7</v>
      </c>
      <c r="S9">
        <v>4</v>
      </c>
      <c r="T9">
        <v>6</v>
      </c>
      <c r="U9">
        <v>3</v>
      </c>
      <c r="V9">
        <v>0</v>
      </c>
      <c r="W9">
        <v>20</v>
      </c>
      <c r="X9">
        <v>12</v>
      </c>
      <c r="Y9">
        <v>240</v>
      </c>
      <c r="Z9" t="s">
        <v>51</v>
      </c>
      <c r="AO9">
        <v>1</v>
      </c>
    </row>
    <row r="10" spans="1:76" x14ac:dyDescent="0.2">
      <c r="A10" t="s">
        <v>75</v>
      </c>
      <c r="B10" t="s">
        <v>76</v>
      </c>
      <c r="C10" t="s">
        <v>47</v>
      </c>
      <c r="D10" t="s">
        <v>77</v>
      </c>
      <c r="E10" t="s">
        <v>49</v>
      </c>
      <c r="F10">
        <v>2019</v>
      </c>
      <c r="G10" t="s">
        <v>50</v>
      </c>
      <c r="H10">
        <v>6</v>
      </c>
      <c r="I10">
        <v>1</v>
      </c>
      <c r="J10">
        <v>0</v>
      </c>
      <c r="K10">
        <v>0</v>
      </c>
      <c r="L10">
        <v>0</v>
      </c>
      <c r="M10">
        <v>0</v>
      </c>
      <c r="N10">
        <v>7</v>
      </c>
      <c r="O10">
        <v>1</v>
      </c>
      <c r="P10" t="s">
        <v>51</v>
      </c>
      <c r="Q10">
        <v>1</v>
      </c>
      <c r="R10">
        <v>2</v>
      </c>
      <c r="S10">
        <v>2</v>
      </c>
      <c r="T10">
        <v>3</v>
      </c>
      <c r="U10">
        <v>0</v>
      </c>
      <c r="V10">
        <v>0</v>
      </c>
      <c r="W10">
        <v>7</v>
      </c>
      <c r="X10">
        <v>1</v>
      </c>
      <c r="Y10">
        <v>150</v>
      </c>
      <c r="Z10" t="s">
        <v>51</v>
      </c>
      <c r="AK10">
        <v>1</v>
      </c>
    </row>
    <row r="11" spans="1:76" x14ac:dyDescent="0.2">
      <c r="A11" t="s">
        <v>514</v>
      </c>
      <c r="B11" t="s">
        <v>515</v>
      </c>
      <c r="C11" t="s">
        <v>47</v>
      </c>
      <c r="D11" t="s">
        <v>516</v>
      </c>
      <c r="E11" t="s">
        <v>49</v>
      </c>
      <c r="F11">
        <v>2019</v>
      </c>
      <c r="G11" t="s">
        <v>50</v>
      </c>
      <c r="H11">
        <v>7</v>
      </c>
      <c r="I11">
        <v>0</v>
      </c>
      <c r="J11">
        <v>0</v>
      </c>
      <c r="K11">
        <v>0</v>
      </c>
      <c r="L11">
        <v>0</v>
      </c>
      <c r="M11">
        <v>1</v>
      </c>
      <c r="N11">
        <v>8</v>
      </c>
      <c r="O11">
        <v>0</v>
      </c>
      <c r="P11" t="s">
        <v>51</v>
      </c>
      <c r="Q11">
        <v>0</v>
      </c>
      <c r="R11">
        <v>0</v>
      </c>
      <c r="S11">
        <v>3</v>
      </c>
      <c r="T11">
        <v>4</v>
      </c>
      <c r="U11">
        <v>0</v>
      </c>
      <c r="V11">
        <v>0</v>
      </c>
      <c r="W11">
        <v>7</v>
      </c>
      <c r="X11">
        <v>7</v>
      </c>
      <c r="Y11">
        <v>7</v>
      </c>
    </row>
    <row r="12" spans="1:76" x14ac:dyDescent="0.2">
      <c r="A12" t="s">
        <v>78</v>
      </c>
      <c r="B12" t="s">
        <v>79</v>
      </c>
      <c r="C12" t="s">
        <v>47</v>
      </c>
      <c r="D12" t="s">
        <v>80</v>
      </c>
      <c r="E12" t="s">
        <v>49</v>
      </c>
      <c r="F12">
        <v>2019</v>
      </c>
      <c r="G12" t="s">
        <v>50</v>
      </c>
      <c r="H12">
        <v>16</v>
      </c>
      <c r="I12">
        <v>1</v>
      </c>
      <c r="J12">
        <v>0</v>
      </c>
      <c r="K12">
        <v>0</v>
      </c>
      <c r="L12">
        <v>0</v>
      </c>
      <c r="M12">
        <v>0</v>
      </c>
      <c r="N12">
        <v>17</v>
      </c>
      <c r="O12">
        <v>1</v>
      </c>
      <c r="P12" t="s">
        <v>51</v>
      </c>
      <c r="Q12">
        <v>1</v>
      </c>
      <c r="R12">
        <v>4</v>
      </c>
      <c r="S12">
        <v>10</v>
      </c>
      <c r="T12">
        <v>2</v>
      </c>
      <c r="U12">
        <v>1</v>
      </c>
      <c r="V12">
        <v>0</v>
      </c>
      <c r="W12">
        <v>17</v>
      </c>
      <c r="X12">
        <v>6</v>
      </c>
      <c r="Y12">
        <v>120</v>
      </c>
      <c r="Z12" t="s">
        <v>51</v>
      </c>
      <c r="AK12">
        <v>1</v>
      </c>
    </row>
    <row r="13" spans="1:76" x14ac:dyDescent="0.2">
      <c r="A13" t="s">
        <v>81</v>
      </c>
      <c r="B13" t="s">
        <v>82</v>
      </c>
      <c r="C13" t="s">
        <v>47</v>
      </c>
      <c r="D13" t="s">
        <v>83</v>
      </c>
      <c r="E13" t="s">
        <v>49</v>
      </c>
      <c r="F13">
        <v>2019</v>
      </c>
      <c r="G13" t="s">
        <v>50</v>
      </c>
      <c r="H13">
        <v>18</v>
      </c>
      <c r="I13">
        <v>0</v>
      </c>
      <c r="J13">
        <v>0</v>
      </c>
      <c r="K13">
        <v>0</v>
      </c>
      <c r="L13">
        <v>0</v>
      </c>
      <c r="M13">
        <v>1</v>
      </c>
      <c r="N13">
        <v>19</v>
      </c>
      <c r="O13">
        <v>0</v>
      </c>
      <c r="P13" t="s">
        <v>51</v>
      </c>
      <c r="Q13">
        <v>0</v>
      </c>
      <c r="R13">
        <v>10</v>
      </c>
      <c r="S13">
        <v>7</v>
      </c>
      <c r="T13">
        <v>1</v>
      </c>
      <c r="U13">
        <v>0</v>
      </c>
      <c r="V13">
        <v>0</v>
      </c>
      <c r="W13">
        <v>18</v>
      </c>
      <c r="X13">
        <v>4</v>
      </c>
      <c r="Y13">
        <v>20</v>
      </c>
      <c r="Z13" t="s">
        <v>51</v>
      </c>
    </row>
    <row r="14" spans="1:76" x14ac:dyDescent="0.2">
      <c r="A14" t="s">
        <v>84</v>
      </c>
      <c r="B14" t="s">
        <v>85</v>
      </c>
      <c r="C14" t="s">
        <v>47</v>
      </c>
      <c r="D14" t="s">
        <v>86</v>
      </c>
      <c r="E14" t="s">
        <v>49</v>
      </c>
      <c r="F14">
        <v>2019</v>
      </c>
      <c r="G14" t="s">
        <v>50</v>
      </c>
      <c r="H14">
        <v>9</v>
      </c>
      <c r="I14">
        <v>0</v>
      </c>
      <c r="J14">
        <v>0</v>
      </c>
      <c r="K14">
        <v>0</v>
      </c>
      <c r="L14">
        <v>0</v>
      </c>
      <c r="M14">
        <v>0</v>
      </c>
      <c r="N14">
        <v>9</v>
      </c>
      <c r="O14">
        <v>0</v>
      </c>
      <c r="P14" t="s">
        <v>51</v>
      </c>
      <c r="Q14">
        <v>0</v>
      </c>
      <c r="R14">
        <v>0</v>
      </c>
      <c r="S14">
        <v>9</v>
      </c>
      <c r="T14">
        <v>0</v>
      </c>
      <c r="U14">
        <v>0</v>
      </c>
      <c r="V14">
        <v>0</v>
      </c>
      <c r="W14">
        <v>9</v>
      </c>
      <c r="X14">
        <v>9</v>
      </c>
      <c r="Y14">
        <v>180</v>
      </c>
      <c r="Z14" t="s">
        <v>51</v>
      </c>
    </row>
    <row r="15" spans="1:76" x14ac:dyDescent="0.2">
      <c r="A15" t="s">
        <v>87</v>
      </c>
      <c r="B15" t="s">
        <v>88</v>
      </c>
      <c r="C15" t="s">
        <v>47</v>
      </c>
      <c r="D15" t="s">
        <v>89</v>
      </c>
      <c r="E15" t="s">
        <v>49</v>
      </c>
      <c r="F15">
        <v>2019</v>
      </c>
      <c r="G15" t="s">
        <v>50</v>
      </c>
      <c r="H15">
        <v>14</v>
      </c>
      <c r="I15">
        <v>0</v>
      </c>
      <c r="J15">
        <v>0</v>
      </c>
      <c r="K15">
        <v>2</v>
      </c>
      <c r="L15">
        <v>2</v>
      </c>
      <c r="M15">
        <v>0</v>
      </c>
      <c r="N15">
        <v>18</v>
      </c>
      <c r="O15">
        <v>0</v>
      </c>
      <c r="P15" t="s">
        <v>51</v>
      </c>
      <c r="Q15">
        <v>0</v>
      </c>
      <c r="R15">
        <v>2</v>
      </c>
      <c r="S15">
        <v>4</v>
      </c>
      <c r="T15">
        <v>5</v>
      </c>
      <c r="U15">
        <v>1</v>
      </c>
      <c r="V15">
        <v>2</v>
      </c>
      <c r="W15">
        <v>14</v>
      </c>
      <c r="X15">
        <v>4</v>
      </c>
      <c r="Y15">
        <v>80</v>
      </c>
      <c r="Z15" t="s">
        <v>51</v>
      </c>
    </row>
    <row r="16" spans="1:76" x14ac:dyDescent="0.2">
      <c r="A16" t="s">
        <v>90</v>
      </c>
      <c r="B16" t="s">
        <v>91</v>
      </c>
      <c r="C16" t="s">
        <v>47</v>
      </c>
      <c r="D16" t="s">
        <v>92</v>
      </c>
      <c r="E16" t="s">
        <v>49</v>
      </c>
      <c r="F16">
        <v>2019</v>
      </c>
      <c r="G16" t="s">
        <v>50</v>
      </c>
      <c r="H16">
        <v>17</v>
      </c>
      <c r="I16">
        <v>3</v>
      </c>
      <c r="J16">
        <v>0</v>
      </c>
      <c r="K16">
        <v>0</v>
      </c>
      <c r="L16">
        <v>0</v>
      </c>
      <c r="M16">
        <v>2</v>
      </c>
      <c r="N16">
        <v>22</v>
      </c>
      <c r="O16">
        <v>3</v>
      </c>
      <c r="P16" t="s">
        <v>51</v>
      </c>
      <c r="Q16">
        <v>3</v>
      </c>
      <c r="R16">
        <v>6</v>
      </c>
      <c r="S16">
        <v>5</v>
      </c>
      <c r="T16">
        <v>8</v>
      </c>
      <c r="U16">
        <v>1</v>
      </c>
      <c r="V16">
        <v>0</v>
      </c>
      <c r="W16">
        <v>20</v>
      </c>
      <c r="X16">
        <v>8</v>
      </c>
      <c r="Y16">
        <v>200</v>
      </c>
      <c r="Z16" t="s">
        <v>51</v>
      </c>
      <c r="AK16">
        <v>1</v>
      </c>
      <c r="BK16">
        <v>1</v>
      </c>
    </row>
    <row r="17" spans="1:61" x14ac:dyDescent="0.2">
      <c r="A17" t="s">
        <v>93</v>
      </c>
      <c r="B17" t="s">
        <v>94</v>
      </c>
      <c r="C17" t="s">
        <v>47</v>
      </c>
      <c r="D17" t="s">
        <v>95</v>
      </c>
      <c r="E17" t="s">
        <v>49</v>
      </c>
      <c r="F17">
        <v>2019</v>
      </c>
      <c r="G17" t="s">
        <v>50</v>
      </c>
      <c r="H17">
        <v>9</v>
      </c>
      <c r="I17">
        <v>0</v>
      </c>
      <c r="J17">
        <v>0</v>
      </c>
      <c r="K17">
        <v>0</v>
      </c>
      <c r="L17">
        <v>0</v>
      </c>
      <c r="M17">
        <v>0</v>
      </c>
      <c r="N17">
        <v>9</v>
      </c>
      <c r="O17">
        <v>0</v>
      </c>
      <c r="P17" t="s">
        <v>51</v>
      </c>
      <c r="Q17">
        <v>0</v>
      </c>
      <c r="R17">
        <v>6</v>
      </c>
      <c r="S17">
        <v>3</v>
      </c>
      <c r="T17">
        <v>0</v>
      </c>
      <c r="U17">
        <v>0</v>
      </c>
      <c r="V17">
        <v>0</v>
      </c>
      <c r="W17">
        <v>9</v>
      </c>
      <c r="X17">
        <v>9</v>
      </c>
      <c r="Y17">
        <v>220</v>
      </c>
      <c r="Z17" t="s">
        <v>51</v>
      </c>
    </row>
    <row r="18" spans="1:61" x14ac:dyDescent="0.2">
      <c r="A18" t="s">
        <v>96</v>
      </c>
      <c r="B18" t="s">
        <v>97</v>
      </c>
      <c r="C18" t="s">
        <v>47</v>
      </c>
      <c r="D18" t="s">
        <v>98</v>
      </c>
      <c r="E18" t="s">
        <v>49</v>
      </c>
      <c r="F18">
        <v>2019</v>
      </c>
      <c r="G18" t="s">
        <v>50</v>
      </c>
      <c r="H18">
        <v>13</v>
      </c>
      <c r="I18">
        <v>1</v>
      </c>
      <c r="J18">
        <v>0</v>
      </c>
      <c r="K18">
        <v>0</v>
      </c>
      <c r="L18">
        <v>0</v>
      </c>
      <c r="M18">
        <v>0</v>
      </c>
      <c r="N18">
        <v>14</v>
      </c>
      <c r="O18">
        <v>1</v>
      </c>
      <c r="P18" t="s">
        <v>51</v>
      </c>
      <c r="Q18">
        <v>1</v>
      </c>
      <c r="R18">
        <v>0</v>
      </c>
      <c r="S18">
        <v>14</v>
      </c>
      <c r="T18">
        <v>0</v>
      </c>
      <c r="U18">
        <v>0</v>
      </c>
      <c r="V18">
        <v>0</v>
      </c>
      <c r="W18">
        <v>14</v>
      </c>
      <c r="X18">
        <v>8</v>
      </c>
      <c r="Y18">
        <v>160</v>
      </c>
      <c r="Z18" t="s">
        <v>51</v>
      </c>
      <c r="AK18">
        <v>1</v>
      </c>
    </row>
    <row r="19" spans="1:61" x14ac:dyDescent="0.2">
      <c r="A19" t="s">
        <v>99</v>
      </c>
      <c r="B19" t="s">
        <v>100</v>
      </c>
      <c r="C19" t="s">
        <v>47</v>
      </c>
      <c r="D19" t="s">
        <v>101</v>
      </c>
      <c r="E19" t="s">
        <v>49</v>
      </c>
      <c r="F19">
        <v>2019</v>
      </c>
      <c r="G19" t="s">
        <v>50</v>
      </c>
      <c r="H19">
        <v>16</v>
      </c>
      <c r="I19">
        <v>0</v>
      </c>
      <c r="J19">
        <v>0</v>
      </c>
      <c r="K19">
        <v>0</v>
      </c>
      <c r="L19">
        <v>0</v>
      </c>
      <c r="M19">
        <v>2</v>
      </c>
      <c r="N19">
        <v>18</v>
      </c>
      <c r="O19">
        <v>0</v>
      </c>
      <c r="P19" t="s">
        <v>51</v>
      </c>
      <c r="Q19">
        <v>0</v>
      </c>
      <c r="R19">
        <v>3</v>
      </c>
      <c r="S19">
        <v>7</v>
      </c>
      <c r="T19">
        <v>4</v>
      </c>
      <c r="U19">
        <v>1</v>
      </c>
      <c r="V19">
        <v>1</v>
      </c>
      <c r="W19">
        <v>16</v>
      </c>
      <c r="X19">
        <v>14</v>
      </c>
      <c r="Y19">
        <v>280</v>
      </c>
      <c r="Z19" t="s">
        <v>51</v>
      </c>
    </row>
    <row r="20" spans="1:61" x14ac:dyDescent="0.2">
      <c r="A20" t="s">
        <v>102</v>
      </c>
      <c r="B20" t="s">
        <v>103</v>
      </c>
      <c r="C20" t="s">
        <v>47</v>
      </c>
      <c r="D20" t="s">
        <v>104</v>
      </c>
      <c r="E20" t="s">
        <v>49</v>
      </c>
      <c r="F20">
        <v>2019</v>
      </c>
      <c r="G20" t="s">
        <v>50</v>
      </c>
      <c r="H20">
        <v>13</v>
      </c>
      <c r="I20">
        <v>0</v>
      </c>
      <c r="J20">
        <v>0</v>
      </c>
      <c r="K20">
        <v>0</v>
      </c>
      <c r="L20">
        <v>1</v>
      </c>
      <c r="M20">
        <v>1</v>
      </c>
      <c r="N20">
        <v>15</v>
      </c>
      <c r="O20">
        <v>0</v>
      </c>
      <c r="P20" t="s">
        <v>51</v>
      </c>
      <c r="Q20">
        <v>0</v>
      </c>
      <c r="R20">
        <v>4</v>
      </c>
      <c r="S20">
        <v>5</v>
      </c>
      <c r="T20">
        <v>4</v>
      </c>
      <c r="U20">
        <v>0</v>
      </c>
      <c r="V20">
        <v>0</v>
      </c>
      <c r="W20">
        <v>13</v>
      </c>
      <c r="X20">
        <v>5</v>
      </c>
      <c r="Y20">
        <v>100</v>
      </c>
      <c r="Z20" t="s">
        <v>51</v>
      </c>
    </row>
    <row r="21" spans="1:61" x14ac:dyDescent="0.2">
      <c r="A21" t="s">
        <v>105</v>
      </c>
      <c r="B21" t="s">
        <v>106</v>
      </c>
      <c r="C21" t="s">
        <v>47</v>
      </c>
      <c r="D21" t="s">
        <v>107</v>
      </c>
      <c r="E21" t="s">
        <v>49</v>
      </c>
      <c r="F21">
        <v>2019</v>
      </c>
      <c r="G21" t="s">
        <v>50</v>
      </c>
      <c r="H21">
        <v>28</v>
      </c>
      <c r="I21">
        <v>3</v>
      </c>
      <c r="J21">
        <v>5</v>
      </c>
      <c r="K21">
        <v>0</v>
      </c>
      <c r="L21">
        <v>0</v>
      </c>
      <c r="M21">
        <v>0</v>
      </c>
      <c r="N21">
        <v>36</v>
      </c>
      <c r="O21">
        <v>8</v>
      </c>
      <c r="P21" t="s">
        <v>51</v>
      </c>
      <c r="Q21">
        <v>8</v>
      </c>
      <c r="R21">
        <v>11</v>
      </c>
      <c r="S21">
        <v>14</v>
      </c>
      <c r="T21">
        <v>9</v>
      </c>
      <c r="U21">
        <v>2</v>
      </c>
      <c r="V21">
        <v>0</v>
      </c>
      <c r="W21">
        <v>36</v>
      </c>
      <c r="X21">
        <v>21</v>
      </c>
      <c r="Y21">
        <v>420</v>
      </c>
      <c r="Z21" t="s">
        <v>51</v>
      </c>
      <c r="AG21">
        <v>1</v>
      </c>
      <c r="AO21">
        <v>1</v>
      </c>
      <c r="AU21">
        <v>1</v>
      </c>
      <c r="AW21">
        <v>3</v>
      </c>
      <c r="BG21">
        <v>1</v>
      </c>
    </row>
    <row r="22" spans="1:61" x14ac:dyDescent="0.2">
      <c r="A22" t="s">
        <v>108</v>
      </c>
      <c r="B22" t="s">
        <v>109</v>
      </c>
      <c r="C22" t="s">
        <v>47</v>
      </c>
      <c r="D22" t="s">
        <v>110</v>
      </c>
      <c r="E22" t="s">
        <v>49</v>
      </c>
      <c r="F22">
        <v>2019</v>
      </c>
      <c r="G22" t="s">
        <v>50</v>
      </c>
      <c r="H22">
        <v>20</v>
      </c>
      <c r="I22">
        <v>0</v>
      </c>
      <c r="J22">
        <v>0</v>
      </c>
      <c r="K22">
        <v>0</v>
      </c>
      <c r="L22">
        <v>0</v>
      </c>
      <c r="M22">
        <v>1</v>
      </c>
      <c r="N22">
        <v>21</v>
      </c>
      <c r="O22">
        <v>0</v>
      </c>
      <c r="P22" t="s">
        <v>51</v>
      </c>
      <c r="Q22">
        <v>0</v>
      </c>
      <c r="R22">
        <v>5</v>
      </c>
      <c r="S22">
        <v>10</v>
      </c>
      <c r="T22">
        <v>4</v>
      </c>
      <c r="U22">
        <v>1</v>
      </c>
      <c r="V22">
        <v>0</v>
      </c>
      <c r="W22">
        <v>20</v>
      </c>
      <c r="X22">
        <v>2</v>
      </c>
      <c r="Y22">
        <v>40</v>
      </c>
      <c r="Z22" t="s">
        <v>51</v>
      </c>
    </row>
    <row r="23" spans="1:61" x14ac:dyDescent="0.2">
      <c r="A23" t="s">
        <v>111</v>
      </c>
      <c r="B23" t="s">
        <v>112</v>
      </c>
      <c r="C23" t="s">
        <v>47</v>
      </c>
      <c r="D23" t="s">
        <v>113</v>
      </c>
      <c r="E23" t="s">
        <v>49</v>
      </c>
      <c r="F23">
        <v>2019</v>
      </c>
      <c r="G23" t="s">
        <v>50</v>
      </c>
      <c r="H23">
        <v>13</v>
      </c>
      <c r="I23">
        <v>0</v>
      </c>
      <c r="J23">
        <v>0</v>
      </c>
      <c r="K23">
        <v>0</v>
      </c>
      <c r="L23">
        <v>0</v>
      </c>
      <c r="M23">
        <v>0</v>
      </c>
      <c r="N23">
        <v>13</v>
      </c>
      <c r="O23">
        <v>0</v>
      </c>
      <c r="P23" t="s">
        <v>51</v>
      </c>
      <c r="Q23">
        <v>0</v>
      </c>
      <c r="R23">
        <v>0</v>
      </c>
      <c r="S23">
        <v>13</v>
      </c>
      <c r="T23">
        <v>0</v>
      </c>
      <c r="U23">
        <v>0</v>
      </c>
      <c r="V23">
        <v>0</v>
      </c>
      <c r="W23">
        <v>13</v>
      </c>
      <c r="X23">
        <v>13</v>
      </c>
      <c r="Y23">
        <v>13</v>
      </c>
      <c r="Z23" t="s">
        <v>51</v>
      </c>
    </row>
    <row r="24" spans="1:61" x14ac:dyDescent="0.2">
      <c r="A24" t="s">
        <v>114</v>
      </c>
      <c r="B24" t="s">
        <v>115</v>
      </c>
      <c r="C24" t="s">
        <v>47</v>
      </c>
      <c r="D24" t="s">
        <v>116</v>
      </c>
      <c r="E24" t="s">
        <v>49</v>
      </c>
      <c r="F24">
        <v>2019</v>
      </c>
      <c r="G24" t="s">
        <v>61</v>
      </c>
      <c r="H24">
        <v>9</v>
      </c>
      <c r="I24">
        <v>0</v>
      </c>
      <c r="J24">
        <v>0</v>
      </c>
      <c r="K24">
        <v>0</v>
      </c>
      <c r="L24">
        <v>0</v>
      </c>
      <c r="M24">
        <v>0</v>
      </c>
      <c r="N24">
        <v>9</v>
      </c>
      <c r="O24">
        <v>0</v>
      </c>
      <c r="P24" t="s">
        <v>51</v>
      </c>
      <c r="Q24">
        <v>0</v>
      </c>
      <c r="R24">
        <v>0</v>
      </c>
      <c r="S24">
        <v>9</v>
      </c>
      <c r="T24">
        <v>0</v>
      </c>
      <c r="U24">
        <v>0</v>
      </c>
      <c r="V24">
        <v>0</v>
      </c>
      <c r="W24">
        <v>9</v>
      </c>
      <c r="X24">
        <v>0</v>
      </c>
      <c r="Y24">
        <v>0</v>
      </c>
      <c r="Z24" t="s">
        <v>51</v>
      </c>
    </row>
    <row r="25" spans="1:61" x14ac:dyDescent="0.2">
      <c r="A25" t="s">
        <v>117</v>
      </c>
      <c r="B25" t="s">
        <v>118</v>
      </c>
      <c r="C25" t="s">
        <v>47</v>
      </c>
      <c r="D25" t="s">
        <v>119</v>
      </c>
      <c r="E25" t="s">
        <v>49</v>
      </c>
      <c r="F25">
        <v>2019</v>
      </c>
      <c r="G25" t="s">
        <v>50</v>
      </c>
      <c r="H25">
        <v>14</v>
      </c>
      <c r="I25">
        <v>3</v>
      </c>
      <c r="J25">
        <v>2</v>
      </c>
      <c r="K25">
        <v>1</v>
      </c>
      <c r="L25">
        <v>1</v>
      </c>
      <c r="M25">
        <v>1</v>
      </c>
      <c r="N25">
        <v>22</v>
      </c>
      <c r="O25">
        <v>5</v>
      </c>
      <c r="P25" t="s">
        <v>51</v>
      </c>
      <c r="Q25">
        <v>5</v>
      </c>
      <c r="R25">
        <v>7</v>
      </c>
      <c r="S25">
        <v>4</v>
      </c>
      <c r="T25">
        <v>5</v>
      </c>
      <c r="U25">
        <v>2</v>
      </c>
      <c r="V25">
        <v>1</v>
      </c>
      <c r="W25">
        <v>19</v>
      </c>
      <c r="X25">
        <v>8</v>
      </c>
      <c r="Y25">
        <v>160</v>
      </c>
      <c r="Z25" t="s">
        <v>51</v>
      </c>
      <c r="AG25">
        <v>2</v>
      </c>
      <c r="AU25">
        <v>2</v>
      </c>
      <c r="BG25">
        <v>1</v>
      </c>
    </row>
    <row r="26" spans="1:61" x14ac:dyDescent="0.2">
      <c r="A26" t="s">
        <v>120</v>
      </c>
      <c r="B26" t="s">
        <v>121</v>
      </c>
      <c r="C26" t="s">
        <v>47</v>
      </c>
      <c r="D26" t="s">
        <v>122</v>
      </c>
      <c r="E26" t="s">
        <v>49</v>
      </c>
      <c r="F26">
        <v>2019</v>
      </c>
      <c r="G26" t="s">
        <v>50</v>
      </c>
      <c r="H26">
        <v>34</v>
      </c>
      <c r="I26">
        <v>0</v>
      </c>
      <c r="J26">
        <v>5</v>
      </c>
      <c r="K26">
        <v>1</v>
      </c>
      <c r="L26">
        <v>2</v>
      </c>
      <c r="M26">
        <v>2</v>
      </c>
      <c r="N26">
        <v>44</v>
      </c>
      <c r="O26">
        <v>5</v>
      </c>
      <c r="P26" t="s">
        <v>51</v>
      </c>
      <c r="Q26">
        <v>5</v>
      </c>
      <c r="R26">
        <v>0</v>
      </c>
      <c r="S26">
        <v>39</v>
      </c>
      <c r="T26">
        <v>0</v>
      </c>
      <c r="U26">
        <v>0</v>
      </c>
      <c r="V26">
        <v>0</v>
      </c>
      <c r="W26">
        <v>39</v>
      </c>
      <c r="X26">
        <v>22</v>
      </c>
      <c r="Y26">
        <v>440</v>
      </c>
      <c r="Z26" t="s">
        <v>51</v>
      </c>
      <c r="AO26">
        <v>3</v>
      </c>
      <c r="AU26">
        <v>2</v>
      </c>
    </row>
    <row r="27" spans="1:61" x14ac:dyDescent="0.2">
      <c r="A27" t="s">
        <v>123</v>
      </c>
      <c r="B27" t="s">
        <v>124</v>
      </c>
      <c r="C27" t="s">
        <v>47</v>
      </c>
      <c r="D27" t="s">
        <v>125</v>
      </c>
      <c r="E27" t="s">
        <v>49</v>
      </c>
      <c r="F27">
        <v>2019</v>
      </c>
      <c r="G27" t="s">
        <v>50</v>
      </c>
      <c r="H27">
        <v>8</v>
      </c>
      <c r="I27">
        <v>0</v>
      </c>
      <c r="J27">
        <v>0</v>
      </c>
      <c r="K27">
        <v>0</v>
      </c>
      <c r="L27">
        <v>0</v>
      </c>
      <c r="M27">
        <v>1</v>
      </c>
      <c r="N27">
        <v>9</v>
      </c>
      <c r="O27">
        <v>0</v>
      </c>
      <c r="P27" t="s">
        <v>51</v>
      </c>
      <c r="Q27">
        <v>0</v>
      </c>
      <c r="R27">
        <v>5</v>
      </c>
      <c r="S27">
        <v>2</v>
      </c>
      <c r="T27">
        <v>0</v>
      </c>
      <c r="U27">
        <v>1</v>
      </c>
      <c r="V27">
        <v>0</v>
      </c>
      <c r="W27">
        <v>8</v>
      </c>
      <c r="X27">
        <v>5</v>
      </c>
      <c r="Y27">
        <v>100</v>
      </c>
      <c r="Z27" t="s">
        <v>51</v>
      </c>
    </row>
    <row r="28" spans="1:61" x14ac:dyDescent="0.2">
      <c r="A28" t="s">
        <v>126</v>
      </c>
      <c r="B28" t="s">
        <v>127</v>
      </c>
      <c r="C28" t="s">
        <v>47</v>
      </c>
      <c r="D28" t="s">
        <v>128</v>
      </c>
      <c r="E28" t="s">
        <v>49</v>
      </c>
      <c r="F28">
        <v>2019</v>
      </c>
      <c r="G28" t="s">
        <v>50</v>
      </c>
      <c r="H28">
        <v>14</v>
      </c>
      <c r="I28">
        <v>0</v>
      </c>
      <c r="J28">
        <v>0</v>
      </c>
      <c r="K28">
        <v>0</v>
      </c>
      <c r="L28">
        <v>0</v>
      </c>
      <c r="M28">
        <v>0</v>
      </c>
      <c r="N28">
        <v>14</v>
      </c>
      <c r="O28">
        <v>0</v>
      </c>
      <c r="P28" t="s">
        <v>51</v>
      </c>
      <c r="Q28">
        <v>0</v>
      </c>
      <c r="R28">
        <v>3</v>
      </c>
      <c r="S28">
        <v>3</v>
      </c>
      <c r="T28">
        <v>6</v>
      </c>
      <c r="U28">
        <v>1</v>
      </c>
      <c r="V28">
        <v>1</v>
      </c>
      <c r="W28">
        <v>14</v>
      </c>
      <c r="X28">
        <v>0</v>
      </c>
      <c r="Y28">
        <v>0</v>
      </c>
      <c r="Z28" t="s">
        <v>51</v>
      </c>
    </row>
    <row r="29" spans="1:61" x14ac:dyDescent="0.2">
      <c r="A29" t="s">
        <v>129</v>
      </c>
      <c r="B29" t="s">
        <v>130</v>
      </c>
      <c r="C29" t="s">
        <v>47</v>
      </c>
      <c r="D29" t="s">
        <v>131</v>
      </c>
      <c r="E29" t="s">
        <v>49</v>
      </c>
      <c r="F29">
        <v>2019</v>
      </c>
      <c r="G29" t="s">
        <v>50</v>
      </c>
      <c r="H29">
        <v>4</v>
      </c>
      <c r="I29">
        <v>0</v>
      </c>
      <c r="J29">
        <v>0</v>
      </c>
      <c r="K29">
        <v>0</v>
      </c>
      <c r="L29">
        <v>0</v>
      </c>
      <c r="M29">
        <v>4</v>
      </c>
      <c r="N29">
        <v>8</v>
      </c>
      <c r="O29">
        <v>0</v>
      </c>
      <c r="P29" t="s">
        <v>51</v>
      </c>
      <c r="Q29">
        <v>0</v>
      </c>
      <c r="R29">
        <v>0</v>
      </c>
      <c r="S29">
        <v>4</v>
      </c>
      <c r="T29">
        <v>0</v>
      </c>
      <c r="U29">
        <v>0</v>
      </c>
      <c r="V29">
        <v>0</v>
      </c>
      <c r="W29">
        <v>4</v>
      </c>
      <c r="X29">
        <v>8</v>
      </c>
      <c r="Y29">
        <v>20</v>
      </c>
      <c r="Z29" t="s">
        <v>51</v>
      </c>
    </row>
    <row r="30" spans="1:61" x14ac:dyDescent="0.2">
      <c r="A30" t="s">
        <v>132</v>
      </c>
      <c r="B30" t="s">
        <v>133</v>
      </c>
      <c r="C30" t="s">
        <v>47</v>
      </c>
      <c r="D30" t="s">
        <v>134</v>
      </c>
      <c r="E30" t="s">
        <v>49</v>
      </c>
      <c r="F30">
        <v>2019</v>
      </c>
      <c r="G30" t="s">
        <v>50</v>
      </c>
      <c r="H30">
        <v>19</v>
      </c>
      <c r="I30">
        <v>0</v>
      </c>
      <c r="J30">
        <v>0</v>
      </c>
      <c r="K30">
        <v>0</v>
      </c>
      <c r="L30">
        <v>0</v>
      </c>
      <c r="M30">
        <v>0</v>
      </c>
      <c r="N30">
        <v>19</v>
      </c>
      <c r="O30">
        <v>0</v>
      </c>
      <c r="P30" t="s">
        <v>51</v>
      </c>
      <c r="Q30">
        <v>0</v>
      </c>
      <c r="R30">
        <v>15</v>
      </c>
      <c r="S30">
        <v>3</v>
      </c>
      <c r="T30">
        <v>1</v>
      </c>
      <c r="U30">
        <v>0</v>
      </c>
      <c r="V30">
        <v>0</v>
      </c>
      <c r="W30">
        <v>19</v>
      </c>
      <c r="X30">
        <v>1</v>
      </c>
      <c r="Y30">
        <v>20</v>
      </c>
      <c r="Z30" t="s">
        <v>51</v>
      </c>
    </row>
    <row r="31" spans="1:61" x14ac:dyDescent="0.2">
      <c r="A31" t="s">
        <v>135</v>
      </c>
      <c r="B31" t="s">
        <v>136</v>
      </c>
      <c r="C31" t="s">
        <v>47</v>
      </c>
      <c r="D31" t="s">
        <v>137</v>
      </c>
      <c r="E31" t="s">
        <v>49</v>
      </c>
      <c r="F31">
        <v>2019</v>
      </c>
      <c r="G31" t="s">
        <v>50</v>
      </c>
      <c r="H31">
        <v>17</v>
      </c>
      <c r="I31">
        <v>3</v>
      </c>
      <c r="J31">
        <v>2</v>
      </c>
      <c r="K31">
        <v>3</v>
      </c>
      <c r="L31">
        <v>1</v>
      </c>
      <c r="M31">
        <v>0</v>
      </c>
      <c r="N31">
        <v>26</v>
      </c>
      <c r="O31">
        <v>5</v>
      </c>
      <c r="P31" t="s">
        <v>51</v>
      </c>
      <c r="Q31">
        <v>5</v>
      </c>
      <c r="R31">
        <v>4</v>
      </c>
      <c r="S31">
        <v>12</v>
      </c>
      <c r="T31">
        <v>5</v>
      </c>
      <c r="U31">
        <v>1</v>
      </c>
      <c r="V31">
        <v>0</v>
      </c>
      <c r="W31">
        <v>22</v>
      </c>
      <c r="X31">
        <v>9</v>
      </c>
      <c r="Y31">
        <v>270</v>
      </c>
      <c r="Z31" t="s">
        <v>51</v>
      </c>
      <c r="AC31">
        <v>1</v>
      </c>
      <c r="AE31">
        <v>1</v>
      </c>
      <c r="AG31">
        <v>1</v>
      </c>
      <c r="AO31">
        <v>1</v>
      </c>
      <c r="BI31">
        <v>1</v>
      </c>
    </row>
    <row r="32" spans="1:61" x14ac:dyDescent="0.2">
      <c r="A32" t="s">
        <v>138</v>
      </c>
      <c r="B32" t="s">
        <v>139</v>
      </c>
      <c r="C32" t="s">
        <v>47</v>
      </c>
      <c r="D32" t="s">
        <v>140</v>
      </c>
      <c r="E32" t="s">
        <v>49</v>
      </c>
      <c r="F32">
        <v>2019</v>
      </c>
      <c r="G32" t="s">
        <v>50</v>
      </c>
      <c r="H32">
        <v>16</v>
      </c>
      <c r="I32">
        <v>0</v>
      </c>
      <c r="J32">
        <v>0</v>
      </c>
      <c r="K32">
        <v>0</v>
      </c>
      <c r="L32">
        <v>0</v>
      </c>
      <c r="M32">
        <v>1</v>
      </c>
      <c r="N32">
        <v>17</v>
      </c>
      <c r="O32">
        <v>0</v>
      </c>
      <c r="P32" t="s">
        <v>51</v>
      </c>
      <c r="Q32">
        <v>0</v>
      </c>
      <c r="R32">
        <v>4</v>
      </c>
      <c r="S32">
        <v>4</v>
      </c>
      <c r="T32">
        <v>7</v>
      </c>
      <c r="U32">
        <v>1</v>
      </c>
      <c r="V32">
        <v>0</v>
      </c>
      <c r="W32">
        <v>16</v>
      </c>
      <c r="X32">
        <v>3</v>
      </c>
      <c r="Y32">
        <v>100</v>
      </c>
      <c r="Z32" t="s">
        <v>51</v>
      </c>
    </row>
    <row r="33" spans="1:76" x14ac:dyDescent="0.2">
      <c r="A33" t="s">
        <v>141</v>
      </c>
      <c r="B33" t="s">
        <v>142</v>
      </c>
      <c r="C33" t="s">
        <v>47</v>
      </c>
      <c r="D33" t="s">
        <v>143</v>
      </c>
      <c r="E33" t="s">
        <v>49</v>
      </c>
      <c r="F33">
        <v>2019</v>
      </c>
      <c r="G33" t="s">
        <v>50</v>
      </c>
      <c r="H33">
        <v>8</v>
      </c>
      <c r="I33">
        <v>4</v>
      </c>
      <c r="J33">
        <v>0</v>
      </c>
      <c r="K33">
        <v>1</v>
      </c>
      <c r="L33">
        <v>1</v>
      </c>
      <c r="M33">
        <v>2</v>
      </c>
      <c r="N33">
        <v>16</v>
      </c>
      <c r="O33">
        <v>4</v>
      </c>
      <c r="P33" t="s">
        <v>51</v>
      </c>
      <c r="Q33">
        <v>4</v>
      </c>
      <c r="R33">
        <v>1</v>
      </c>
      <c r="S33">
        <v>4</v>
      </c>
      <c r="T33">
        <v>4</v>
      </c>
      <c r="U33">
        <v>2</v>
      </c>
      <c r="V33">
        <v>1</v>
      </c>
      <c r="W33">
        <v>12</v>
      </c>
      <c r="X33">
        <v>8</v>
      </c>
      <c r="Y33">
        <v>160</v>
      </c>
      <c r="Z33" t="s">
        <v>51</v>
      </c>
      <c r="AI33">
        <v>1</v>
      </c>
      <c r="AK33">
        <v>1</v>
      </c>
      <c r="AQ33">
        <v>1</v>
      </c>
      <c r="AU33">
        <v>1</v>
      </c>
    </row>
    <row r="34" spans="1:76" x14ac:dyDescent="0.2">
      <c r="A34" t="s">
        <v>144</v>
      </c>
      <c r="B34" t="s">
        <v>145</v>
      </c>
      <c r="C34" t="s">
        <v>47</v>
      </c>
      <c r="D34" t="s">
        <v>146</v>
      </c>
      <c r="E34" t="s">
        <v>49</v>
      </c>
      <c r="F34">
        <v>2019</v>
      </c>
      <c r="G34" t="s">
        <v>50</v>
      </c>
      <c r="H34">
        <v>9</v>
      </c>
      <c r="I34">
        <v>0</v>
      </c>
      <c r="J34">
        <v>0</v>
      </c>
      <c r="K34">
        <v>1</v>
      </c>
      <c r="L34">
        <v>0</v>
      </c>
      <c r="M34">
        <v>3</v>
      </c>
      <c r="N34">
        <v>13</v>
      </c>
      <c r="O34">
        <v>0</v>
      </c>
      <c r="P34" t="s">
        <v>51</v>
      </c>
      <c r="Q34">
        <v>0</v>
      </c>
      <c r="R34">
        <v>0</v>
      </c>
      <c r="S34">
        <v>8</v>
      </c>
      <c r="T34">
        <v>1</v>
      </c>
      <c r="U34">
        <v>0</v>
      </c>
      <c r="V34">
        <v>0</v>
      </c>
      <c r="W34">
        <v>9</v>
      </c>
      <c r="X34">
        <v>3</v>
      </c>
      <c r="Y34">
        <v>218</v>
      </c>
      <c r="Z34" t="s">
        <v>51</v>
      </c>
    </row>
    <row r="35" spans="1:76" x14ac:dyDescent="0.2">
      <c r="A35" t="s">
        <v>147</v>
      </c>
      <c r="B35" t="s">
        <v>148</v>
      </c>
      <c r="C35" t="s">
        <v>47</v>
      </c>
      <c r="D35" t="s">
        <v>149</v>
      </c>
      <c r="E35" t="s">
        <v>49</v>
      </c>
      <c r="F35">
        <v>2019</v>
      </c>
      <c r="G35" t="s">
        <v>50</v>
      </c>
      <c r="H35">
        <v>19</v>
      </c>
      <c r="I35">
        <v>0</v>
      </c>
      <c r="J35">
        <v>0</v>
      </c>
      <c r="K35">
        <v>1</v>
      </c>
      <c r="L35">
        <v>0</v>
      </c>
      <c r="M35">
        <v>1</v>
      </c>
      <c r="N35">
        <v>21</v>
      </c>
      <c r="O35">
        <v>0</v>
      </c>
      <c r="P35" t="s">
        <v>51</v>
      </c>
      <c r="Q35">
        <v>0</v>
      </c>
      <c r="R35">
        <v>0</v>
      </c>
      <c r="S35">
        <v>19</v>
      </c>
      <c r="T35">
        <v>0</v>
      </c>
      <c r="U35">
        <v>0</v>
      </c>
      <c r="V35">
        <v>0</v>
      </c>
      <c r="W35">
        <v>19</v>
      </c>
      <c r="X35">
        <v>3</v>
      </c>
      <c r="Y35">
        <v>60</v>
      </c>
      <c r="Z35" t="s">
        <v>51</v>
      </c>
    </row>
    <row r="36" spans="1:76" x14ac:dyDescent="0.2">
      <c r="A36" t="s">
        <v>150</v>
      </c>
      <c r="B36" t="s">
        <v>151</v>
      </c>
      <c r="C36" t="s">
        <v>47</v>
      </c>
      <c r="D36" t="s">
        <v>152</v>
      </c>
      <c r="E36" t="s">
        <v>49</v>
      </c>
      <c r="F36">
        <v>2019</v>
      </c>
      <c r="G36" t="s">
        <v>61</v>
      </c>
      <c r="H36">
        <v>30</v>
      </c>
      <c r="I36">
        <v>2</v>
      </c>
      <c r="J36">
        <v>2</v>
      </c>
      <c r="K36">
        <v>1</v>
      </c>
      <c r="L36">
        <v>0</v>
      </c>
      <c r="M36">
        <v>3</v>
      </c>
      <c r="N36">
        <v>38</v>
      </c>
      <c r="O36">
        <v>4</v>
      </c>
      <c r="P36" t="s">
        <v>51</v>
      </c>
      <c r="Q36">
        <v>4</v>
      </c>
      <c r="R36">
        <v>16</v>
      </c>
      <c r="S36">
        <v>15</v>
      </c>
      <c r="T36">
        <v>2</v>
      </c>
      <c r="U36">
        <v>1</v>
      </c>
      <c r="V36">
        <v>0</v>
      </c>
      <c r="W36">
        <v>34</v>
      </c>
      <c r="X36">
        <v>31</v>
      </c>
      <c r="Y36">
        <v>1230</v>
      </c>
      <c r="Z36" t="s">
        <v>51</v>
      </c>
      <c r="AK36">
        <v>1</v>
      </c>
      <c r="AO36">
        <v>1</v>
      </c>
      <c r="AU36">
        <v>1</v>
      </c>
      <c r="AW36">
        <v>1</v>
      </c>
    </row>
    <row r="37" spans="1:76" x14ac:dyDescent="0.2">
      <c r="A37" t="s">
        <v>153</v>
      </c>
      <c r="B37" t="s">
        <v>154</v>
      </c>
      <c r="C37" t="s">
        <v>47</v>
      </c>
      <c r="D37" t="s">
        <v>155</v>
      </c>
      <c r="E37" t="s">
        <v>49</v>
      </c>
      <c r="F37">
        <v>2019</v>
      </c>
      <c r="G37" t="s">
        <v>50</v>
      </c>
      <c r="H37">
        <v>23</v>
      </c>
      <c r="I37">
        <v>0</v>
      </c>
      <c r="J37">
        <v>0</v>
      </c>
      <c r="K37">
        <v>2</v>
      </c>
      <c r="L37">
        <v>0</v>
      </c>
      <c r="M37">
        <v>0</v>
      </c>
      <c r="N37">
        <v>25</v>
      </c>
      <c r="O37">
        <v>0</v>
      </c>
      <c r="P37" t="s">
        <v>51</v>
      </c>
      <c r="Q37">
        <v>0</v>
      </c>
      <c r="R37">
        <v>15</v>
      </c>
      <c r="S37">
        <v>1</v>
      </c>
      <c r="T37">
        <v>3</v>
      </c>
      <c r="U37">
        <v>3</v>
      </c>
      <c r="V37">
        <v>1</v>
      </c>
      <c r="W37">
        <v>23</v>
      </c>
      <c r="X37">
        <v>9</v>
      </c>
      <c r="Y37">
        <v>180</v>
      </c>
      <c r="Z37" t="s">
        <v>51</v>
      </c>
    </row>
    <row r="38" spans="1:76" x14ac:dyDescent="0.2">
      <c r="A38" t="s">
        <v>156</v>
      </c>
      <c r="B38" t="s">
        <v>157</v>
      </c>
      <c r="C38" t="s">
        <v>47</v>
      </c>
      <c r="D38" t="s">
        <v>158</v>
      </c>
      <c r="E38" t="s">
        <v>49</v>
      </c>
      <c r="F38">
        <v>2019</v>
      </c>
      <c r="G38" t="s">
        <v>50</v>
      </c>
      <c r="H38">
        <v>27</v>
      </c>
      <c r="I38">
        <v>2</v>
      </c>
      <c r="J38">
        <v>12</v>
      </c>
      <c r="K38">
        <v>12</v>
      </c>
      <c r="L38">
        <v>0</v>
      </c>
      <c r="M38">
        <v>0</v>
      </c>
      <c r="N38">
        <v>53</v>
      </c>
      <c r="O38">
        <v>14</v>
      </c>
      <c r="P38" t="s">
        <v>51</v>
      </c>
      <c r="Q38">
        <v>14</v>
      </c>
      <c r="R38">
        <v>25</v>
      </c>
      <c r="S38">
        <v>8</v>
      </c>
      <c r="T38">
        <v>3</v>
      </c>
      <c r="U38">
        <v>3</v>
      </c>
      <c r="V38">
        <v>2</v>
      </c>
      <c r="W38">
        <v>41</v>
      </c>
      <c r="X38">
        <v>31</v>
      </c>
      <c r="Y38">
        <v>580</v>
      </c>
      <c r="Z38" t="s">
        <v>51</v>
      </c>
      <c r="AE38">
        <v>2</v>
      </c>
      <c r="AG38">
        <v>2</v>
      </c>
      <c r="AI38">
        <v>1</v>
      </c>
      <c r="AK38">
        <v>4</v>
      </c>
      <c r="BK38">
        <v>2</v>
      </c>
      <c r="BM38">
        <v>3</v>
      </c>
    </row>
    <row r="39" spans="1:76" x14ac:dyDescent="0.2">
      <c r="A39" t="s">
        <v>159</v>
      </c>
      <c r="B39" t="s">
        <v>160</v>
      </c>
      <c r="C39" t="s">
        <v>47</v>
      </c>
      <c r="D39" t="s">
        <v>161</v>
      </c>
      <c r="E39" t="s">
        <v>49</v>
      </c>
      <c r="F39">
        <v>2019</v>
      </c>
      <c r="G39" t="s">
        <v>61</v>
      </c>
      <c r="H39">
        <v>15</v>
      </c>
      <c r="I39">
        <v>0</v>
      </c>
      <c r="J39">
        <v>0</v>
      </c>
      <c r="K39">
        <v>0</v>
      </c>
      <c r="L39">
        <v>0</v>
      </c>
      <c r="M39">
        <v>0</v>
      </c>
      <c r="N39">
        <v>15</v>
      </c>
      <c r="O39">
        <v>0</v>
      </c>
      <c r="P39" t="s">
        <v>51</v>
      </c>
      <c r="Q39">
        <v>0</v>
      </c>
      <c r="R39">
        <v>0</v>
      </c>
      <c r="S39">
        <v>12</v>
      </c>
      <c r="T39">
        <v>2</v>
      </c>
      <c r="U39">
        <v>1</v>
      </c>
      <c r="V39">
        <v>0</v>
      </c>
      <c r="W39">
        <v>15</v>
      </c>
      <c r="X39">
        <v>2</v>
      </c>
      <c r="Y39">
        <v>170</v>
      </c>
      <c r="Z39" t="s">
        <v>51</v>
      </c>
    </row>
    <row r="40" spans="1:76" x14ac:dyDescent="0.2">
      <c r="A40" t="s">
        <v>162</v>
      </c>
      <c r="B40" t="s">
        <v>163</v>
      </c>
      <c r="C40" t="s">
        <v>47</v>
      </c>
      <c r="D40" t="s">
        <v>164</v>
      </c>
      <c r="E40" t="s">
        <v>49</v>
      </c>
      <c r="F40">
        <v>2019</v>
      </c>
      <c r="G40" t="s">
        <v>50</v>
      </c>
      <c r="H40">
        <v>13</v>
      </c>
      <c r="I40">
        <v>2</v>
      </c>
      <c r="J40">
        <v>0</v>
      </c>
      <c r="K40">
        <v>0</v>
      </c>
      <c r="L40">
        <v>0</v>
      </c>
      <c r="M40">
        <v>0</v>
      </c>
      <c r="N40">
        <v>15</v>
      </c>
      <c r="O40">
        <v>2</v>
      </c>
      <c r="P40" t="s">
        <v>51</v>
      </c>
      <c r="Q40">
        <v>2</v>
      </c>
      <c r="R40">
        <v>11</v>
      </c>
      <c r="S40">
        <v>2</v>
      </c>
      <c r="T40">
        <v>2</v>
      </c>
      <c r="U40">
        <v>0</v>
      </c>
      <c r="V40">
        <v>0</v>
      </c>
      <c r="W40">
        <v>15</v>
      </c>
      <c r="X40">
        <v>2</v>
      </c>
      <c r="Y40">
        <v>40</v>
      </c>
      <c r="Z40" t="s">
        <v>51</v>
      </c>
      <c r="AK40">
        <v>1</v>
      </c>
      <c r="BC40">
        <v>1</v>
      </c>
    </row>
    <row r="41" spans="1:76" x14ac:dyDescent="0.2">
      <c r="A41" t="s">
        <v>165</v>
      </c>
      <c r="B41" t="s">
        <v>166</v>
      </c>
      <c r="C41" t="s">
        <v>47</v>
      </c>
      <c r="D41" t="s">
        <v>167</v>
      </c>
      <c r="E41" t="s">
        <v>49</v>
      </c>
      <c r="F41">
        <v>2019</v>
      </c>
      <c r="G41" t="s">
        <v>50</v>
      </c>
      <c r="H41">
        <v>32</v>
      </c>
      <c r="I41">
        <v>0</v>
      </c>
      <c r="J41">
        <v>0</v>
      </c>
      <c r="K41">
        <v>2</v>
      </c>
      <c r="L41">
        <v>0</v>
      </c>
      <c r="M41">
        <v>0</v>
      </c>
      <c r="N41">
        <v>34</v>
      </c>
      <c r="O41">
        <v>0</v>
      </c>
      <c r="P41" t="s">
        <v>51</v>
      </c>
      <c r="Q41">
        <v>0</v>
      </c>
      <c r="R41">
        <v>0</v>
      </c>
      <c r="S41">
        <v>32</v>
      </c>
      <c r="T41">
        <v>0</v>
      </c>
      <c r="U41">
        <v>0</v>
      </c>
      <c r="V41">
        <v>0</v>
      </c>
      <c r="W41">
        <v>32</v>
      </c>
      <c r="X41">
        <v>23</v>
      </c>
      <c r="Y41">
        <v>460</v>
      </c>
      <c r="Z41" t="s">
        <v>51</v>
      </c>
    </row>
    <row r="42" spans="1:76" x14ac:dyDescent="0.2">
      <c r="H42">
        <f>SUM(H2:H41)</f>
        <v>609</v>
      </c>
      <c r="I42">
        <f t="shared" ref="I42:BT42" si="0">SUM(I2:I41)</f>
        <v>29</v>
      </c>
      <c r="J42">
        <f t="shared" si="0"/>
        <v>33</v>
      </c>
      <c r="K42">
        <f t="shared" si="0"/>
        <v>30</v>
      </c>
      <c r="L42">
        <f t="shared" si="0"/>
        <v>11</v>
      </c>
      <c r="M42">
        <f t="shared" si="0"/>
        <v>33</v>
      </c>
      <c r="N42">
        <f t="shared" si="0"/>
        <v>745</v>
      </c>
      <c r="O42">
        <f t="shared" si="0"/>
        <v>62</v>
      </c>
      <c r="P42">
        <f t="shared" si="0"/>
        <v>0</v>
      </c>
      <c r="Q42">
        <f t="shared" si="0"/>
        <v>62</v>
      </c>
      <c r="R42">
        <f t="shared" si="0"/>
        <v>208</v>
      </c>
      <c r="S42">
        <f t="shared" si="0"/>
        <v>307</v>
      </c>
      <c r="T42">
        <f t="shared" si="0"/>
        <v>110</v>
      </c>
      <c r="U42">
        <f t="shared" si="0"/>
        <v>31</v>
      </c>
      <c r="V42">
        <f t="shared" si="0"/>
        <v>15</v>
      </c>
      <c r="W42">
        <f t="shared" si="0"/>
        <v>671</v>
      </c>
      <c r="X42">
        <f t="shared" si="0"/>
        <v>320</v>
      </c>
      <c r="Y42">
        <f t="shared" si="0"/>
        <v>6918</v>
      </c>
      <c r="Z42">
        <f t="shared" si="0"/>
        <v>0</v>
      </c>
      <c r="AA42">
        <f t="shared" si="0"/>
        <v>0</v>
      </c>
      <c r="AB42">
        <f t="shared" si="0"/>
        <v>0</v>
      </c>
      <c r="AC42">
        <f t="shared" si="0"/>
        <v>1</v>
      </c>
      <c r="AD42">
        <f t="shared" si="0"/>
        <v>0</v>
      </c>
      <c r="AE42">
        <f t="shared" si="0"/>
        <v>3</v>
      </c>
      <c r="AF42">
        <f t="shared" si="0"/>
        <v>0</v>
      </c>
      <c r="AG42">
        <f t="shared" si="0"/>
        <v>7</v>
      </c>
      <c r="AH42">
        <f t="shared" si="0"/>
        <v>0</v>
      </c>
      <c r="AI42">
        <f t="shared" si="0"/>
        <v>3</v>
      </c>
      <c r="AJ42">
        <f t="shared" si="0"/>
        <v>0</v>
      </c>
      <c r="AK42">
        <f t="shared" si="0"/>
        <v>15</v>
      </c>
      <c r="AL42">
        <f t="shared" si="0"/>
        <v>0</v>
      </c>
      <c r="AM42">
        <f t="shared" si="0"/>
        <v>0</v>
      </c>
      <c r="AN42">
        <f t="shared" si="0"/>
        <v>0</v>
      </c>
      <c r="AO42">
        <f t="shared" si="0"/>
        <v>8</v>
      </c>
      <c r="AP42">
        <f t="shared" si="0"/>
        <v>0</v>
      </c>
      <c r="AQ42">
        <f t="shared" si="0"/>
        <v>1</v>
      </c>
      <c r="AR42">
        <f t="shared" si="0"/>
        <v>0</v>
      </c>
      <c r="AS42">
        <f t="shared" si="0"/>
        <v>0</v>
      </c>
      <c r="AT42">
        <f t="shared" si="0"/>
        <v>0</v>
      </c>
      <c r="AU42">
        <f t="shared" si="0"/>
        <v>7</v>
      </c>
      <c r="AV42">
        <f t="shared" si="0"/>
        <v>0</v>
      </c>
      <c r="AW42">
        <f t="shared" si="0"/>
        <v>4</v>
      </c>
      <c r="AX42">
        <f t="shared" si="0"/>
        <v>0</v>
      </c>
      <c r="AY42">
        <f t="shared" si="0"/>
        <v>0</v>
      </c>
      <c r="AZ42">
        <f t="shared" si="0"/>
        <v>0</v>
      </c>
      <c r="BA42">
        <f t="shared" si="0"/>
        <v>0</v>
      </c>
      <c r="BB42">
        <f t="shared" si="0"/>
        <v>0</v>
      </c>
      <c r="BC42">
        <f t="shared" si="0"/>
        <v>1</v>
      </c>
      <c r="BD42">
        <f t="shared" si="0"/>
        <v>0</v>
      </c>
      <c r="BE42">
        <f t="shared" si="0"/>
        <v>0</v>
      </c>
      <c r="BF42">
        <f t="shared" si="0"/>
        <v>0</v>
      </c>
      <c r="BG42">
        <f t="shared" si="0"/>
        <v>3</v>
      </c>
      <c r="BH42">
        <f t="shared" si="0"/>
        <v>0</v>
      </c>
      <c r="BI42">
        <f t="shared" si="0"/>
        <v>1</v>
      </c>
      <c r="BJ42">
        <f t="shared" si="0"/>
        <v>0</v>
      </c>
      <c r="BK42">
        <f t="shared" si="0"/>
        <v>3</v>
      </c>
      <c r="BL42">
        <f t="shared" si="0"/>
        <v>0</v>
      </c>
      <c r="BM42">
        <f t="shared" si="0"/>
        <v>3</v>
      </c>
      <c r="BN42">
        <f t="shared" si="0"/>
        <v>0</v>
      </c>
      <c r="BO42">
        <f t="shared" si="0"/>
        <v>0</v>
      </c>
      <c r="BP42">
        <f t="shared" si="0"/>
        <v>0</v>
      </c>
      <c r="BQ42">
        <f t="shared" si="0"/>
        <v>0</v>
      </c>
      <c r="BR42">
        <f t="shared" si="0"/>
        <v>0</v>
      </c>
      <c r="BS42">
        <f t="shared" si="0"/>
        <v>0</v>
      </c>
      <c r="BT42">
        <f t="shared" si="0"/>
        <v>0</v>
      </c>
      <c r="BU42">
        <f t="shared" ref="BU42:BX42" si="1">SUM(BU2:BU41)</f>
        <v>0</v>
      </c>
      <c r="BV42">
        <f t="shared" si="1"/>
        <v>0</v>
      </c>
      <c r="BW42">
        <f t="shared" si="1"/>
        <v>0</v>
      </c>
      <c r="BX42">
        <f t="shared" si="1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S192"/>
  <sheetViews>
    <sheetView rightToLeft="1" topLeftCell="AV1" workbookViewId="0">
      <pane ySplit="1" topLeftCell="A11" activePane="bottomLeft" state="frozen"/>
      <selection pane="bottomLeft" activeCell="BR1" sqref="BR1:BR1048576"/>
    </sheetView>
  </sheetViews>
  <sheetFormatPr defaultRowHeight="14.25" x14ac:dyDescent="0.2"/>
  <cols>
    <col min="1" max="1" width="0" hidden="1" customWidth="1"/>
    <col min="2" max="3" width="9" hidden="1" customWidth="1"/>
    <col min="4" max="4" width="20" style="14" customWidth="1"/>
    <col min="5" max="27" width="9" hidden="1" customWidth="1"/>
    <col min="28" max="28" width="1.875" hidden="1" customWidth="1"/>
    <col min="29" max="29" width="9" style="14"/>
    <col min="30" max="30" width="9" style="19"/>
    <col min="31" max="31" width="9" style="14"/>
    <col min="32" max="32" width="9" style="19"/>
    <col min="33" max="33" width="9" style="14"/>
    <col min="34" max="34" width="9" style="16"/>
    <col min="35" max="35" width="9" style="14"/>
    <col min="36" max="36" width="9" style="16"/>
    <col min="37" max="37" width="9" style="14"/>
    <col min="38" max="38" width="9" style="16"/>
    <col min="39" max="39" width="9" style="14"/>
    <col min="40" max="40" width="9" style="16"/>
    <col min="41" max="41" width="9" style="14"/>
    <col min="42" max="42" width="9" style="16"/>
    <col min="43" max="43" width="9" style="14"/>
    <col min="44" max="44" width="9" style="16"/>
    <col min="45" max="45" width="9" style="14"/>
    <col min="46" max="46" width="9" style="16"/>
    <col min="47" max="49" width="9" style="14"/>
    <col min="50" max="50" width="9" style="16"/>
    <col min="51" max="51" width="9" style="14"/>
    <col min="52" max="52" width="9" style="16"/>
    <col min="53" max="53" width="9" style="14"/>
    <col min="54" max="54" width="9" style="16"/>
    <col min="55" max="55" width="9" style="14"/>
    <col min="56" max="56" width="9" style="16"/>
    <col min="57" max="57" width="9" style="14"/>
    <col min="58" max="58" width="9" style="16"/>
    <col min="59" max="59" width="9" style="14"/>
    <col min="60" max="60" width="9" style="16"/>
    <col min="61" max="61" width="9" style="14"/>
    <col min="62" max="62" width="9" style="16"/>
    <col min="63" max="63" width="9" style="14"/>
    <col min="64" max="64" width="9" style="16"/>
    <col min="65" max="65" width="9" style="14"/>
    <col min="66" max="66" width="9" style="16"/>
    <col min="67" max="67" width="9" style="14"/>
    <col min="68" max="68" width="9" style="16"/>
    <col min="69" max="69" width="9" style="14"/>
    <col min="70" max="70" width="9" style="16"/>
    <col min="71" max="16384" width="9" style="14"/>
  </cols>
  <sheetData>
    <row r="1" spans="1:71" s="15" customFormat="1" ht="69" customHeight="1" x14ac:dyDescent="0.2">
      <c r="A1" s="10" t="s">
        <v>0</v>
      </c>
      <c r="B1" s="10" t="s">
        <v>1</v>
      </c>
      <c r="C1" s="12" t="s">
        <v>2</v>
      </c>
      <c r="D1" s="10" t="s">
        <v>3</v>
      </c>
      <c r="E1" s="13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13</v>
      </c>
      <c r="R1" s="10" t="s">
        <v>16</v>
      </c>
      <c r="S1" s="10" t="s">
        <v>17</v>
      </c>
      <c r="T1" s="10" t="s">
        <v>18</v>
      </c>
      <c r="U1" s="10" t="s">
        <v>19</v>
      </c>
      <c r="V1" s="10" t="s">
        <v>20</v>
      </c>
      <c r="W1" s="10" t="s">
        <v>13</v>
      </c>
      <c r="X1" s="10" t="s">
        <v>21</v>
      </c>
      <c r="Y1" s="10" t="s">
        <v>22</v>
      </c>
      <c r="Z1" s="10" t="s">
        <v>23</v>
      </c>
      <c r="AA1" s="10"/>
      <c r="AB1" s="12"/>
      <c r="AC1" s="10" t="s">
        <v>24</v>
      </c>
      <c r="AD1" s="18"/>
      <c r="AE1" s="10" t="s">
        <v>25</v>
      </c>
      <c r="AF1" s="18"/>
      <c r="AG1" s="10" t="s">
        <v>26</v>
      </c>
      <c r="AH1" s="17"/>
      <c r="AI1" s="10" t="s">
        <v>27</v>
      </c>
      <c r="AJ1" s="17"/>
      <c r="AK1" s="10" t="s">
        <v>28</v>
      </c>
      <c r="AL1" s="17"/>
      <c r="AM1" s="10" t="s">
        <v>29</v>
      </c>
      <c r="AN1" s="17"/>
      <c r="AO1" s="10" t="s">
        <v>30</v>
      </c>
      <c r="AP1" s="17"/>
      <c r="AQ1" s="10" t="s">
        <v>31</v>
      </c>
      <c r="AR1" s="17"/>
      <c r="AS1" s="10" t="s">
        <v>32</v>
      </c>
      <c r="AT1" s="17"/>
      <c r="AU1" s="10" t="s">
        <v>33</v>
      </c>
      <c r="AV1" s="10"/>
      <c r="AW1" s="10" t="s">
        <v>34</v>
      </c>
      <c r="AX1" s="17"/>
      <c r="AY1" s="10" t="s">
        <v>35</v>
      </c>
      <c r="AZ1" s="17"/>
      <c r="BA1" s="10" t="s">
        <v>36</v>
      </c>
      <c r="BB1" s="17"/>
      <c r="BC1" s="10" t="s">
        <v>37</v>
      </c>
      <c r="BD1" s="17"/>
      <c r="BE1" s="10" t="s">
        <v>38</v>
      </c>
      <c r="BF1" s="17"/>
      <c r="BG1" s="10" t="s">
        <v>39</v>
      </c>
      <c r="BH1" s="17"/>
      <c r="BI1" s="10" t="s">
        <v>40</v>
      </c>
      <c r="BJ1" s="17"/>
      <c r="BK1" s="10" t="s">
        <v>41</v>
      </c>
      <c r="BL1" s="17"/>
      <c r="BM1" s="10" t="s">
        <v>42</v>
      </c>
      <c r="BN1" s="17"/>
      <c r="BO1" s="10" t="s">
        <v>43</v>
      </c>
      <c r="BP1" s="17"/>
      <c r="BQ1" s="10" t="s">
        <v>44</v>
      </c>
      <c r="BR1" s="17"/>
      <c r="BS1" s="10" t="s">
        <v>13</v>
      </c>
    </row>
    <row r="2" spans="1:71" x14ac:dyDescent="0.2">
      <c r="B2" t="s">
        <v>236</v>
      </c>
      <c r="D2" s="14" t="s">
        <v>505</v>
      </c>
      <c r="E2" t="s">
        <v>349</v>
      </c>
      <c r="F2">
        <v>2019</v>
      </c>
      <c r="H2">
        <v>399</v>
      </c>
      <c r="I2">
        <v>85</v>
      </c>
      <c r="J2">
        <v>51</v>
      </c>
      <c r="K2">
        <v>0</v>
      </c>
      <c r="L2">
        <v>0</v>
      </c>
      <c r="M2">
        <v>0</v>
      </c>
      <c r="N2">
        <v>535</v>
      </c>
      <c r="O2">
        <v>136</v>
      </c>
      <c r="Q2">
        <v>136</v>
      </c>
      <c r="AC2" s="14">
        <v>3</v>
      </c>
      <c r="AD2" s="19">
        <f>3/122</f>
        <v>2.4590163934426229E-2</v>
      </c>
      <c r="AG2" s="14">
        <v>16</v>
      </c>
      <c r="AH2" s="16">
        <f>16/122</f>
        <v>0.13114754098360656</v>
      </c>
      <c r="AI2" s="14">
        <v>7</v>
      </c>
      <c r="AJ2" s="16">
        <f>7/122</f>
        <v>5.737704918032787E-2</v>
      </c>
      <c r="AK2" s="14">
        <v>52</v>
      </c>
      <c r="AL2" s="16">
        <f>52/122</f>
        <v>0.42622950819672129</v>
      </c>
      <c r="AM2" s="14">
        <v>3</v>
      </c>
      <c r="AN2" s="16">
        <f>3/122</f>
        <v>2.4590163934426229E-2</v>
      </c>
      <c r="AO2" s="14">
        <v>9</v>
      </c>
      <c r="AP2" s="16">
        <f>9/122</f>
        <v>7.3770491803278687E-2</v>
      </c>
      <c r="AQ2" s="14">
        <v>4</v>
      </c>
      <c r="AR2" s="16">
        <f>4/122</f>
        <v>3.2786885245901641E-2</v>
      </c>
      <c r="AU2" s="14">
        <v>28</v>
      </c>
      <c r="AV2" s="16">
        <f>28/122</f>
        <v>0.22950819672131148</v>
      </c>
      <c r="BS2" s="14">
        <f>SUM(AC2:BR2)</f>
        <v>122.99999999999999</v>
      </c>
    </row>
    <row r="3" spans="1:71" x14ac:dyDescent="0.2">
      <c r="A3" t="s">
        <v>346</v>
      </c>
      <c r="B3" t="s">
        <v>347</v>
      </c>
      <c r="C3" t="s">
        <v>47</v>
      </c>
      <c r="D3" s="14" t="s">
        <v>348</v>
      </c>
      <c r="E3" t="s">
        <v>349</v>
      </c>
      <c r="F3">
        <v>2019</v>
      </c>
      <c r="G3" t="s">
        <v>50</v>
      </c>
      <c r="H3">
        <v>32</v>
      </c>
      <c r="I3">
        <v>4</v>
      </c>
      <c r="J3">
        <v>1</v>
      </c>
      <c r="K3">
        <v>5</v>
      </c>
      <c r="L3">
        <v>2</v>
      </c>
      <c r="M3">
        <v>0</v>
      </c>
      <c r="N3">
        <v>44</v>
      </c>
      <c r="O3">
        <v>5</v>
      </c>
      <c r="P3" t="s">
        <v>51</v>
      </c>
      <c r="Q3">
        <v>5</v>
      </c>
      <c r="R3">
        <v>9</v>
      </c>
      <c r="S3">
        <v>19</v>
      </c>
      <c r="T3">
        <v>8</v>
      </c>
      <c r="U3">
        <v>1</v>
      </c>
      <c r="V3">
        <v>0</v>
      </c>
      <c r="W3">
        <v>37</v>
      </c>
      <c r="X3">
        <v>12</v>
      </c>
      <c r="Y3">
        <v>240</v>
      </c>
      <c r="Z3" t="s">
        <v>51</v>
      </c>
      <c r="AK3" s="14">
        <v>1</v>
      </c>
      <c r="AL3" s="16">
        <f>1/5</f>
        <v>0.2</v>
      </c>
      <c r="AO3" s="14">
        <v>1</v>
      </c>
      <c r="AP3" s="16">
        <f>1/5</f>
        <v>0.2</v>
      </c>
      <c r="AU3" s="14">
        <v>3</v>
      </c>
      <c r="AV3" s="16">
        <f>3/5</f>
        <v>0.6</v>
      </c>
      <c r="BS3" s="14">
        <f>SUM(AC3:BR3)</f>
        <v>6</v>
      </c>
    </row>
    <row r="4" spans="1:71" customFormat="1" hidden="1" x14ac:dyDescent="0.2">
      <c r="A4" t="s">
        <v>350</v>
      </c>
      <c r="B4" t="s">
        <v>351</v>
      </c>
      <c r="C4" t="s">
        <v>47</v>
      </c>
      <c r="D4" t="s">
        <v>352</v>
      </c>
      <c r="E4" t="s">
        <v>349</v>
      </c>
      <c r="F4">
        <v>2019</v>
      </c>
      <c r="G4" t="s">
        <v>61</v>
      </c>
      <c r="H4">
        <v>18</v>
      </c>
      <c r="I4">
        <v>0</v>
      </c>
      <c r="J4">
        <v>0</v>
      </c>
      <c r="K4">
        <v>0</v>
      </c>
      <c r="L4">
        <v>0</v>
      </c>
      <c r="M4">
        <v>0</v>
      </c>
      <c r="N4">
        <v>18</v>
      </c>
      <c r="O4">
        <v>0</v>
      </c>
      <c r="P4" t="s">
        <v>51</v>
      </c>
      <c r="Q4">
        <v>0</v>
      </c>
      <c r="R4">
        <v>6</v>
      </c>
      <c r="S4">
        <v>6</v>
      </c>
      <c r="T4">
        <v>6</v>
      </c>
      <c r="U4">
        <v>0</v>
      </c>
      <c r="V4">
        <v>0</v>
      </c>
      <c r="W4">
        <v>18</v>
      </c>
      <c r="X4">
        <v>4</v>
      </c>
      <c r="Y4">
        <v>80</v>
      </c>
      <c r="Z4" t="s">
        <v>51</v>
      </c>
      <c r="AH4" s="11"/>
      <c r="AL4" s="11"/>
      <c r="AV4" s="11"/>
      <c r="BS4">
        <f t="shared" ref="BS4:BS59" si="0">SUM(AC4:BR4)</f>
        <v>0</v>
      </c>
    </row>
    <row r="5" spans="1:71" customFormat="1" hidden="1" x14ac:dyDescent="0.2">
      <c r="A5" t="s">
        <v>353</v>
      </c>
      <c r="B5" t="s">
        <v>354</v>
      </c>
      <c r="C5" t="s">
        <v>47</v>
      </c>
      <c r="D5" t="s">
        <v>355</v>
      </c>
      <c r="E5" t="s">
        <v>349</v>
      </c>
      <c r="F5">
        <v>2019</v>
      </c>
      <c r="G5" t="s">
        <v>50</v>
      </c>
      <c r="H5">
        <v>14</v>
      </c>
      <c r="I5">
        <v>0</v>
      </c>
      <c r="J5">
        <v>0</v>
      </c>
      <c r="K5">
        <v>0</v>
      </c>
      <c r="L5">
        <v>0</v>
      </c>
      <c r="M5">
        <v>1</v>
      </c>
      <c r="N5">
        <v>15</v>
      </c>
      <c r="O5">
        <v>0</v>
      </c>
      <c r="P5" t="s">
        <v>51</v>
      </c>
      <c r="Q5">
        <v>0</v>
      </c>
      <c r="R5">
        <v>0</v>
      </c>
      <c r="S5">
        <v>14</v>
      </c>
      <c r="T5">
        <v>0</v>
      </c>
      <c r="U5">
        <v>0</v>
      </c>
      <c r="V5">
        <v>0</v>
      </c>
      <c r="W5">
        <v>14</v>
      </c>
      <c r="X5">
        <v>0</v>
      </c>
      <c r="Y5">
        <v>0</v>
      </c>
      <c r="Z5" t="s">
        <v>51</v>
      </c>
      <c r="AH5" s="11"/>
      <c r="AL5" s="11"/>
      <c r="AV5" s="11"/>
      <c r="BS5">
        <f t="shared" si="0"/>
        <v>0</v>
      </c>
    </row>
    <row r="6" spans="1:71" x14ac:dyDescent="0.2">
      <c r="A6" t="s">
        <v>356</v>
      </c>
      <c r="B6" t="s">
        <v>357</v>
      </c>
      <c r="C6" t="s">
        <v>47</v>
      </c>
      <c r="D6" s="14" t="s">
        <v>358</v>
      </c>
      <c r="E6" t="s">
        <v>349</v>
      </c>
      <c r="F6">
        <v>2019</v>
      </c>
      <c r="G6" t="s">
        <v>50</v>
      </c>
      <c r="H6">
        <v>85</v>
      </c>
      <c r="I6">
        <v>0</v>
      </c>
      <c r="J6">
        <v>5</v>
      </c>
      <c r="K6">
        <v>0</v>
      </c>
      <c r="L6">
        <v>5</v>
      </c>
      <c r="M6">
        <v>0</v>
      </c>
      <c r="N6">
        <v>95</v>
      </c>
      <c r="O6">
        <v>5</v>
      </c>
      <c r="P6" t="s">
        <v>51</v>
      </c>
      <c r="Q6">
        <v>5</v>
      </c>
      <c r="R6">
        <v>31</v>
      </c>
      <c r="S6">
        <v>59</v>
      </c>
      <c r="T6">
        <v>0</v>
      </c>
      <c r="U6">
        <v>0</v>
      </c>
      <c r="V6">
        <v>0</v>
      </c>
      <c r="W6">
        <v>90</v>
      </c>
      <c r="X6">
        <v>48</v>
      </c>
      <c r="Y6">
        <v>2060</v>
      </c>
      <c r="Z6" t="s">
        <v>51</v>
      </c>
      <c r="AG6" s="14">
        <v>1</v>
      </c>
      <c r="AH6" s="16">
        <f>1/5</f>
        <v>0.2</v>
      </c>
      <c r="AU6" s="14">
        <v>2</v>
      </c>
      <c r="AV6" s="16">
        <f>2/5</f>
        <v>0.4</v>
      </c>
      <c r="AW6" s="14">
        <v>2</v>
      </c>
      <c r="AX6" s="16">
        <f>2/5</f>
        <v>0.4</v>
      </c>
      <c r="BS6" s="14">
        <f t="shared" si="0"/>
        <v>6</v>
      </c>
    </row>
    <row r="7" spans="1:71" x14ac:dyDescent="0.2">
      <c r="A7" t="s">
        <v>359</v>
      </c>
      <c r="B7" t="s">
        <v>360</v>
      </c>
      <c r="C7" t="s">
        <v>47</v>
      </c>
      <c r="D7" s="14" t="s">
        <v>361</v>
      </c>
      <c r="E7" t="s">
        <v>349</v>
      </c>
      <c r="F7">
        <v>2019</v>
      </c>
      <c r="G7" t="s">
        <v>50</v>
      </c>
      <c r="H7">
        <v>14</v>
      </c>
      <c r="I7">
        <v>0</v>
      </c>
      <c r="J7">
        <v>1</v>
      </c>
      <c r="K7">
        <v>0</v>
      </c>
      <c r="L7">
        <v>1</v>
      </c>
      <c r="M7">
        <v>3</v>
      </c>
      <c r="N7">
        <v>19</v>
      </c>
      <c r="O7">
        <v>1</v>
      </c>
      <c r="P7" t="s">
        <v>51</v>
      </c>
      <c r="Q7">
        <v>1</v>
      </c>
      <c r="R7">
        <v>2</v>
      </c>
      <c r="S7">
        <v>7</v>
      </c>
      <c r="T7">
        <v>6</v>
      </c>
      <c r="U7">
        <v>0</v>
      </c>
      <c r="V7">
        <v>0</v>
      </c>
      <c r="W7">
        <v>15</v>
      </c>
      <c r="X7">
        <v>5</v>
      </c>
      <c r="Y7">
        <v>100</v>
      </c>
      <c r="Z7" t="s">
        <v>51</v>
      </c>
      <c r="AU7" s="14">
        <v>1</v>
      </c>
      <c r="AV7" s="16">
        <v>1</v>
      </c>
      <c r="BS7" s="14">
        <v>1</v>
      </c>
    </row>
    <row r="8" spans="1:71" x14ac:dyDescent="0.2">
      <c r="A8" t="s">
        <v>362</v>
      </c>
      <c r="B8" t="s">
        <v>363</v>
      </c>
      <c r="C8" t="s">
        <v>47</v>
      </c>
      <c r="D8" s="14" t="s">
        <v>364</v>
      </c>
      <c r="E8" t="s">
        <v>349</v>
      </c>
      <c r="F8">
        <v>2019</v>
      </c>
      <c r="G8" t="s">
        <v>50</v>
      </c>
      <c r="H8">
        <v>2</v>
      </c>
      <c r="I8">
        <v>0</v>
      </c>
      <c r="J8">
        <v>1</v>
      </c>
      <c r="K8">
        <v>0</v>
      </c>
      <c r="L8">
        <v>1</v>
      </c>
      <c r="M8">
        <v>3</v>
      </c>
      <c r="N8">
        <v>7</v>
      </c>
      <c r="O8">
        <v>1</v>
      </c>
      <c r="P8" t="s">
        <v>51</v>
      </c>
      <c r="Q8">
        <v>1</v>
      </c>
      <c r="R8">
        <v>1</v>
      </c>
      <c r="S8">
        <v>1</v>
      </c>
      <c r="T8">
        <v>1</v>
      </c>
      <c r="U8">
        <v>0</v>
      </c>
      <c r="V8">
        <v>0</v>
      </c>
      <c r="W8">
        <v>3</v>
      </c>
      <c r="X8">
        <v>1</v>
      </c>
      <c r="Y8">
        <v>1</v>
      </c>
      <c r="Z8" t="s">
        <v>51</v>
      </c>
      <c r="AG8" s="14">
        <v>1</v>
      </c>
      <c r="AH8" s="16">
        <v>1</v>
      </c>
      <c r="AV8" s="16"/>
      <c r="BS8" s="14">
        <f t="shared" si="0"/>
        <v>2</v>
      </c>
    </row>
    <row r="9" spans="1:71" customFormat="1" hidden="1" x14ac:dyDescent="0.2">
      <c r="A9" t="s">
        <v>365</v>
      </c>
      <c r="B9" t="s">
        <v>366</v>
      </c>
      <c r="C9" t="s">
        <v>47</v>
      </c>
      <c r="D9" t="s">
        <v>367</v>
      </c>
      <c r="E9" t="s">
        <v>349</v>
      </c>
      <c r="F9">
        <v>2019</v>
      </c>
      <c r="G9" t="s">
        <v>50</v>
      </c>
      <c r="H9">
        <v>343</v>
      </c>
      <c r="I9">
        <v>0</v>
      </c>
      <c r="J9">
        <v>0</v>
      </c>
      <c r="K9">
        <v>3</v>
      </c>
      <c r="L9">
        <v>0</v>
      </c>
      <c r="M9">
        <v>0</v>
      </c>
      <c r="N9">
        <v>346</v>
      </c>
      <c r="O9">
        <v>0</v>
      </c>
      <c r="P9" t="s">
        <v>51</v>
      </c>
      <c r="Q9">
        <v>0</v>
      </c>
      <c r="R9">
        <v>0</v>
      </c>
      <c r="S9">
        <v>324</v>
      </c>
      <c r="T9">
        <v>19</v>
      </c>
      <c r="U9">
        <v>0</v>
      </c>
      <c r="V9">
        <v>0</v>
      </c>
      <c r="W9">
        <v>343</v>
      </c>
      <c r="X9">
        <v>239</v>
      </c>
      <c r="Y9">
        <v>6096.5</v>
      </c>
      <c r="Z9" t="s">
        <v>51</v>
      </c>
      <c r="AH9" s="11"/>
      <c r="AL9" s="11"/>
      <c r="AV9" s="11"/>
      <c r="AX9" s="11"/>
      <c r="BS9">
        <f t="shared" si="0"/>
        <v>0</v>
      </c>
    </row>
    <row r="10" spans="1:71" x14ac:dyDescent="0.2">
      <c r="A10" t="s">
        <v>368</v>
      </c>
      <c r="B10" t="s">
        <v>369</v>
      </c>
      <c r="C10" t="s">
        <v>47</v>
      </c>
      <c r="D10" s="14" t="s">
        <v>370</v>
      </c>
      <c r="E10" t="s">
        <v>349</v>
      </c>
      <c r="F10">
        <v>2019</v>
      </c>
      <c r="G10" t="s">
        <v>50</v>
      </c>
      <c r="H10">
        <v>64</v>
      </c>
      <c r="I10">
        <v>15</v>
      </c>
      <c r="J10">
        <v>4</v>
      </c>
      <c r="K10">
        <v>0</v>
      </c>
      <c r="L10">
        <v>3</v>
      </c>
      <c r="M10">
        <v>16</v>
      </c>
      <c r="N10">
        <v>102</v>
      </c>
      <c r="O10">
        <v>19</v>
      </c>
      <c r="P10" t="s">
        <v>51</v>
      </c>
      <c r="Q10">
        <v>19</v>
      </c>
      <c r="R10">
        <v>16</v>
      </c>
      <c r="S10">
        <v>13</v>
      </c>
      <c r="T10">
        <v>19</v>
      </c>
      <c r="U10">
        <v>22</v>
      </c>
      <c r="V10">
        <v>13</v>
      </c>
      <c r="W10">
        <v>83</v>
      </c>
      <c r="X10">
        <v>66</v>
      </c>
      <c r="Y10">
        <v>8914</v>
      </c>
      <c r="Z10" t="s">
        <v>51</v>
      </c>
      <c r="AG10" s="14">
        <v>3</v>
      </c>
      <c r="AH10" s="16">
        <f>3/19</f>
        <v>0.15789473684210525</v>
      </c>
      <c r="AM10" s="14">
        <v>3</v>
      </c>
      <c r="AN10" s="16">
        <f>3/19</f>
        <v>0.15789473684210525</v>
      </c>
      <c r="AO10" s="14">
        <v>1</v>
      </c>
      <c r="AP10" s="16">
        <f>1/19</f>
        <v>5.2631578947368418E-2</v>
      </c>
      <c r="AU10" s="14">
        <v>7</v>
      </c>
      <c r="AV10" s="16">
        <f>7/19</f>
        <v>0.36842105263157893</v>
      </c>
      <c r="BG10" s="14">
        <v>1</v>
      </c>
      <c r="BH10" s="16">
        <f>1/19</f>
        <v>5.2631578947368418E-2</v>
      </c>
      <c r="BK10" s="14">
        <v>2</v>
      </c>
      <c r="BL10" s="16">
        <f>2/19</f>
        <v>0.10526315789473684</v>
      </c>
      <c r="BM10" s="14">
        <v>1</v>
      </c>
      <c r="BN10" s="16">
        <f>1/19</f>
        <v>5.2631578947368418E-2</v>
      </c>
      <c r="BO10" s="14">
        <v>1</v>
      </c>
      <c r="BP10" s="16">
        <f>1/19</f>
        <v>5.2631578947368418E-2</v>
      </c>
      <c r="BS10" s="14">
        <v>19</v>
      </c>
    </row>
    <row r="11" spans="1:71" x14ac:dyDescent="0.2">
      <c r="A11" t="s">
        <v>371</v>
      </c>
      <c r="B11" t="s">
        <v>372</v>
      </c>
      <c r="C11" t="s">
        <v>47</v>
      </c>
      <c r="D11" s="14" t="s">
        <v>373</v>
      </c>
      <c r="E11" t="s">
        <v>349</v>
      </c>
      <c r="F11">
        <v>2019</v>
      </c>
      <c r="G11" t="s">
        <v>50</v>
      </c>
      <c r="H11">
        <v>150</v>
      </c>
      <c r="I11">
        <v>10</v>
      </c>
      <c r="J11">
        <v>3</v>
      </c>
      <c r="K11">
        <v>0</v>
      </c>
      <c r="L11">
        <v>10</v>
      </c>
      <c r="M11">
        <v>0</v>
      </c>
      <c r="N11">
        <v>173</v>
      </c>
      <c r="O11">
        <v>13</v>
      </c>
      <c r="P11" t="s">
        <v>51</v>
      </c>
      <c r="Q11">
        <v>13</v>
      </c>
      <c r="R11">
        <v>100</v>
      </c>
      <c r="S11">
        <v>63</v>
      </c>
      <c r="T11">
        <v>0</v>
      </c>
      <c r="U11">
        <v>0</v>
      </c>
      <c r="V11">
        <v>0</v>
      </c>
      <c r="W11">
        <v>163</v>
      </c>
      <c r="X11">
        <v>80</v>
      </c>
      <c r="Y11">
        <v>1600</v>
      </c>
      <c r="Z11" t="s">
        <v>51</v>
      </c>
      <c r="AE11" s="14">
        <v>10</v>
      </c>
      <c r="AF11" s="19">
        <f>10/13</f>
        <v>0.76923076923076927</v>
      </c>
      <c r="AU11" s="14">
        <v>3</v>
      </c>
      <c r="AV11" s="16">
        <f>3/13</f>
        <v>0.23076923076923078</v>
      </c>
      <c r="BS11" s="14">
        <f t="shared" si="0"/>
        <v>14</v>
      </c>
    </row>
    <row r="12" spans="1:71" x14ac:dyDescent="0.2">
      <c r="A12" t="s">
        <v>374</v>
      </c>
      <c r="B12" t="s">
        <v>375</v>
      </c>
      <c r="C12" t="s">
        <v>47</v>
      </c>
      <c r="D12" s="14" t="s">
        <v>376</v>
      </c>
      <c r="E12" t="s">
        <v>349</v>
      </c>
      <c r="F12">
        <v>2019</v>
      </c>
      <c r="G12" t="s">
        <v>50</v>
      </c>
      <c r="H12">
        <v>72</v>
      </c>
      <c r="I12">
        <v>9</v>
      </c>
      <c r="J12">
        <v>3</v>
      </c>
      <c r="K12">
        <v>6</v>
      </c>
      <c r="L12">
        <v>5</v>
      </c>
      <c r="M12">
        <v>0</v>
      </c>
      <c r="N12">
        <v>95</v>
      </c>
      <c r="O12">
        <v>12</v>
      </c>
      <c r="P12" t="s">
        <v>51</v>
      </c>
      <c r="Q12">
        <v>12</v>
      </c>
      <c r="R12">
        <v>36</v>
      </c>
      <c r="S12">
        <v>19</v>
      </c>
      <c r="T12">
        <v>20</v>
      </c>
      <c r="U12">
        <v>9</v>
      </c>
      <c r="V12">
        <v>0</v>
      </c>
      <c r="W12">
        <v>84</v>
      </c>
      <c r="X12">
        <v>46</v>
      </c>
      <c r="Y12">
        <v>920</v>
      </c>
      <c r="Z12" t="s">
        <v>51</v>
      </c>
      <c r="AK12" s="14">
        <v>9</v>
      </c>
      <c r="AL12" s="16">
        <f>9/12</f>
        <v>0.75</v>
      </c>
      <c r="AU12" s="14">
        <v>3</v>
      </c>
      <c r="AV12" s="16">
        <f>3/12</f>
        <v>0.25</v>
      </c>
      <c r="BS12" s="14">
        <f t="shared" si="0"/>
        <v>13</v>
      </c>
    </row>
    <row r="13" spans="1:71" customFormat="1" hidden="1" x14ac:dyDescent="0.2">
      <c r="A13" t="s">
        <v>377</v>
      </c>
      <c r="B13" t="s">
        <v>378</v>
      </c>
      <c r="C13" t="s">
        <v>47</v>
      </c>
      <c r="D13" t="s">
        <v>379</v>
      </c>
      <c r="E13" t="s">
        <v>349</v>
      </c>
      <c r="F13">
        <v>2019</v>
      </c>
      <c r="G13" t="s">
        <v>50</v>
      </c>
      <c r="H13">
        <v>10</v>
      </c>
      <c r="I13">
        <v>0</v>
      </c>
      <c r="J13">
        <v>0</v>
      </c>
      <c r="K13">
        <v>0</v>
      </c>
      <c r="L13">
        <v>0</v>
      </c>
      <c r="M13">
        <v>5</v>
      </c>
      <c r="N13">
        <v>15</v>
      </c>
      <c r="O13">
        <v>0</v>
      </c>
      <c r="P13" t="s">
        <v>51</v>
      </c>
      <c r="Q13">
        <v>0</v>
      </c>
      <c r="R13">
        <v>2</v>
      </c>
      <c r="S13">
        <v>6</v>
      </c>
      <c r="T13">
        <v>1</v>
      </c>
      <c r="U13">
        <v>0</v>
      </c>
      <c r="V13">
        <v>1</v>
      </c>
      <c r="W13">
        <v>10</v>
      </c>
      <c r="X13">
        <v>1</v>
      </c>
      <c r="Y13">
        <v>20</v>
      </c>
      <c r="AH13" s="11"/>
      <c r="AL13" s="11"/>
      <c r="AV13" s="11"/>
      <c r="AX13" s="11"/>
      <c r="BS13">
        <f t="shared" si="0"/>
        <v>0</v>
      </c>
    </row>
    <row r="14" spans="1:71" x14ac:dyDescent="0.2">
      <c r="A14" t="s">
        <v>380</v>
      </c>
      <c r="B14" t="s">
        <v>381</v>
      </c>
      <c r="C14" t="s">
        <v>47</v>
      </c>
      <c r="D14" s="14" t="s">
        <v>382</v>
      </c>
      <c r="E14" t="s">
        <v>349</v>
      </c>
      <c r="F14">
        <v>2019</v>
      </c>
      <c r="G14" t="s">
        <v>50</v>
      </c>
      <c r="H14">
        <v>90</v>
      </c>
      <c r="I14">
        <v>12</v>
      </c>
      <c r="J14">
        <v>5</v>
      </c>
      <c r="K14">
        <v>0</v>
      </c>
      <c r="L14">
        <v>7</v>
      </c>
      <c r="M14">
        <v>6</v>
      </c>
      <c r="N14">
        <v>120</v>
      </c>
      <c r="O14">
        <v>17</v>
      </c>
      <c r="P14" t="s">
        <v>51</v>
      </c>
      <c r="Q14">
        <v>17</v>
      </c>
      <c r="R14">
        <v>66</v>
      </c>
      <c r="S14">
        <v>26</v>
      </c>
      <c r="T14">
        <v>6</v>
      </c>
      <c r="U14">
        <v>7</v>
      </c>
      <c r="V14">
        <v>2</v>
      </c>
      <c r="W14">
        <v>107</v>
      </c>
      <c r="X14">
        <v>35</v>
      </c>
      <c r="Y14">
        <v>1500</v>
      </c>
      <c r="Z14" t="s">
        <v>51</v>
      </c>
      <c r="AC14" s="14">
        <v>1</v>
      </c>
      <c r="AD14" s="19">
        <f>1/17</f>
        <v>5.8823529411764705E-2</v>
      </c>
      <c r="AG14" s="14">
        <v>4</v>
      </c>
      <c r="AH14" s="16">
        <f>4/17</f>
        <v>0.23529411764705882</v>
      </c>
      <c r="AI14" s="14">
        <v>3</v>
      </c>
      <c r="AJ14" s="16">
        <f>3/17</f>
        <v>0.17647058823529413</v>
      </c>
      <c r="AK14" s="14">
        <v>3</v>
      </c>
      <c r="AL14" s="16">
        <f>3/17</f>
        <v>0.17647058823529413</v>
      </c>
      <c r="AM14" s="14">
        <v>2</v>
      </c>
      <c r="AN14" s="16">
        <f>2/17</f>
        <v>0.11764705882352941</v>
      </c>
      <c r="AU14" s="14">
        <v>1</v>
      </c>
      <c r="AV14" s="16">
        <f>1/17</f>
        <v>5.8823529411764705E-2</v>
      </c>
      <c r="BC14" s="14">
        <v>3</v>
      </c>
      <c r="BD14" s="16">
        <f>3/17</f>
        <v>0.17647058823529413</v>
      </c>
      <c r="BS14" s="14">
        <f t="shared" si="0"/>
        <v>17.999999999999996</v>
      </c>
    </row>
    <row r="15" spans="1:71" x14ac:dyDescent="0.2">
      <c r="A15" t="s">
        <v>383</v>
      </c>
      <c r="B15" t="s">
        <v>384</v>
      </c>
      <c r="C15" t="s">
        <v>47</v>
      </c>
      <c r="D15" s="14" t="s">
        <v>385</v>
      </c>
      <c r="E15" t="s">
        <v>349</v>
      </c>
      <c r="F15">
        <v>2019</v>
      </c>
      <c r="G15" t="s">
        <v>61</v>
      </c>
      <c r="H15">
        <v>6</v>
      </c>
      <c r="I15">
        <v>1</v>
      </c>
      <c r="J15">
        <v>1</v>
      </c>
      <c r="K15">
        <v>1</v>
      </c>
      <c r="L15">
        <v>0</v>
      </c>
      <c r="M15">
        <v>0</v>
      </c>
      <c r="N15">
        <v>9</v>
      </c>
      <c r="O15">
        <v>2</v>
      </c>
      <c r="P15" t="s">
        <v>51</v>
      </c>
      <c r="Q15">
        <v>2</v>
      </c>
      <c r="R15">
        <v>5</v>
      </c>
      <c r="S15">
        <v>2</v>
      </c>
      <c r="T15">
        <v>1</v>
      </c>
      <c r="U15">
        <v>0</v>
      </c>
      <c r="V15">
        <v>0</v>
      </c>
      <c r="W15">
        <v>8</v>
      </c>
      <c r="X15">
        <v>3</v>
      </c>
      <c r="Y15">
        <v>158</v>
      </c>
      <c r="Z15" t="s">
        <v>386</v>
      </c>
      <c r="AK15" s="14">
        <v>2</v>
      </c>
      <c r="AL15" s="16">
        <f>2/2</f>
        <v>1</v>
      </c>
      <c r="AV15" s="16"/>
      <c r="BS15" s="14">
        <f t="shared" si="0"/>
        <v>3</v>
      </c>
    </row>
    <row r="16" spans="1:71" x14ac:dyDescent="0.2">
      <c r="A16" t="s">
        <v>387</v>
      </c>
      <c r="B16" t="s">
        <v>388</v>
      </c>
      <c r="C16" t="s">
        <v>47</v>
      </c>
      <c r="D16" s="14" t="s">
        <v>389</v>
      </c>
      <c r="E16" t="s">
        <v>349</v>
      </c>
      <c r="F16">
        <v>2019</v>
      </c>
      <c r="G16" t="s">
        <v>50</v>
      </c>
      <c r="H16">
        <v>41</v>
      </c>
      <c r="I16">
        <v>2</v>
      </c>
      <c r="J16">
        <v>9</v>
      </c>
      <c r="K16">
        <v>1</v>
      </c>
      <c r="L16">
        <v>4</v>
      </c>
      <c r="M16">
        <v>0</v>
      </c>
      <c r="N16">
        <v>57</v>
      </c>
      <c r="O16">
        <v>11</v>
      </c>
      <c r="P16" t="s">
        <v>51</v>
      </c>
      <c r="Q16">
        <v>11</v>
      </c>
      <c r="R16">
        <v>47</v>
      </c>
      <c r="S16">
        <v>5</v>
      </c>
      <c r="T16">
        <v>0</v>
      </c>
      <c r="U16">
        <v>0</v>
      </c>
      <c r="V16">
        <v>0</v>
      </c>
      <c r="W16">
        <v>52</v>
      </c>
      <c r="X16">
        <v>44</v>
      </c>
      <c r="Y16">
        <v>880</v>
      </c>
      <c r="Z16" t="s">
        <v>51</v>
      </c>
      <c r="AG16" s="14">
        <v>1</v>
      </c>
      <c r="AH16" s="16">
        <f>1/11</f>
        <v>9.0909090909090912E-2</v>
      </c>
      <c r="AM16" s="14">
        <v>2</v>
      </c>
      <c r="AN16" s="16">
        <f>2/11</f>
        <v>0.18181818181818182</v>
      </c>
      <c r="AO16" s="14">
        <v>3</v>
      </c>
      <c r="AP16" s="16">
        <f>3/11</f>
        <v>0.27272727272727271</v>
      </c>
      <c r="AU16" s="14">
        <v>4</v>
      </c>
      <c r="AV16" s="16">
        <f>4/11</f>
        <v>0.36363636363636365</v>
      </c>
      <c r="BI16" s="14">
        <v>1</v>
      </c>
      <c r="BJ16" s="16">
        <f>1/11</f>
        <v>9.0909090909090912E-2</v>
      </c>
      <c r="BS16" s="14">
        <f t="shared" si="0"/>
        <v>12</v>
      </c>
    </row>
    <row r="17" spans="1:71" customFormat="1" hidden="1" x14ac:dyDescent="0.2">
      <c r="A17" t="s">
        <v>390</v>
      </c>
      <c r="B17" t="s">
        <v>391</v>
      </c>
      <c r="C17" t="s">
        <v>47</v>
      </c>
      <c r="D17" t="s">
        <v>392</v>
      </c>
      <c r="E17" t="s">
        <v>349</v>
      </c>
      <c r="F17">
        <v>2019</v>
      </c>
      <c r="G17" t="s">
        <v>50</v>
      </c>
      <c r="H17">
        <v>24</v>
      </c>
      <c r="I17">
        <v>0</v>
      </c>
      <c r="J17">
        <v>0</v>
      </c>
      <c r="K17">
        <v>0</v>
      </c>
      <c r="L17">
        <v>1</v>
      </c>
      <c r="M17">
        <v>0</v>
      </c>
      <c r="N17">
        <v>25</v>
      </c>
      <c r="O17">
        <v>0</v>
      </c>
      <c r="P17" t="s">
        <v>51</v>
      </c>
      <c r="Q17">
        <v>0</v>
      </c>
      <c r="R17">
        <v>11</v>
      </c>
      <c r="S17">
        <v>3</v>
      </c>
      <c r="T17">
        <v>9</v>
      </c>
      <c r="U17">
        <v>1</v>
      </c>
      <c r="V17">
        <v>0</v>
      </c>
      <c r="W17">
        <v>24</v>
      </c>
      <c r="X17">
        <v>6</v>
      </c>
      <c r="Y17">
        <v>120</v>
      </c>
      <c r="AH17" s="11"/>
      <c r="AL17" s="11"/>
      <c r="AV17" s="11"/>
      <c r="AX17" s="11"/>
      <c r="BS17">
        <f t="shared" si="0"/>
        <v>0</v>
      </c>
    </row>
    <row r="18" spans="1:71" x14ac:dyDescent="0.2">
      <c r="A18" t="s">
        <v>393</v>
      </c>
      <c r="B18" t="s">
        <v>394</v>
      </c>
      <c r="C18" t="s">
        <v>47</v>
      </c>
      <c r="D18" s="14" t="s">
        <v>395</v>
      </c>
      <c r="E18" t="s">
        <v>349</v>
      </c>
      <c r="F18">
        <v>2019</v>
      </c>
      <c r="G18" t="s">
        <v>50</v>
      </c>
      <c r="H18">
        <v>36</v>
      </c>
      <c r="I18">
        <v>4</v>
      </c>
      <c r="J18">
        <v>6</v>
      </c>
      <c r="K18">
        <v>0</v>
      </c>
      <c r="L18">
        <v>2</v>
      </c>
      <c r="M18">
        <v>2</v>
      </c>
      <c r="N18">
        <v>50</v>
      </c>
      <c r="O18">
        <v>10</v>
      </c>
      <c r="P18" t="s">
        <v>51</v>
      </c>
      <c r="Q18">
        <v>11</v>
      </c>
      <c r="R18">
        <v>11</v>
      </c>
      <c r="S18">
        <v>15</v>
      </c>
      <c r="T18">
        <v>10</v>
      </c>
      <c r="U18">
        <v>6</v>
      </c>
      <c r="V18">
        <v>4</v>
      </c>
      <c r="W18">
        <v>46</v>
      </c>
      <c r="X18">
        <v>22</v>
      </c>
      <c r="Y18">
        <v>440</v>
      </c>
      <c r="Z18" t="s">
        <v>51</v>
      </c>
      <c r="AE18" s="14">
        <v>4</v>
      </c>
      <c r="AF18" s="19">
        <f>4/11</f>
        <v>0.36363636363636365</v>
      </c>
      <c r="AK18" s="14">
        <v>2</v>
      </c>
      <c r="AL18" s="16">
        <f>2/11</f>
        <v>0.18181818181818182</v>
      </c>
      <c r="AM18" s="14">
        <v>2</v>
      </c>
      <c r="AN18" s="16">
        <f>2/11</f>
        <v>0.18181818181818182</v>
      </c>
      <c r="AV18" s="16"/>
      <c r="AY18" s="14">
        <v>1</v>
      </c>
      <c r="AZ18" s="16">
        <f>1/11</f>
        <v>9.0909090909090912E-2</v>
      </c>
      <c r="BE18" s="14">
        <v>1</v>
      </c>
      <c r="BF18" s="16">
        <f>1/11</f>
        <v>9.0909090909090912E-2</v>
      </c>
      <c r="BG18" s="14">
        <v>1</v>
      </c>
      <c r="BH18" s="16">
        <f>1/11</f>
        <v>9.0909090909090912E-2</v>
      </c>
      <c r="BS18" s="14">
        <v>11</v>
      </c>
    </row>
    <row r="19" spans="1:71" x14ac:dyDescent="0.2">
      <c r="A19" t="s">
        <v>396</v>
      </c>
      <c r="B19" t="s">
        <v>397</v>
      </c>
      <c r="C19" t="s">
        <v>47</v>
      </c>
      <c r="D19" s="14" t="s">
        <v>398</v>
      </c>
      <c r="E19" t="s">
        <v>349</v>
      </c>
      <c r="F19">
        <v>2019</v>
      </c>
      <c r="G19" t="s">
        <v>50</v>
      </c>
      <c r="H19">
        <v>57</v>
      </c>
      <c r="I19">
        <v>12</v>
      </c>
      <c r="J19">
        <v>22</v>
      </c>
      <c r="K19">
        <v>10</v>
      </c>
      <c r="L19">
        <v>4</v>
      </c>
      <c r="M19">
        <v>0</v>
      </c>
      <c r="N19">
        <v>105</v>
      </c>
      <c r="O19">
        <v>34</v>
      </c>
      <c r="P19" t="s">
        <v>51</v>
      </c>
      <c r="Q19">
        <v>39</v>
      </c>
      <c r="R19">
        <v>29</v>
      </c>
      <c r="S19">
        <v>27</v>
      </c>
      <c r="T19">
        <v>30</v>
      </c>
      <c r="U19">
        <v>4</v>
      </c>
      <c r="V19">
        <v>1</v>
      </c>
      <c r="W19">
        <v>91</v>
      </c>
      <c r="X19">
        <v>63</v>
      </c>
      <c r="Y19">
        <v>1530</v>
      </c>
      <c r="Z19" t="s">
        <v>51</v>
      </c>
      <c r="AG19" s="14">
        <v>4</v>
      </c>
      <c r="AH19" s="16">
        <f>4/39</f>
        <v>0.10256410256410256</v>
      </c>
      <c r="AI19" s="14">
        <v>2</v>
      </c>
      <c r="AJ19" s="16">
        <f>2/39</f>
        <v>5.128205128205128E-2</v>
      </c>
      <c r="AK19" s="14">
        <v>16</v>
      </c>
      <c r="AL19" s="16">
        <f>16/39</f>
        <v>0.41025641025641024</v>
      </c>
      <c r="AM19" s="14">
        <v>1</v>
      </c>
      <c r="AN19" s="16">
        <f>1/39</f>
        <v>2.564102564102564E-2</v>
      </c>
      <c r="AO19" s="14">
        <v>10</v>
      </c>
      <c r="AP19" s="16">
        <f>10/39</f>
        <v>0.25641025641025639</v>
      </c>
      <c r="AT19" s="14"/>
      <c r="AU19" s="14">
        <v>1</v>
      </c>
      <c r="AV19" s="16">
        <f>1/39</f>
        <v>2.564102564102564E-2</v>
      </c>
      <c r="AY19" s="14">
        <v>2</v>
      </c>
      <c r="AZ19" s="16">
        <f>2/39</f>
        <v>5.128205128205128E-2</v>
      </c>
      <c r="BG19" s="14">
        <v>1</v>
      </c>
      <c r="BH19" s="16">
        <f>1/39</f>
        <v>2.564102564102564E-2</v>
      </c>
      <c r="BI19" s="14">
        <v>1</v>
      </c>
      <c r="BJ19" s="16">
        <f>1/39</f>
        <v>2.564102564102564E-2</v>
      </c>
      <c r="BO19" s="14">
        <v>1</v>
      </c>
      <c r="BP19" s="16">
        <f>1/39</f>
        <v>2.564102564102564E-2</v>
      </c>
      <c r="BS19" s="14">
        <v>39</v>
      </c>
    </row>
    <row r="20" spans="1:71" x14ac:dyDescent="0.2">
      <c r="A20" t="s">
        <v>399</v>
      </c>
      <c r="B20" t="s">
        <v>400</v>
      </c>
      <c r="C20" t="s">
        <v>47</v>
      </c>
      <c r="D20" s="14" t="s">
        <v>401</v>
      </c>
      <c r="E20" t="s">
        <v>349</v>
      </c>
      <c r="F20">
        <v>2019</v>
      </c>
      <c r="G20" t="s">
        <v>50</v>
      </c>
      <c r="H20">
        <v>58</v>
      </c>
      <c r="I20">
        <v>2</v>
      </c>
      <c r="J20">
        <v>6</v>
      </c>
      <c r="K20">
        <v>5</v>
      </c>
      <c r="L20">
        <v>3</v>
      </c>
      <c r="M20">
        <v>0</v>
      </c>
      <c r="N20">
        <v>74</v>
      </c>
      <c r="O20">
        <v>8</v>
      </c>
      <c r="P20" t="s">
        <v>51</v>
      </c>
      <c r="Q20">
        <v>8</v>
      </c>
      <c r="R20">
        <v>24</v>
      </c>
      <c r="S20">
        <v>21</v>
      </c>
      <c r="T20">
        <v>11</v>
      </c>
      <c r="U20">
        <v>6</v>
      </c>
      <c r="V20">
        <v>4</v>
      </c>
      <c r="W20">
        <v>66</v>
      </c>
      <c r="X20">
        <v>33</v>
      </c>
      <c r="Y20">
        <v>2827.5</v>
      </c>
      <c r="Z20" t="s">
        <v>51</v>
      </c>
      <c r="AK20" s="14">
        <v>4</v>
      </c>
      <c r="AL20" s="16">
        <f>4/8</f>
        <v>0.5</v>
      </c>
      <c r="AO20" s="14">
        <v>2</v>
      </c>
      <c r="AP20" s="16">
        <f>2/8</f>
        <v>0.25</v>
      </c>
      <c r="AU20" s="14">
        <v>2</v>
      </c>
      <c r="AV20" s="16">
        <f>2/8</f>
        <v>0.25</v>
      </c>
      <c r="BS20" s="14">
        <v>8</v>
      </c>
    </row>
    <row r="21" spans="1:71" x14ac:dyDescent="0.2">
      <c r="A21" t="s">
        <v>402</v>
      </c>
      <c r="B21" t="s">
        <v>403</v>
      </c>
      <c r="C21" t="s">
        <v>47</v>
      </c>
      <c r="D21" s="14" t="s">
        <v>404</v>
      </c>
      <c r="E21" t="s">
        <v>349</v>
      </c>
      <c r="F21">
        <v>2019</v>
      </c>
      <c r="G21" t="s">
        <v>50</v>
      </c>
      <c r="H21">
        <v>133</v>
      </c>
      <c r="I21">
        <v>11</v>
      </c>
      <c r="J21">
        <v>9</v>
      </c>
      <c r="K21">
        <v>2</v>
      </c>
      <c r="L21">
        <v>1</v>
      </c>
      <c r="M21">
        <v>15</v>
      </c>
      <c r="N21">
        <v>171</v>
      </c>
      <c r="O21">
        <v>20</v>
      </c>
      <c r="P21" t="s">
        <v>51</v>
      </c>
      <c r="Q21">
        <v>20</v>
      </c>
      <c r="R21">
        <v>74</v>
      </c>
      <c r="S21">
        <v>30</v>
      </c>
      <c r="T21">
        <v>27</v>
      </c>
      <c r="U21">
        <v>19</v>
      </c>
      <c r="V21">
        <v>3</v>
      </c>
      <c r="W21">
        <v>153</v>
      </c>
      <c r="X21">
        <v>130</v>
      </c>
      <c r="Y21">
        <v>2600</v>
      </c>
      <c r="Z21" t="s">
        <v>51</v>
      </c>
      <c r="AG21" s="14">
        <v>4</v>
      </c>
      <c r="AH21" s="16">
        <f>4/20</f>
        <v>0.2</v>
      </c>
      <c r="AK21" s="14">
        <v>6</v>
      </c>
      <c r="AL21" s="16">
        <f>6/20</f>
        <v>0.3</v>
      </c>
      <c r="AU21" s="14">
        <v>3</v>
      </c>
      <c r="AV21" s="16">
        <f>3/20</f>
        <v>0.15</v>
      </c>
      <c r="BG21" s="14">
        <v>4</v>
      </c>
      <c r="BH21" s="16">
        <f>4/20</f>
        <v>0.2</v>
      </c>
      <c r="BK21" s="14">
        <v>3</v>
      </c>
      <c r="BL21" s="16">
        <f>3/20</f>
        <v>0.15</v>
      </c>
      <c r="BS21" s="14">
        <v>20</v>
      </c>
    </row>
    <row r="22" spans="1:71" x14ac:dyDescent="0.2">
      <c r="A22" t="s">
        <v>405</v>
      </c>
      <c r="B22" t="s">
        <v>406</v>
      </c>
      <c r="C22" t="s">
        <v>47</v>
      </c>
      <c r="D22" s="14" t="s">
        <v>407</v>
      </c>
      <c r="E22" t="s">
        <v>349</v>
      </c>
      <c r="F22">
        <v>2019</v>
      </c>
      <c r="G22" t="s">
        <v>50</v>
      </c>
      <c r="H22">
        <v>151</v>
      </c>
      <c r="I22">
        <v>6</v>
      </c>
      <c r="J22">
        <v>26</v>
      </c>
      <c r="K22">
        <v>28</v>
      </c>
      <c r="L22">
        <v>12</v>
      </c>
      <c r="M22">
        <v>13</v>
      </c>
      <c r="N22">
        <v>236</v>
      </c>
      <c r="O22">
        <v>32</v>
      </c>
      <c r="P22" t="s">
        <v>51</v>
      </c>
      <c r="Q22">
        <v>32</v>
      </c>
      <c r="R22">
        <v>95</v>
      </c>
      <c r="S22">
        <v>34</v>
      </c>
      <c r="T22">
        <v>27</v>
      </c>
      <c r="U22">
        <v>17</v>
      </c>
      <c r="V22">
        <v>10</v>
      </c>
      <c r="W22">
        <v>183</v>
      </c>
      <c r="X22">
        <v>80</v>
      </c>
      <c r="Y22">
        <v>3076</v>
      </c>
      <c r="Z22" t="s">
        <v>51</v>
      </c>
      <c r="AG22" s="14">
        <v>5</v>
      </c>
      <c r="AH22" s="16">
        <f>5/32</f>
        <v>0.15625</v>
      </c>
      <c r="AJ22" s="16">
        <f>5/32</f>
        <v>0.15625</v>
      </c>
      <c r="AK22" s="14">
        <v>6</v>
      </c>
      <c r="AL22" s="16">
        <f>6/32</f>
        <v>0.1875</v>
      </c>
      <c r="AO22" s="14">
        <v>11</v>
      </c>
      <c r="AP22" s="16">
        <f>11/32</f>
        <v>0.34375</v>
      </c>
      <c r="AU22" s="14">
        <v>3</v>
      </c>
      <c r="AV22" s="16">
        <f>3/32</f>
        <v>9.375E-2</v>
      </c>
      <c r="BG22" s="14">
        <v>5</v>
      </c>
      <c r="BH22" s="16">
        <f>5/32</f>
        <v>0.15625</v>
      </c>
      <c r="BO22" s="14">
        <v>1</v>
      </c>
      <c r="BP22" s="16">
        <f>1/32</f>
        <v>3.125E-2</v>
      </c>
      <c r="BS22" s="14">
        <v>32</v>
      </c>
    </row>
    <row r="23" spans="1:71" x14ac:dyDescent="0.2">
      <c r="A23" t="s">
        <v>408</v>
      </c>
      <c r="B23" t="s">
        <v>409</v>
      </c>
      <c r="C23" t="s">
        <v>47</v>
      </c>
      <c r="D23" s="14" t="s">
        <v>410</v>
      </c>
      <c r="E23" t="s">
        <v>349</v>
      </c>
      <c r="F23">
        <v>2019</v>
      </c>
      <c r="G23" t="s">
        <v>50</v>
      </c>
      <c r="H23">
        <v>16</v>
      </c>
      <c r="I23">
        <v>4</v>
      </c>
      <c r="J23">
        <v>0</v>
      </c>
      <c r="K23">
        <v>6</v>
      </c>
      <c r="L23">
        <v>2</v>
      </c>
      <c r="M23">
        <v>1</v>
      </c>
      <c r="N23">
        <v>29</v>
      </c>
      <c r="O23">
        <v>4</v>
      </c>
      <c r="P23" t="s">
        <v>51</v>
      </c>
      <c r="Q23">
        <v>4</v>
      </c>
      <c r="R23">
        <v>0</v>
      </c>
      <c r="S23">
        <v>7</v>
      </c>
      <c r="T23">
        <v>5</v>
      </c>
      <c r="U23">
        <v>4</v>
      </c>
      <c r="V23">
        <v>4</v>
      </c>
      <c r="W23">
        <v>20</v>
      </c>
      <c r="X23">
        <v>8</v>
      </c>
      <c r="Y23">
        <v>20</v>
      </c>
      <c r="Z23" t="s">
        <v>51</v>
      </c>
      <c r="AK23" s="14">
        <v>2</v>
      </c>
      <c r="AL23" s="16">
        <f>2/4</f>
        <v>0.5</v>
      </c>
      <c r="AU23" s="14">
        <v>2</v>
      </c>
      <c r="AV23" s="16">
        <f>2/4</f>
        <v>0.5</v>
      </c>
      <c r="BS23" s="14">
        <f t="shared" si="0"/>
        <v>5</v>
      </c>
    </row>
    <row r="24" spans="1:71" x14ac:dyDescent="0.2">
      <c r="A24" t="s">
        <v>411</v>
      </c>
      <c r="B24" t="s">
        <v>412</v>
      </c>
      <c r="C24" t="s">
        <v>47</v>
      </c>
      <c r="D24" s="14" t="s">
        <v>413</v>
      </c>
      <c r="E24" t="s">
        <v>349</v>
      </c>
      <c r="F24">
        <v>2019</v>
      </c>
      <c r="G24" t="s">
        <v>50</v>
      </c>
      <c r="H24">
        <v>5</v>
      </c>
      <c r="I24">
        <v>3</v>
      </c>
      <c r="J24">
        <v>1</v>
      </c>
      <c r="K24">
        <v>0</v>
      </c>
      <c r="L24">
        <v>0</v>
      </c>
      <c r="M24">
        <v>3</v>
      </c>
      <c r="N24">
        <v>12</v>
      </c>
      <c r="O24">
        <v>4</v>
      </c>
      <c r="P24" t="s">
        <v>51</v>
      </c>
      <c r="Q24">
        <v>4</v>
      </c>
      <c r="R24">
        <v>2</v>
      </c>
      <c r="S24">
        <v>0</v>
      </c>
      <c r="T24">
        <v>0</v>
      </c>
      <c r="U24">
        <v>5</v>
      </c>
      <c r="V24">
        <v>2</v>
      </c>
      <c r="W24">
        <v>9</v>
      </c>
      <c r="X24">
        <v>5</v>
      </c>
      <c r="Y24">
        <v>100</v>
      </c>
      <c r="Z24" t="s">
        <v>51</v>
      </c>
      <c r="AK24" s="14">
        <v>4</v>
      </c>
      <c r="AL24" s="16">
        <f>4/4</f>
        <v>1</v>
      </c>
      <c r="AV24" s="16"/>
      <c r="BS24" s="14">
        <f t="shared" si="0"/>
        <v>5</v>
      </c>
    </row>
    <row r="25" spans="1:71" customFormat="1" hidden="1" x14ac:dyDescent="0.2">
      <c r="A25" t="s">
        <v>414</v>
      </c>
      <c r="B25" t="s">
        <v>415</v>
      </c>
      <c r="C25" t="s">
        <v>47</v>
      </c>
      <c r="D25" t="s">
        <v>416</v>
      </c>
      <c r="E25" t="s">
        <v>349</v>
      </c>
      <c r="F25">
        <v>2019</v>
      </c>
      <c r="G25" t="s">
        <v>50</v>
      </c>
      <c r="H25">
        <v>8</v>
      </c>
      <c r="I25">
        <v>0</v>
      </c>
      <c r="J25">
        <v>0</v>
      </c>
      <c r="K25">
        <v>2</v>
      </c>
      <c r="L25">
        <v>3</v>
      </c>
      <c r="M25">
        <v>1</v>
      </c>
      <c r="N25">
        <v>14</v>
      </c>
      <c r="O25">
        <v>0</v>
      </c>
      <c r="P25" t="s">
        <v>51</v>
      </c>
      <c r="Q25">
        <v>0</v>
      </c>
      <c r="R25">
        <v>0</v>
      </c>
      <c r="S25">
        <v>2</v>
      </c>
      <c r="T25">
        <v>0</v>
      </c>
      <c r="U25">
        <v>3</v>
      </c>
      <c r="V25">
        <v>3</v>
      </c>
      <c r="W25">
        <v>8</v>
      </c>
      <c r="X25">
        <v>5</v>
      </c>
      <c r="Y25">
        <v>100</v>
      </c>
      <c r="Z25" t="s">
        <v>51</v>
      </c>
      <c r="AH25" s="11"/>
      <c r="AL25" s="11"/>
      <c r="AV25" s="11"/>
      <c r="AX25" s="11"/>
      <c r="BL25" s="16"/>
      <c r="BS25">
        <f t="shared" si="0"/>
        <v>0</v>
      </c>
    </row>
    <row r="26" spans="1:71" x14ac:dyDescent="0.2">
      <c r="A26" t="s">
        <v>417</v>
      </c>
      <c r="B26" t="s">
        <v>418</v>
      </c>
      <c r="C26" t="s">
        <v>47</v>
      </c>
      <c r="D26" s="14" t="s">
        <v>419</v>
      </c>
      <c r="E26" t="s">
        <v>349</v>
      </c>
      <c r="F26">
        <v>2019</v>
      </c>
      <c r="G26" t="s">
        <v>50</v>
      </c>
      <c r="H26">
        <v>11</v>
      </c>
      <c r="I26">
        <v>2</v>
      </c>
      <c r="J26">
        <v>3</v>
      </c>
      <c r="K26">
        <v>1</v>
      </c>
      <c r="L26">
        <v>0</v>
      </c>
      <c r="M26">
        <v>1</v>
      </c>
      <c r="N26">
        <v>18</v>
      </c>
      <c r="O26">
        <v>5</v>
      </c>
      <c r="P26" t="s">
        <v>51</v>
      </c>
      <c r="Q26">
        <v>5</v>
      </c>
      <c r="R26">
        <v>4</v>
      </c>
      <c r="S26">
        <v>8</v>
      </c>
      <c r="T26">
        <v>2</v>
      </c>
      <c r="U26">
        <v>2</v>
      </c>
      <c r="V26">
        <v>0</v>
      </c>
      <c r="W26">
        <v>16</v>
      </c>
      <c r="X26">
        <v>4</v>
      </c>
      <c r="Y26">
        <v>80</v>
      </c>
      <c r="Z26" t="s">
        <v>51</v>
      </c>
      <c r="AK26" s="14">
        <v>1</v>
      </c>
      <c r="AL26" s="16">
        <f>1/5</f>
        <v>0.2</v>
      </c>
      <c r="AU26" s="14">
        <v>4</v>
      </c>
      <c r="AV26" s="16">
        <f>4/5</f>
        <v>0.8</v>
      </c>
      <c r="BS26" s="14">
        <v>5</v>
      </c>
    </row>
    <row r="27" spans="1:71" customFormat="1" hidden="1" x14ac:dyDescent="0.2">
      <c r="A27" t="s">
        <v>420</v>
      </c>
      <c r="B27" t="s">
        <v>421</v>
      </c>
      <c r="C27" t="s">
        <v>47</v>
      </c>
      <c r="D27" t="s">
        <v>422</v>
      </c>
      <c r="E27" t="s">
        <v>349</v>
      </c>
      <c r="F27">
        <v>2019</v>
      </c>
      <c r="G27" t="s">
        <v>50</v>
      </c>
      <c r="H27">
        <v>12</v>
      </c>
      <c r="I27">
        <v>0</v>
      </c>
      <c r="J27">
        <v>0</v>
      </c>
      <c r="K27">
        <v>0</v>
      </c>
      <c r="L27">
        <v>0</v>
      </c>
      <c r="M27">
        <v>0</v>
      </c>
      <c r="N27">
        <v>12</v>
      </c>
      <c r="O27">
        <v>0</v>
      </c>
      <c r="P27" t="s">
        <v>51</v>
      </c>
      <c r="Q27">
        <v>0</v>
      </c>
      <c r="R27">
        <v>3</v>
      </c>
      <c r="S27">
        <v>6</v>
      </c>
      <c r="T27">
        <v>3</v>
      </c>
      <c r="U27">
        <v>0</v>
      </c>
      <c r="V27">
        <v>0</v>
      </c>
      <c r="W27">
        <v>12</v>
      </c>
      <c r="X27">
        <v>4</v>
      </c>
      <c r="Y27">
        <v>80</v>
      </c>
      <c r="Z27" t="s">
        <v>51</v>
      </c>
      <c r="AH27" s="11"/>
      <c r="AL27" s="11"/>
      <c r="AV27" s="11"/>
      <c r="AX27" s="11"/>
      <c r="BL27" s="16"/>
      <c r="BS27">
        <f t="shared" si="0"/>
        <v>0</v>
      </c>
    </row>
    <row r="28" spans="1:71" x14ac:dyDescent="0.2">
      <c r="A28" t="s">
        <v>423</v>
      </c>
      <c r="B28" t="s">
        <v>424</v>
      </c>
      <c r="C28" t="s">
        <v>47</v>
      </c>
      <c r="D28" s="14" t="s">
        <v>425</v>
      </c>
      <c r="E28" t="s">
        <v>349</v>
      </c>
      <c r="F28">
        <v>2019</v>
      </c>
      <c r="G28" t="s">
        <v>50</v>
      </c>
      <c r="H28">
        <v>90</v>
      </c>
      <c r="I28">
        <v>4</v>
      </c>
      <c r="J28">
        <v>2</v>
      </c>
      <c r="K28">
        <v>1</v>
      </c>
      <c r="L28">
        <v>2</v>
      </c>
      <c r="M28">
        <v>0</v>
      </c>
      <c r="N28">
        <v>99</v>
      </c>
      <c r="O28">
        <v>6</v>
      </c>
      <c r="P28" t="s">
        <v>51</v>
      </c>
      <c r="Q28">
        <v>9</v>
      </c>
      <c r="R28">
        <v>20</v>
      </c>
      <c r="S28">
        <v>53</v>
      </c>
      <c r="T28">
        <v>22</v>
      </c>
      <c r="U28">
        <v>1</v>
      </c>
      <c r="V28">
        <v>0</v>
      </c>
      <c r="W28">
        <v>96</v>
      </c>
      <c r="X28">
        <v>75</v>
      </c>
      <c r="Y28">
        <v>2890</v>
      </c>
      <c r="Z28" t="s">
        <v>51</v>
      </c>
      <c r="AG28" s="14">
        <v>4</v>
      </c>
      <c r="AK28" s="14">
        <v>3</v>
      </c>
      <c r="AV28" s="16"/>
      <c r="BG28" s="14">
        <v>2</v>
      </c>
      <c r="BH28" s="16">
        <f>9/9</f>
        <v>1</v>
      </c>
      <c r="BS28" s="14">
        <v>9</v>
      </c>
    </row>
    <row r="29" spans="1:71" customFormat="1" hidden="1" x14ac:dyDescent="0.2">
      <c r="A29" t="s">
        <v>426</v>
      </c>
      <c r="B29" t="s">
        <v>427</v>
      </c>
      <c r="C29" t="s">
        <v>47</v>
      </c>
      <c r="D29" t="s">
        <v>428</v>
      </c>
      <c r="E29" t="s">
        <v>349</v>
      </c>
      <c r="F29">
        <v>2019</v>
      </c>
      <c r="G29" t="s">
        <v>50</v>
      </c>
      <c r="H29">
        <v>4</v>
      </c>
      <c r="I29">
        <v>1</v>
      </c>
      <c r="J29">
        <v>0</v>
      </c>
      <c r="K29">
        <v>0</v>
      </c>
      <c r="L29">
        <v>0</v>
      </c>
      <c r="M29">
        <v>0</v>
      </c>
      <c r="N29">
        <v>5</v>
      </c>
      <c r="O29">
        <v>1</v>
      </c>
      <c r="P29" t="s">
        <v>51</v>
      </c>
      <c r="Q29">
        <v>1</v>
      </c>
      <c r="R29">
        <v>0</v>
      </c>
      <c r="S29">
        <v>4</v>
      </c>
      <c r="T29">
        <v>0</v>
      </c>
      <c r="U29">
        <v>0</v>
      </c>
      <c r="V29">
        <v>1</v>
      </c>
      <c r="W29">
        <v>5</v>
      </c>
      <c r="X29">
        <v>2</v>
      </c>
      <c r="Y29">
        <v>2</v>
      </c>
      <c r="AH29" s="11"/>
      <c r="AL29" s="11"/>
      <c r="AV29" s="11"/>
      <c r="AX29" s="11"/>
      <c r="BL29" s="16"/>
      <c r="BS29">
        <f t="shared" si="0"/>
        <v>0</v>
      </c>
    </row>
    <row r="30" spans="1:71" x14ac:dyDescent="0.2">
      <c r="A30" t="s">
        <v>429</v>
      </c>
      <c r="B30" t="s">
        <v>430</v>
      </c>
      <c r="C30" t="s">
        <v>47</v>
      </c>
      <c r="D30" s="14" t="s">
        <v>431</v>
      </c>
      <c r="E30" t="s">
        <v>349</v>
      </c>
      <c r="F30">
        <v>2019</v>
      </c>
      <c r="G30" t="s">
        <v>50</v>
      </c>
      <c r="H30">
        <v>32</v>
      </c>
      <c r="I30">
        <v>1</v>
      </c>
      <c r="J30">
        <v>3</v>
      </c>
      <c r="K30">
        <v>2</v>
      </c>
      <c r="L30">
        <v>2</v>
      </c>
      <c r="M30">
        <v>0</v>
      </c>
      <c r="N30">
        <v>40</v>
      </c>
      <c r="O30">
        <v>4</v>
      </c>
      <c r="P30" t="s">
        <v>51</v>
      </c>
      <c r="Q30">
        <v>4</v>
      </c>
      <c r="R30">
        <v>9</v>
      </c>
      <c r="S30">
        <v>12</v>
      </c>
      <c r="T30">
        <v>9</v>
      </c>
      <c r="U30">
        <v>2</v>
      </c>
      <c r="V30">
        <v>4</v>
      </c>
      <c r="W30">
        <v>36</v>
      </c>
      <c r="X30">
        <v>15</v>
      </c>
      <c r="Y30">
        <v>307</v>
      </c>
      <c r="Z30" t="s">
        <v>51</v>
      </c>
      <c r="AG30" s="14">
        <v>1</v>
      </c>
      <c r="AU30" s="14">
        <v>3</v>
      </c>
      <c r="AV30" s="16"/>
      <c r="BS30" s="14">
        <v>4</v>
      </c>
    </row>
    <row r="31" spans="1:71" x14ac:dyDescent="0.2">
      <c r="A31" t="s">
        <v>432</v>
      </c>
      <c r="B31" t="s">
        <v>433</v>
      </c>
      <c r="C31" t="s">
        <v>47</v>
      </c>
      <c r="D31" s="14" t="s">
        <v>434</v>
      </c>
      <c r="E31" t="s">
        <v>349</v>
      </c>
      <c r="F31">
        <v>2019</v>
      </c>
      <c r="G31" t="s">
        <v>50</v>
      </c>
      <c r="H31">
        <v>11</v>
      </c>
      <c r="I31">
        <v>1</v>
      </c>
      <c r="J31">
        <v>0</v>
      </c>
      <c r="K31">
        <v>1</v>
      </c>
      <c r="L31">
        <v>0</v>
      </c>
      <c r="M31">
        <v>0</v>
      </c>
      <c r="N31">
        <v>13</v>
      </c>
      <c r="O31">
        <v>1</v>
      </c>
      <c r="P31" t="s">
        <v>51</v>
      </c>
      <c r="Q31">
        <v>1</v>
      </c>
      <c r="R31">
        <v>0</v>
      </c>
      <c r="S31">
        <v>11</v>
      </c>
      <c r="T31">
        <v>1</v>
      </c>
      <c r="U31">
        <v>0</v>
      </c>
      <c r="V31">
        <v>0</v>
      </c>
      <c r="W31">
        <v>12</v>
      </c>
      <c r="X31">
        <v>2</v>
      </c>
      <c r="Y31">
        <v>20</v>
      </c>
      <c r="Z31" t="s">
        <v>51</v>
      </c>
      <c r="AE31" s="14">
        <v>1</v>
      </c>
      <c r="AV31" s="16"/>
      <c r="BS31" s="14">
        <v>1</v>
      </c>
    </row>
    <row r="32" spans="1:71" x14ac:dyDescent="0.2">
      <c r="A32" t="s">
        <v>435</v>
      </c>
      <c r="B32" t="s">
        <v>436</v>
      </c>
      <c r="C32" t="s">
        <v>47</v>
      </c>
      <c r="D32" s="14" t="s">
        <v>437</v>
      </c>
      <c r="E32" t="s">
        <v>349</v>
      </c>
      <c r="F32">
        <v>2019</v>
      </c>
      <c r="G32" t="s">
        <v>50</v>
      </c>
      <c r="H32">
        <v>109</v>
      </c>
      <c r="I32">
        <v>1</v>
      </c>
      <c r="J32">
        <v>4</v>
      </c>
      <c r="K32">
        <v>5</v>
      </c>
      <c r="L32">
        <v>4</v>
      </c>
      <c r="M32">
        <v>0</v>
      </c>
      <c r="N32">
        <v>123</v>
      </c>
      <c r="O32">
        <v>5</v>
      </c>
      <c r="P32" t="s">
        <v>51</v>
      </c>
      <c r="Q32">
        <v>5</v>
      </c>
      <c r="R32">
        <v>77</v>
      </c>
      <c r="S32">
        <v>37</v>
      </c>
      <c r="T32">
        <v>0</v>
      </c>
      <c r="U32">
        <v>0</v>
      </c>
      <c r="V32">
        <v>0</v>
      </c>
      <c r="W32">
        <v>114</v>
      </c>
      <c r="X32">
        <v>53</v>
      </c>
      <c r="Y32">
        <v>1060</v>
      </c>
      <c r="Z32" t="s">
        <v>51</v>
      </c>
      <c r="AK32" s="14">
        <v>4</v>
      </c>
      <c r="AL32" s="16">
        <f>4/5</f>
        <v>0.8</v>
      </c>
      <c r="AV32" s="16"/>
      <c r="AW32" s="14">
        <v>1</v>
      </c>
      <c r="AX32" s="16">
        <f>1/5</f>
        <v>0.2</v>
      </c>
      <c r="BS32" s="14">
        <v>5</v>
      </c>
    </row>
    <row r="33" spans="1:71" customFormat="1" hidden="1" x14ac:dyDescent="0.2">
      <c r="A33" t="s">
        <v>438</v>
      </c>
      <c r="B33" t="s">
        <v>439</v>
      </c>
      <c r="C33" t="s">
        <v>47</v>
      </c>
      <c r="D33" t="s">
        <v>440</v>
      </c>
      <c r="E33" t="s">
        <v>349</v>
      </c>
      <c r="F33">
        <v>2019</v>
      </c>
      <c r="G33" t="s">
        <v>50</v>
      </c>
      <c r="H33">
        <v>20</v>
      </c>
      <c r="I33">
        <v>0</v>
      </c>
      <c r="J33">
        <v>0</v>
      </c>
      <c r="K33">
        <v>0</v>
      </c>
      <c r="L33">
        <v>0</v>
      </c>
      <c r="M33">
        <v>0</v>
      </c>
      <c r="N33">
        <v>20</v>
      </c>
      <c r="O33">
        <v>0</v>
      </c>
      <c r="P33" t="s">
        <v>51</v>
      </c>
      <c r="Q33">
        <v>0</v>
      </c>
      <c r="R33">
        <v>10</v>
      </c>
      <c r="S33">
        <v>9</v>
      </c>
      <c r="T33">
        <v>0</v>
      </c>
      <c r="U33">
        <v>1</v>
      </c>
      <c r="V33">
        <v>0</v>
      </c>
      <c r="W33">
        <v>20</v>
      </c>
      <c r="X33">
        <v>2</v>
      </c>
      <c r="Y33">
        <v>40</v>
      </c>
      <c r="Z33" t="s">
        <v>51</v>
      </c>
      <c r="AH33" s="11"/>
      <c r="AL33" s="11"/>
      <c r="AV33" s="11"/>
      <c r="BS33">
        <f t="shared" si="0"/>
        <v>0</v>
      </c>
    </row>
    <row r="34" spans="1:71" x14ac:dyDescent="0.2">
      <c r="A34" t="s">
        <v>441</v>
      </c>
      <c r="B34" t="s">
        <v>442</v>
      </c>
      <c r="C34" t="s">
        <v>47</v>
      </c>
      <c r="D34" s="14" t="s">
        <v>443</v>
      </c>
      <c r="E34" t="s">
        <v>349</v>
      </c>
      <c r="F34">
        <v>2019</v>
      </c>
      <c r="G34" t="s">
        <v>61</v>
      </c>
      <c r="H34">
        <v>34</v>
      </c>
      <c r="I34">
        <v>0</v>
      </c>
      <c r="J34">
        <v>3</v>
      </c>
      <c r="K34">
        <v>0</v>
      </c>
      <c r="L34">
        <v>0</v>
      </c>
      <c r="M34">
        <v>0</v>
      </c>
      <c r="N34">
        <v>37</v>
      </c>
      <c r="O34">
        <v>3</v>
      </c>
      <c r="P34" t="s">
        <v>51</v>
      </c>
      <c r="Q34">
        <v>3</v>
      </c>
      <c r="R34">
        <v>0</v>
      </c>
      <c r="S34">
        <v>27</v>
      </c>
      <c r="T34">
        <v>5</v>
      </c>
      <c r="U34">
        <v>5</v>
      </c>
      <c r="V34">
        <v>0</v>
      </c>
      <c r="W34">
        <v>37</v>
      </c>
      <c r="X34">
        <v>24</v>
      </c>
      <c r="Y34">
        <v>814.4</v>
      </c>
      <c r="Z34" t="s">
        <v>51</v>
      </c>
      <c r="AG34" s="14">
        <v>2</v>
      </c>
      <c r="AH34" s="16">
        <f>2/3</f>
        <v>0.66666666666666663</v>
      </c>
      <c r="AK34" s="14">
        <v>1</v>
      </c>
      <c r="AL34" s="16">
        <f>1/3</f>
        <v>0.33333333333333331</v>
      </c>
      <c r="AV34" s="16"/>
      <c r="BS34" s="14">
        <v>3</v>
      </c>
    </row>
    <row r="35" spans="1:71" x14ac:dyDescent="0.2">
      <c r="A35" t="s">
        <v>444</v>
      </c>
      <c r="B35" t="s">
        <v>445</v>
      </c>
      <c r="C35" t="s">
        <v>47</v>
      </c>
      <c r="D35" s="14" t="s">
        <v>446</v>
      </c>
      <c r="E35" t="s">
        <v>349</v>
      </c>
      <c r="F35">
        <v>2019</v>
      </c>
      <c r="G35" t="s">
        <v>50</v>
      </c>
      <c r="H35">
        <v>46</v>
      </c>
      <c r="I35">
        <v>3</v>
      </c>
      <c r="J35">
        <v>12</v>
      </c>
      <c r="K35">
        <v>2</v>
      </c>
      <c r="L35">
        <v>0</v>
      </c>
      <c r="M35">
        <v>0</v>
      </c>
      <c r="N35">
        <v>63</v>
      </c>
      <c r="O35">
        <v>15</v>
      </c>
      <c r="P35" t="s">
        <v>51</v>
      </c>
      <c r="Q35">
        <v>15</v>
      </c>
      <c r="R35">
        <v>4</v>
      </c>
      <c r="S35">
        <v>54</v>
      </c>
      <c r="T35">
        <v>2</v>
      </c>
      <c r="U35">
        <v>1</v>
      </c>
      <c r="V35">
        <v>0</v>
      </c>
      <c r="W35">
        <v>61</v>
      </c>
      <c r="X35">
        <v>30</v>
      </c>
      <c r="Y35">
        <v>600</v>
      </c>
      <c r="Z35" t="s">
        <v>51</v>
      </c>
      <c r="AK35" s="14">
        <v>6</v>
      </c>
      <c r="AL35" s="16">
        <f>6/15</f>
        <v>0.4</v>
      </c>
      <c r="AM35" s="14">
        <v>4</v>
      </c>
      <c r="AN35" s="16">
        <f>4/15</f>
        <v>0.26666666666666666</v>
      </c>
      <c r="AU35" s="14">
        <v>5</v>
      </c>
      <c r="AV35" s="16">
        <f>5/15</f>
        <v>0.33333333333333331</v>
      </c>
      <c r="BS35" s="14">
        <v>15</v>
      </c>
    </row>
    <row r="36" spans="1:71" x14ac:dyDescent="0.2">
      <c r="A36" t="s">
        <v>447</v>
      </c>
      <c r="B36" t="s">
        <v>448</v>
      </c>
      <c r="C36" t="s">
        <v>47</v>
      </c>
      <c r="D36" s="14" t="s">
        <v>449</v>
      </c>
      <c r="E36" t="s">
        <v>349</v>
      </c>
      <c r="F36">
        <v>2019</v>
      </c>
      <c r="G36" t="s">
        <v>50</v>
      </c>
      <c r="H36">
        <v>14</v>
      </c>
      <c r="I36">
        <v>1</v>
      </c>
      <c r="J36">
        <v>1</v>
      </c>
      <c r="K36">
        <v>0</v>
      </c>
      <c r="L36">
        <v>0</v>
      </c>
      <c r="M36">
        <v>0</v>
      </c>
      <c r="N36">
        <v>16</v>
      </c>
      <c r="O36">
        <v>2</v>
      </c>
      <c r="P36" t="s">
        <v>51</v>
      </c>
      <c r="Q36">
        <v>2</v>
      </c>
      <c r="R36">
        <v>1</v>
      </c>
      <c r="S36">
        <v>9</v>
      </c>
      <c r="T36">
        <v>2</v>
      </c>
      <c r="U36">
        <v>0</v>
      </c>
      <c r="V36">
        <v>4</v>
      </c>
      <c r="W36">
        <v>16</v>
      </c>
      <c r="X36">
        <v>2</v>
      </c>
      <c r="Y36">
        <v>40</v>
      </c>
      <c r="AK36" s="14">
        <v>2</v>
      </c>
      <c r="AL36" s="16">
        <f>2/2</f>
        <v>1</v>
      </c>
      <c r="AV36" s="16"/>
      <c r="BS36" s="14">
        <v>2</v>
      </c>
    </row>
    <row r="37" spans="1:71" customFormat="1" hidden="1" x14ac:dyDescent="0.2">
      <c r="A37" t="s">
        <v>517</v>
      </c>
      <c r="B37" t="s">
        <v>518</v>
      </c>
      <c r="C37" t="s">
        <v>47</v>
      </c>
      <c r="D37" t="s">
        <v>519</v>
      </c>
      <c r="E37" t="s">
        <v>349</v>
      </c>
      <c r="F37">
        <v>2019</v>
      </c>
      <c r="G37" t="s">
        <v>50</v>
      </c>
      <c r="H37">
        <v>19</v>
      </c>
      <c r="I37">
        <v>0</v>
      </c>
      <c r="J37">
        <v>0</v>
      </c>
      <c r="K37">
        <v>0</v>
      </c>
      <c r="L37">
        <v>0</v>
      </c>
      <c r="M37">
        <v>0</v>
      </c>
      <c r="N37">
        <v>19</v>
      </c>
      <c r="O37">
        <v>0</v>
      </c>
      <c r="P37" t="s">
        <v>51</v>
      </c>
      <c r="Q37">
        <v>0</v>
      </c>
      <c r="R37">
        <v>8</v>
      </c>
      <c r="S37">
        <v>9</v>
      </c>
      <c r="T37">
        <v>2</v>
      </c>
      <c r="U37">
        <v>0</v>
      </c>
      <c r="V37">
        <v>0</v>
      </c>
      <c r="W37">
        <v>19</v>
      </c>
      <c r="X37">
        <v>0</v>
      </c>
      <c r="Y37">
        <v>0</v>
      </c>
      <c r="AH37" s="11"/>
      <c r="AV37" s="11"/>
      <c r="BS37">
        <f t="shared" si="0"/>
        <v>0</v>
      </c>
    </row>
    <row r="38" spans="1:71" customFormat="1" hidden="1" x14ac:dyDescent="0.2">
      <c r="A38" t="s">
        <v>450</v>
      </c>
      <c r="B38" t="s">
        <v>451</v>
      </c>
      <c r="C38" t="s">
        <v>47</v>
      </c>
      <c r="D38" t="s">
        <v>452</v>
      </c>
      <c r="E38" t="s">
        <v>349</v>
      </c>
      <c r="F38">
        <v>2019</v>
      </c>
      <c r="G38" t="s">
        <v>50</v>
      </c>
      <c r="H38">
        <v>64</v>
      </c>
      <c r="I38">
        <v>0</v>
      </c>
      <c r="J38">
        <v>0</v>
      </c>
      <c r="K38">
        <v>2</v>
      </c>
      <c r="L38">
        <v>1</v>
      </c>
      <c r="M38">
        <v>0</v>
      </c>
      <c r="N38">
        <v>67</v>
      </c>
      <c r="O38">
        <v>0</v>
      </c>
      <c r="P38" t="s">
        <v>51</v>
      </c>
      <c r="Q38">
        <v>0</v>
      </c>
      <c r="R38">
        <v>46</v>
      </c>
      <c r="S38">
        <v>7</v>
      </c>
      <c r="T38">
        <v>8</v>
      </c>
      <c r="U38">
        <v>1</v>
      </c>
      <c r="V38">
        <v>2</v>
      </c>
      <c r="W38">
        <v>64</v>
      </c>
      <c r="X38">
        <v>39</v>
      </c>
      <c r="Y38">
        <v>780</v>
      </c>
      <c r="Z38" t="s">
        <v>51</v>
      </c>
      <c r="AH38" s="11"/>
      <c r="AV38" s="11"/>
      <c r="BS38">
        <f t="shared" si="0"/>
        <v>0</v>
      </c>
    </row>
    <row r="39" spans="1:71" x14ac:dyDescent="0.2">
      <c r="A39" t="s">
        <v>453</v>
      </c>
      <c r="B39" t="s">
        <v>454</v>
      </c>
      <c r="C39" t="s">
        <v>47</v>
      </c>
      <c r="D39" s="14" t="s">
        <v>455</v>
      </c>
      <c r="E39" t="s">
        <v>349</v>
      </c>
      <c r="F39">
        <v>2019</v>
      </c>
      <c r="G39" t="s">
        <v>50</v>
      </c>
      <c r="H39">
        <v>29</v>
      </c>
      <c r="I39">
        <v>10</v>
      </c>
      <c r="J39">
        <v>9</v>
      </c>
      <c r="K39">
        <v>1</v>
      </c>
      <c r="L39">
        <v>0</v>
      </c>
      <c r="M39">
        <v>0</v>
      </c>
      <c r="N39">
        <v>49</v>
      </c>
      <c r="O39">
        <v>19</v>
      </c>
      <c r="P39" t="s">
        <v>51</v>
      </c>
      <c r="Q39">
        <v>19</v>
      </c>
      <c r="R39">
        <v>0</v>
      </c>
      <c r="S39">
        <v>42</v>
      </c>
      <c r="T39">
        <v>5</v>
      </c>
      <c r="U39">
        <v>1</v>
      </c>
      <c r="V39">
        <v>0</v>
      </c>
      <c r="W39">
        <v>48</v>
      </c>
      <c r="X39">
        <v>22</v>
      </c>
      <c r="Y39">
        <v>440</v>
      </c>
      <c r="Z39" t="s">
        <v>51</v>
      </c>
      <c r="AG39" s="14">
        <v>1</v>
      </c>
      <c r="AH39" s="16">
        <f>1/19</f>
        <v>5.2631578947368418E-2</v>
      </c>
      <c r="AM39" s="14">
        <v>4</v>
      </c>
      <c r="AN39" s="16">
        <f>4/19</f>
        <v>0.21052631578947367</v>
      </c>
      <c r="AO39" s="14">
        <v>1</v>
      </c>
      <c r="AP39" s="16">
        <f>1/19</f>
        <v>5.2631578947368418E-2</v>
      </c>
      <c r="AU39" s="14">
        <v>2</v>
      </c>
      <c r="AV39" s="14">
        <f>2/19</f>
        <v>0.10526315789473684</v>
      </c>
      <c r="AW39" s="14">
        <v>2</v>
      </c>
      <c r="AX39" s="16">
        <f>2/19</f>
        <v>0.10526315789473684</v>
      </c>
      <c r="BG39" s="14">
        <v>5</v>
      </c>
      <c r="BH39" s="16">
        <f>5/19</f>
        <v>0.26315789473684209</v>
      </c>
      <c r="BI39" s="14">
        <v>4</v>
      </c>
      <c r="BJ39" s="16">
        <f>4/19</f>
        <v>0.21052631578947367</v>
      </c>
      <c r="BS39" s="14">
        <v>19</v>
      </c>
    </row>
    <row r="40" spans="1:71" customFormat="1" hidden="1" x14ac:dyDescent="0.2">
      <c r="A40" t="s">
        <v>456</v>
      </c>
      <c r="B40" t="s">
        <v>457</v>
      </c>
      <c r="C40" t="s">
        <v>47</v>
      </c>
      <c r="D40" t="s">
        <v>458</v>
      </c>
      <c r="E40" t="s">
        <v>349</v>
      </c>
      <c r="F40">
        <v>2019</v>
      </c>
      <c r="G40" t="s">
        <v>50</v>
      </c>
      <c r="H40">
        <v>25</v>
      </c>
      <c r="I40">
        <v>0</v>
      </c>
      <c r="J40">
        <v>0</v>
      </c>
      <c r="K40">
        <v>0</v>
      </c>
      <c r="L40">
        <v>0</v>
      </c>
      <c r="M40">
        <v>0</v>
      </c>
      <c r="N40">
        <v>25</v>
      </c>
      <c r="O40">
        <v>0</v>
      </c>
      <c r="P40" t="s">
        <v>51</v>
      </c>
      <c r="Q40">
        <v>0</v>
      </c>
      <c r="R40">
        <v>9</v>
      </c>
      <c r="S40">
        <v>11</v>
      </c>
      <c r="T40">
        <v>5</v>
      </c>
      <c r="U40">
        <v>0</v>
      </c>
      <c r="V40">
        <v>0</v>
      </c>
      <c r="W40">
        <v>25</v>
      </c>
      <c r="X40">
        <v>3</v>
      </c>
      <c r="Y40">
        <v>60</v>
      </c>
      <c r="Z40" t="s">
        <v>51</v>
      </c>
      <c r="AH40" s="11"/>
      <c r="AV40" s="11"/>
      <c r="BS40">
        <f t="shared" si="0"/>
        <v>0</v>
      </c>
    </row>
    <row r="41" spans="1:71" customFormat="1" hidden="1" x14ac:dyDescent="0.2">
      <c r="A41" t="s">
        <v>459</v>
      </c>
      <c r="B41" t="s">
        <v>460</v>
      </c>
      <c r="C41" t="s">
        <v>47</v>
      </c>
      <c r="D41" t="s">
        <v>461</v>
      </c>
      <c r="E41" t="s">
        <v>349</v>
      </c>
      <c r="F41">
        <v>2019</v>
      </c>
      <c r="G41" t="s">
        <v>50</v>
      </c>
      <c r="H41">
        <v>14</v>
      </c>
      <c r="I41">
        <v>0</v>
      </c>
      <c r="J41">
        <v>0</v>
      </c>
      <c r="K41">
        <v>0</v>
      </c>
      <c r="L41">
        <v>0</v>
      </c>
      <c r="M41">
        <v>0</v>
      </c>
      <c r="N41">
        <v>14</v>
      </c>
      <c r="O41">
        <v>0</v>
      </c>
      <c r="P41" t="s">
        <v>51</v>
      </c>
      <c r="Q41">
        <v>0</v>
      </c>
      <c r="R41">
        <v>0</v>
      </c>
      <c r="S41">
        <v>14</v>
      </c>
      <c r="T41">
        <v>0</v>
      </c>
      <c r="U41">
        <v>0</v>
      </c>
      <c r="V41">
        <v>0</v>
      </c>
      <c r="W41">
        <v>14</v>
      </c>
      <c r="X41">
        <v>9</v>
      </c>
      <c r="Y41">
        <v>180</v>
      </c>
      <c r="Z41" t="s">
        <v>51</v>
      </c>
      <c r="AH41" s="11"/>
      <c r="AV41" s="11"/>
      <c r="BS41">
        <f t="shared" si="0"/>
        <v>0</v>
      </c>
    </row>
    <row r="42" spans="1:71" x14ac:dyDescent="0.2">
      <c r="A42" t="s">
        <v>462</v>
      </c>
      <c r="B42" t="s">
        <v>463</v>
      </c>
      <c r="C42" t="s">
        <v>47</v>
      </c>
      <c r="D42" s="14" t="s">
        <v>464</v>
      </c>
      <c r="E42" t="s">
        <v>349</v>
      </c>
      <c r="F42">
        <v>2019</v>
      </c>
      <c r="G42" t="s">
        <v>61</v>
      </c>
      <c r="H42">
        <v>17</v>
      </c>
      <c r="I42">
        <v>2</v>
      </c>
      <c r="J42">
        <v>0</v>
      </c>
      <c r="K42">
        <v>0</v>
      </c>
      <c r="L42">
        <v>0</v>
      </c>
      <c r="M42">
        <v>1</v>
      </c>
      <c r="N42">
        <v>20</v>
      </c>
      <c r="O42">
        <v>2</v>
      </c>
      <c r="P42" t="s">
        <v>51</v>
      </c>
      <c r="Q42">
        <v>2</v>
      </c>
      <c r="R42">
        <v>4</v>
      </c>
      <c r="S42">
        <v>8</v>
      </c>
      <c r="T42">
        <v>7</v>
      </c>
      <c r="U42">
        <v>0</v>
      </c>
      <c r="V42">
        <v>0</v>
      </c>
      <c r="W42">
        <v>19</v>
      </c>
      <c r="X42">
        <v>12</v>
      </c>
      <c r="Y42">
        <v>240</v>
      </c>
      <c r="Z42" t="s">
        <v>51</v>
      </c>
      <c r="AK42" s="14">
        <v>1</v>
      </c>
      <c r="AL42" s="16">
        <f>1/2</f>
        <v>0.5</v>
      </c>
      <c r="AU42" s="14">
        <v>1</v>
      </c>
      <c r="AV42" s="14">
        <f>1/2</f>
        <v>0.5</v>
      </c>
      <c r="BS42" s="14">
        <v>2</v>
      </c>
    </row>
    <row r="43" spans="1:71" customFormat="1" hidden="1" x14ac:dyDescent="0.2">
      <c r="A43" t="s">
        <v>465</v>
      </c>
      <c r="B43" t="s">
        <v>466</v>
      </c>
      <c r="C43" t="s">
        <v>47</v>
      </c>
      <c r="D43" t="s">
        <v>467</v>
      </c>
      <c r="E43" t="s">
        <v>349</v>
      </c>
      <c r="F43">
        <v>2019</v>
      </c>
      <c r="G43" t="s">
        <v>50</v>
      </c>
      <c r="H43">
        <v>23</v>
      </c>
      <c r="I43">
        <v>0</v>
      </c>
      <c r="J43">
        <v>0</v>
      </c>
      <c r="K43">
        <v>0</v>
      </c>
      <c r="L43">
        <v>0</v>
      </c>
      <c r="M43">
        <v>0</v>
      </c>
      <c r="N43">
        <v>23</v>
      </c>
      <c r="O43">
        <v>0</v>
      </c>
      <c r="P43" t="s">
        <v>51</v>
      </c>
      <c r="Q43">
        <v>0</v>
      </c>
      <c r="R43">
        <v>1</v>
      </c>
      <c r="S43">
        <v>21</v>
      </c>
      <c r="T43">
        <v>1</v>
      </c>
      <c r="U43">
        <v>0</v>
      </c>
      <c r="V43">
        <v>0</v>
      </c>
      <c r="W43">
        <v>23</v>
      </c>
      <c r="X43">
        <v>19</v>
      </c>
      <c r="Y43">
        <v>380</v>
      </c>
      <c r="Z43" t="s">
        <v>51</v>
      </c>
      <c r="AH43" s="11"/>
      <c r="BS43">
        <f t="shared" si="0"/>
        <v>0</v>
      </c>
    </row>
    <row r="44" spans="1:71" customFormat="1" hidden="1" x14ac:dyDescent="0.2">
      <c r="A44" t="s">
        <v>468</v>
      </c>
      <c r="B44" t="s">
        <v>469</v>
      </c>
      <c r="C44" t="s">
        <v>47</v>
      </c>
      <c r="D44" t="s">
        <v>470</v>
      </c>
      <c r="E44" t="s">
        <v>349</v>
      </c>
      <c r="F44">
        <v>2019</v>
      </c>
      <c r="G44" t="s">
        <v>50</v>
      </c>
      <c r="H44">
        <v>25</v>
      </c>
      <c r="I44">
        <v>0</v>
      </c>
      <c r="J44">
        <v>0</v>
      </c>
      <c r="K44">
        <v>0</v>
      </c>
      <c r="L44">
        <v>0</v>
      </c>
      <c r="M44">
        <v>0</v>
      </c>
      <c r="N44">
        <v>25</v>
      </c>
      <c r="O44">
        <v>0</v>
      </c>
      <c r="P44" t="s">
        <v>51</v>
      </c>
      <c r="Q44">
        <v>0</v>
      </c>
      <c r="R44">
        <v>0</v>
      </c>
      <c r="S44">
        <v>23</v>
      </c>
      <c r="T44">
        <v>1</v>
      </c>
      <c r="U44">
        <v>1</v>
      </c>
      <c r="V44">
        <v>0</v>
      </c>
      <c r="W44">
        <v>25</v>
      </c>
      <c r="X44">
        <v>4</v>
      </c>
      <c r="Y44">
        <v>80</v>
      </c>
      <c r="Z44" t="s">
        <v>51</v>
      </c>
      <c r="AH44" s="11"/>
      <c r="BS44">
        <f t="shared" si="0"/>
        <v>0</v>
      </c>
    </row>
    <row r="45" spans="1:71" x14ac:dyDescent="0.2">
      <c r="A45" t="s">
        <v>471</v>
      </c>
      <c r="B45" t="s">
        <v>472</v>
      </c>
      <c r="C45" t="s">
        <v>47</v>
      </c>
      <c r="D45" s="14" t="s">
        <v>473</v>
      </c>
      <c r="E45" t="s">
        <v>349</v>
      </c>
      <c r="F45">
        <v>2019</v>
      </c>
      <c r="G45" t="s">
        <v>61</v>
      </c>
      <c r="H45">
        <v>46</v>
      </c>
      <c r="I45">
        <v>1</v>
      </c>
      <c r="J45">
        <v>0</v>
      </c>
      <c r="K45">
        <v>1</v>
      </c>
      <c r="L45">
        <v>2</v>
      </c>
      <c r="M45">
        <v>2</v>
      </c>
      <c r="N45">
        <v>52</v>
      </c>
      <c r="O45">
        <v>1</v>
      </c>
      <c r="P45" t="s">
        <v>51</v>
      </c>
      <c r="Q45">
        <v>1</v>
      </c>
      <c r="R45">
        <v>30</v>
      </c>
      <c r="S45">
        <v>10</v>
      </c>
      <c r="T45">
        <v>5</v>
      </c>
      <c r="U45">
        <v>1</v>
      </c>
      <c r="V45">
        <v>1</v>
      </c>
      <c r="W45">
        <v>47</v>
      </c>
      <c r="X45">
        <v>11</v>
      </c>
      <c r="Y45">
        <v>765</v>
      </c>
      <c r="Z45" t="s">
        <v>51</v>
      </c>
      <c r="AK45" s="14">
        <v>1</v>
      </c>
      <c r="AL45" s="16">
        <f>1/1</f>
        <v>1</v>
      </c>
      <c r="BS45" s="14">
        <v>1</v>
      </c>
    </row>
    <row r="46" spans="1:71" x14ac:dyDescent="0.2">
      <c r="A46" t="s">
        <v>474</v>
      </c>
      <c r="B46" t="s">
        <v>475</v>
      </c>
      <c r="C46" t="s">
        <v>47</v>
      </c>
      <c r="D46" s="14" t="s">
        <v>476</v>
      </c>
      <c r="E46" t="s">
        <v>349</v>
      </c>
      <c r="F46">
        <v>2019</v>
      </c>
      <c r="G46" t="s">
        <v>50</v>
      </c>
      <c r="H46">
        <v>32</v>
      </c>
      <c r="I46">
        <v>3</v>
      </c>
      <c r="J46">
        <v>3</v>
      </c>
      <c r="K46">
        <v>0</v>
      </c>
      <c r="L46">
        <v>0</v>
      </c>
      <c r="M46">
        <v>1</v>
      </c>
      <c r="N46">
        <v>39</v>
      </c>
      <c r="O46">
        <v>6</v>
      </c>
      <c r="P46" t="s">
        <v>51</v>
      </c>
      <c r="Q46">
        <v>6</v>
      </c>
      <c r="R46">
        <v>7</v>
      </c>
      <c r="S46">
        <v>21</v>
      </c>
      <c r="T46">
        <v>6</v>
      </c>
      <c r="U46">
        <v>4</v>
      </c>
      <c r="V46">
        <v>0</v>
      </c>
      <c r="W46">
        <v>38</v>
      </c>
      <c r="X46">
        <v>7</v>
      </c>
      <c r="Y46">
        <v>140</v>
      </c>
      <c r="Z46" t="s">
        <v>51</v>
      </c>
      <c r="AC46" s="14">
        <v>2</v>
      </c>
      <c r="AD46" s="19">
        <f>2/6</f>
        <v>0.33333333333333331</v>
      </c>
      <c r="AE46" s="14">
        <v>1</v>
      </c>
      <c r="AF46" s="19">
        <f>1/6</f>
        <v>0.16666666666666666</v>
      </c>
      <c r="AK46" s="14">
        <v>3</v>
      </c>
      <c r="AL46" s="16">
        <f>3/6</f>
        <v>0.5</v>
      </c>
      <c r="BS46" s="14">
        <v>6</v>
      </c>
    </row>
    <row r="47" spans="1:71" customFormat="1" hidden="1" x14ac:dyDescent="0.2">
      <c r="A47">
        <v>46655</v>
      </c>
      <c r="B47">
        <v>44115</v>
      </c>
      <c r="D47" t="s">
        <v>523</v>
      </c>
      <c r="E47" t="s">
        <v>349</v>
      </c>
      <c r="F47">
        <v>2019</v>
      </c>
      <c r="G47" t="s">
        <v>50</v>
      </c>
      <c r="H47">
        <v>64</v>
      </c>
      <c r="I47">
        <v>0</v>
      </c>
      <c r="J47">
        <v>0</v>
      </c>
      <c r="K47">
        <v>0</v>
      </c>
      <c r="L47">
        <v>0</v>
      </c>
      <c r="M47">
        <v>1</v>
      </c>
      <c r="N47">
        <v>65</v>
      </c>
      <c r="O47">
        <v>0</v>
      </c>
      <c r="Q47">
        <v>0</v>
      </c>
      <c r="R47">
        <v>50</v>
      </c>
      <c r="S47">
        <v>14</v>
      </c>
      <c r="T47">
        <v>0</v>
      </c>
      <c r="U47">
        <v>0</v>
      </c>
      <c r="V47">
        <v>0</v>
      </c>
      <c r="W47">
        <v>64</v>
      </c>
      <c r="X47">
        <v>41</v>
      </c>
      <c r="Y47">
        <v>800</v>
      </c>
      <c r="AH47" s="11"/>
      <c r="BS47">
        <f t="shared" si="0"/>
        <v>0</v>
      </c>
    </row>
    <row r="48" spans="1:71" x14ac:dyDescent="0.2">
      <c r="A48" t="s">
        <v>477</v>
      </c>
      <c r="B48" t="s">
        <v>478</v>
      </c>
      <c r="C48" t="s">
        <v>47</v>
      </c>
      <c r="D48" s="14" t="s">
        <v>479</v>
      </c>
      <c r="E48" t="s">
        <v>349</v>
      </c>
      <c r="F48">
        <v>2019</v>
      </c>
      <c r="G48" t="s">
        <v>50</v>
      </c>
      <c r="H48">
        <v>163</v>
      </c>
      <c r="I48">
        <v>42</v>
      </c>
      <c r="J48">
        <v>9</v>
      </c>
      <c r="K48">
        <v>2</v>
      </c>
      <c r="L48">
        <v>3</v>
      </c>
      <c r="M48">
        <v>18</v>
      </c>
      <c r="N48">
        <v>237</v>
      </c>
      <c r="O48">
        <v>51</v>
      </c>
      <c r="P48" t="s">
        <v>51</v>
      </c>
      <c r="Q48">
        <v>51</v>
      </c>
      <c r="R48">
        <v>94</v>
      </c>
      <c r="S48">
        <v>78</v>
      </c>
      <c r="T48">
        <v>19</v>
      </c>
      <c r="U48">
        <v>16</v>
      </c>
      <c r="V48">
        <v>7</v>
      </c>
      <c r="W48">
        <v>214</v>
      </c>
      <c r="X48">
        <v>193</v>
      </c>
      <c r="Y48">
        <v>3860</v>
      </c>
      <c r="Z48" t="s">
        <v>51</v>
      </c>
      <c r="AG48" s="14">
        <v>8</v>
      </c>
      <c r="AH48" s="16">
        <f>8/51</f>
        <v>0.15686274509803921</v>
      </c>
      <c r="AI48" s="14">
        <v>2</v>
      </c>
      <c r="AJ48" s="16">
        <f>2/51</f>
        <v>3.9215686274509803E-2</v>
      </c>
      <c r="AK48" s="14">
        <v>9</v>
      </c>
      <c r="AL48" s="16">
        <f>9/51</f>
        <v>0.17647058823529413</v>
      </c>
      <c r="AM48" s="14">
        <v>21</v>
      </c>
      <c r="AN48" s="16">
        <f>21/51</f>
        <v>0.41176470588235292</v>
      </c>
      <c r="AO48" s="14">
        <v>4</v>
      </c>
      <c r="AP48" s="16">
        <f>4/51</f>
        <v>7.8431372549019607E-2</v>
      </c>
      <c r="BG48" s="14">
        <v>7</v>
      </c>
      <c r="BH48" s="16">
        <f>7/51</f>
        <v>0.13725490196078433</v>
      </c>
      <c r="BS48" s="14">
        <v>51</v>
      </c>
    </row>
    <row r="49" spans="1:71" x14ac:dyDescent="0.2">
      <c r="A49" t="s">
        <v>480</v>
      </c>
      <c r="B49" t="s">
        <v>481</v>
      </c>
      <c r="C49" t="s">
        <v>47</v>
      </c>
      <c r="D49" s="14" t="s">
        <v>482</v>
      </c>
      <c r="E49" t="s">
        <v>349</v>
      </c>
      <c r="F49">
        <v>2019</v>
      </c>
      <c r="G49" t="s">
        <v>50</v>
      </c>
      <c r="H49">
        <v>21</v>
      </c>
      <c r="I49">
        <v>0</v>
      </c>
      <c r="J49">
        <v>1</v>
      </c>
      <c r="K49">
        <v>0</v>
      </c>
      <c r="L49">
        <v>0</v>
      </c>
      <c r="M49">
        <v>1</v>
      </c>
      <c r="N49">
        <v>23</v>
      </c>
      <c r="O49">
        <v>1</v>
      </c>
      <c r="P49" t="s">
        <v>51</v>
      </c>
      <c r="Q49">
        <v>1</v>
      </c>
      <c r="R49">
        <v>8</v>
      </c>
      <c r="S49">
        <v>10</v>
      </c>
      <c r="T49">
        <v>4</v>
      </c>
      <c r="U49">
        <v>0</v>
      </c>
      <c r="V49">
        <v>0</v>
      </c>
      <c r="W49">
        <v>22</v>
      </c>
      <c r="X49">
        <v>4</v>
      </c>
      <c r="Y49">
        <v>80</v>
      </c>
      <c r="Z49" t="s">
        <v>51</v>
      </c>
      <c r="AC49" s="14">
        <v>1</v>
      </c>
      <c r="AD49" s="19">
        <f>1/2</f>
        <v>0.5</v>
      </c>
      <c r="AE49" s="14">
        <v>1</v>
      </c>
      <c r="AF49" s="19">
        <f>1/2</f>
        <v>0.5</v>
      </c>
      <c r="BS49" s="14">
        <v>1</v>
      </c>
    </row>
    <row r="50" spans="1:71" x14ac:dyDescent="0.2">
      <c r="A50" t="s">
        <v>483</v>
      </c>
      <c r="B50" t="s">
        <v>484</v>
      </c>
      <c r="C50" t="s">
        <v>47</v>
      </c>
      <c r="D50" s="14" t="s">
        <v>485</v>
      </c>
      <c r="E50" t="s">
        <v>349</v>
      </c>
      <c r="F50">
        <v>2019</v>
      </c>
      <c r="G50" t="s">
        <v>50</v>
      </c>
      <c r="H50">
        <v>30</v>
      </c>
      <c r="I50">
        <v>4</v>
      </c>
      <c r="J50">
        <v>0</v>
      </c>
      <c r="K50">
        <v>2</v>
      </c>
      <c r="L50">
        <v>2</v>
      </c>
      <c r="M50">
        <v>0</v>
      </c>
      <c r="N50">
        <v>38</v>
      </c>
      <c r="O50">
        <v>4</v>
      </c>
      <c r="P50" t="s">
        <v>51</v>
      </c>
      <c r="Q50">
        <v>4</v>
      </c>
      <c r="R50">
        <v>5</v>
      </c>
      <c r="S50">
        <v>10</v>
      </c>
      <c r="T50">
        <v>16</v>
      </c>
      <c r="U50">
        <v>3</v>
      </c>
      <c r="V50">
        <v>0</v>
      </c>
      <c r="W50">
        <v>34</v>
      </c>
      <c r="X50">
        <v>15</v>
      </c>
      <c r="Y50">
        <v>300</v>
      </c>
      <c r="AK50" s="14">
        <v>4</v>
      </c>
      <c r="AL50" s="16">
        <f>4/5</f>
        <v>0.8</v>
      </c>
      <c r="AM50" s="14">
        <f>4/4</f>
        <v>1</v>
      </c>
      <c r="AN50" s="16">
        <f>1/5</f>
        <v>0.2</v>
      </c>
      <c r="BS50" s="14">
        <v>5</v>
      </c>
    </row>
    <row r="51" spans="1:71" x14ac:dyDescent="0.2">
      <c r="A51" t="s">
        <v>486</v>
      </c>
      <c r="B51" t="s">
        <v>487</v>
      </c>
      <c r="C51" t="s">
        <v>47</v>
      </c>
      <c r="D51" s="14" t="s">
        <v>488</v>
      </c>
      <c r="E51" t="s">
        <v>349</v>
      </c>
      <c r="F51">
        <v>2019</v>
      </c>
      <c r="G51" t="s">
        <v>50</v>
      </c>
      <c r="H51">
        <v>161</v>
      </c>
      <c r="I51">
        <v>0</v>
      </c>
      <c r="J51">
        <v>10</v>
      </c>
      <c r="K51">
        <v>3</v>
      </c>
      <c r="L51">
        <v>0</v>
      </c>
      <c r="M51">
        <v>1</v>
      </c>
      <c r="N51">
        <v>175</v>
      </c>
      <c r="O51">
        <v>10</v>
      </c>
      <c r="P51" t="s">
        <v>51</v>
      </c>
      <c r="Q51">
        <v>10</v>
      </c>
      <c r="R51">
        <v>0</v>
      </c>
      <c r="S51">
        <v>159</v>
      </c>
      <c r="T51">
        <v>12</v>
      </c>
      <c r="U51">
        <v>0</v>
      </c>
      <c r="V51">
        <v>0</v>
      </c>
      <c r="W51">
        <v>171</v>
      </c>
      <c r="X51">
        <v>172</v>
      </c>
      <c r="Y51">
        <v>3440</v>
      </c>
      <c r="Z51" t="s">
        <v>51</v>
      </c>
      <c r="AG51" s="14">
        <v>5</v>
      </c>
      <c r="AH51" s="16">
        <f>5/10</f>
        <v>0.5</v>
      </c>
      <c r="AK51" s="14">
        <v>2</v>
      </c>
      <c r="AL51" s="16">
        <f>2/10</f>
        <v>0.2</v>
      </c>
      <c r="AU51" s="14">
        <v>3</v>
      </c>
      <c r="AV51" s="14">
        <f>3/10</f>
        <v>0.3</v>
      </c>
      <c r="BS51" s="14">
        <v>10</v>
      </c>
    </row>
    <row r="52" spans="1:71" x14ac:dyDescent="0.2">
      <c r="A52" t="s">
        <v>489</v>
      </c>
      <c r="B52" t="s">
        <v>490</v>
      </c>
      <c r="C52" t="s">
        <v>47</v>
      </c>
      <c r="D52" s="14" t="s">
        <v>491</v>
      </c>
      <c r="E52" t="s">
        <v>349</v>
      </c>
      <c r="F52">
        <v>2019</v>
      </c>
      <c r="G52" t="s">
        <v>61</v>
      </c>
      <c r="H52">
        <v>45</v>
      </c>
      <c r="I52">
        <v>7</v>
      </c>
      <c r="J52">
        <v>7</v>
      </c>
      <c r="K52">
        <v>4</v>
      </c>
      <c r="L52">
        <v>0</v>
      </c>
      <c r="M52">
        <v>0</v>
      </c>
      <c r="N52">
        <v>63</v>
      </c>
      <c r="O52">
        <v>14</v>
      </c>
      <c r="P52" t="s">
        <v>51</v>
      </c>
      <c r="Q52">
        <v>14</v>
      </c>
      <c r="R52">
        <v>32</v>
      </c>
      <c r="S52">
        <v>24</v>
      </c>
      <c r="T52">
        <v>3</v>
      </c>
      <c r="U52">
        <v>0</v>
      </c>
      <c r="V52">
        <v>0</v>
      </c>
      <c r="W52">
        <v>59</v>
      </c>
      <c r="X52">
        <v>49</v>
      </c>
      <c r="Y52">
        <v>980</v>
      </c>
      <c r="Z52" t="s">
        <v>51</v>
      </c>
      <c r="AI52" s="14">
        <v>4</v>
      </c>
      <c r="AJ52" s="16">
        <f>4/14</f>
        <v>0.2857142857142857</v>
      </c>
      <c r="AK52" s="14">
        <v>3</v>
      </c>
      <c r="AL52" s="16">
        <f>3/14</f>
        <v>0.21428571428571427</v>
      </c>
      <c r="AO52" s="14">
        <v>3</v>
      </c>
      <c r="AP52" s="16">
        <f>3/14</f>
        <v>0.21428571428571427</v>
      </c>
      <c r="AU52" s="14">
        <v>4</v>
      </c>
      <c r="AV52" s="14">
        <f>4/14</f>
        <v>0.2857142857142857</v>
      </c>
      <c r="BS52" s="14">
        <v>14</v>
      </c>
    </row>
    <row r="53" spans="1:71" x14ac:dyDescent="0.2">
      <c r="A53" t="s">
        <v>492</v>
      </c>
      <c r="B53" t="s">
        <v>493</v>
      </c>
      <c r="C53" t="s">
        <v>47</v>
      </c>
      <c r="D53" s="14" t="s">
        <v>494</v>
      </c>
      <c r="E53" t="s">
        <v>349</v>
      </c>
      <c r="F53">
        <v>2019</v>
      </c>
      <c r="G53" t="s">
        <v>50</v>
      </c>
      <c r="H53">
        <v>83</v>
      </c>
      <c r="I53">
        <v>3</v>
      </c>
      <c r="J53">
        <v>6</v>
      </c>
      <c r="K53">
        <v>0</v>
      </c>
      <c r="L53">
        <v>0</v>
      </c>
      <c r="M53">
        <v>7</v>
      </c>
      <c r="N53">
        <v>99</v>
      </c>
      <c r="O53">
        <v>9</v>
      </c>
      <c r="P53" t="s">
        <v>51</v>
      </c>
      <c r="Q53">
        <v>9</v>
      </c>
      <c r="R53">
        <v>21</v>
      </c>
      <c r="S53">
        <v>21</v>
      </c>
      <c r="T53">
        <v>28</v>
      </c>
      <c r="U53">
        <v>22</v>
      </c>
      <c r="V53">
        <v>0</v>
      </c>
      <c r="W53">
        <v>92</v>
      </c>
      <c r="X53">
        <v>45</v>
      </c>
      <c r="Y53">
        <v>1017</v>
      </c>
      <c r="Z53" t="s">
        <v>51</v>
      </c>
      <c r="AC53" s="14">
        <v>1</v>
      </c>
      <c r="AD53" s="19">
        <f>1/9</f>
        <v>0.1111111111111111</v>
      </c>
      <c r="AI53" s="14">
        <v>2</v>
      </c>
      <c r="AJ53" s="16">
        <f>2/9</f>
        <v>0.22222222222222221</v>
      </c>
      <c r="AK53" s="14">
        <v>1</v>
      </c>
      <c r="AL53" s="16">
        <f>1/9</f>
        <v>0.1111111111111111</v>
      </c>
      <c r="AM53" s="14">
        <v>1</v>
      </c>
      <c r="AN53" s="16">
        <f>1/9</f>
        <v>0.1111111111111111</v>
      </c>
      <c r="AO53" s="14">
        <v>3</v>
      </c>
      <c r="AP53" s="16">
        <f>3/9</f>
        <v>0.33333333333333331</v>
      </c>
      <c r="AW53" s="14">
        <v>1</v>
      </c>
      <c r="AX53" s="16">
        <f>1/9</f>
        <v>0.1111111111111111</v>
      </c>
      <c r="BS53" s="14">
        <v>9</v>
      </c>
    </row>
    <row r="54" spans="1:71" x14ac:dyDescent="0.2">
      <c r="A54" t="s">
        <v>495</v>
      </c>
      <c r="B54" t="s">
        <v>496</v>
      </c>
      <c r="C54" t="s">
        <v>47</v>
      </c>
      <c r="D54" s="14" t="s">
        <v>497</v>
      </c>
      <c r="E54" t="s">
        <v>349</v>
      </c>
      <c r="F54">
        <v>2019</v>
      </c>
      <c r="G54" t="s">
        <v>61</v>
      </c>
      <c r="H54">
        <v>46</v>
      </c>
      <c r="I54">
        <v>0</v>
      </c>
      <c r="J54">
        <v>1</v>
      </c>
      <c r="K54">
        <v>0</v>
      </c>
      <c r="L54">
        <v>0</v>
      </c>
      <c r="M54">
        <v>5</v>
      </c>
      <c r="N54">
        <v>52</v>
      </c>
      <c r="O54">
        <v>1</v>
      </c>
      <c r="P54" t="s">
        <v>51</v>
      </c>
      <c r="Q54">
        <v>1</v>
      </c>
      <c r="R54">
        <v>25</v>
      </c>
      <c r="S54">
        <v>11</v>
      </c>
      <c r="T54">
        <v>5</v>
      </c>
      <c r="U54">
        <v>1</v>
      </c>
      <c r="V54">
        <v>5</v>
      </c>
      <c r="W54">
        <v>47</v>
      </c>
      <c r="X54">
        <v>26</v>
      </c>
      <c r="Y54">
        <v>520</v>
      </c>
      <c r="Z54" t="s">
        <v>51</v>
      </c>
      <c r="BC54" s="14">
        <v>1</v>
      </c>
      <c r="BD54" s="16">
        <f>1/1</f>
        <v>1</v>
      </c>
      <c r="BS54" s="14">
        <v>1</v>
      </c>
    </row>
    <row r="55" spans="1:71" x14ac:dyDescent="0.2">
      <c r="A55" t="s">
        <v>498</v>
      </c>
      <c r="B55" t="s">
        <v>499</v>
      </c>
      <c r="C55" t="s">
        <v>47</v>
      </c>
      <c r="D55" s="14" t="s">
        <v>500</v>
      </c>
      <c r="E55" t="s">
        <v>349</v>
      </c>
      <c r="F55">
        <v>2019</v>
      </c>
      <c r="G55" t="s">
        <v>50</v>
      </c>
      <c r="H55">
        <v>39</v>
      </c>
      <c r="I55">
        <v>5</v>
      </c>
      <c r="J55">
        <v>0</v>
      </c>
      <c r="K55">
        <v>0</v>
      </c>
      <c r="L55">
        <v>0</v>
      </c>
      <c r="M55">
        <v>0</v>
      </c>
      <c r="N55">
        <v>44</v>
      </c>
      <c r="O55">
        <v>5</v>
      </c>
      <c r="P55" t="s">
        <v>51</v>
      </c>
      <c r="Q55">
        <v>5</v>
      </c>
      <c r="R55">
        <v>12</v>
      </c>
      <c r="S55">
        <v>22</v>
      </c>
      <c r="T55">
        <v>10</v>
      </c>
      <c r="U55">
        <v>0</v>
      </c>
      <c r="V55">
        <v>0</v>
      </c>
      <c r="W55">
        <v>44</v>
      </c>
      <c r="X55">
        <v>12</v>
      </c>
      <c r="Y55">
        <v>240</v>
      </c>
      <c r="AK55" s="14">
        <v>5</v>
      </c>
      <c r="AL55" s="16">
        <f>5/5</f>
        <v>1</v>
      </c>
      <c r="BS55" s="14">
        <v>5</v>
      </c>
    </row>
    <row r="56" spans="1:71" x14ac:dyDescent="0.2">
      <c r="A56" t="s">
        <v>501</v>
      </c>
      <c r="B56" t="s">
        <v>502</v>
      </c>
      <c r="C56" t="s">
        <v>47</v>
      </c>
      <c r="D56" s="14" t="s">
        <v>503</v>
      </c>
      <c r="E56" t="s">
        <v>349</v>
      </c>
      <c r="F56">
        <v>2019</v>
      </c>
      <c r="G56" t="s">
        <v>50</v>
      </c>
      <c r="H56">
        <v>431</v>
      </c>
      <c r="I56">
        <v>54</v>
      </c>
      <c r="J56">
        <v>37</v>
      </c>
      <c r="K56">
        <v>12</v>
      </c>
      <c r="L56">
        <v>0</v>
      </c>
      <c r="M56">
        <v>0</v>
      </c>
      <c r="N56">
        <v>534</v>
      </c>
      <c r="O56">
        <v>91</v>
      </c>
      <c r="P56" t="s">
        <v>51</v>
      </c>
      <c r="Q56">
        <v>91</v>
      </c>
      <c r="R56">
        <v>245</v>
      </c>
      <c r="S56">
        <v>203</v>
      </c>
      <c r="T56">
        <v>73</v>
      </c>
      <c r="U56">
        <v>1</v>
      </c>
      <c r="V56">
        <v>0</v>
      </c>
      <c r="W56">
        <v>522</v>
      </c>
      <c r="X56">
        <v>70</v>
      </c>
      <c r="Y56">
        <v>2000</v>
      </c>
      <c r="AE56" s="14">
        <v>24</v>
      </c>
      <c r="AF56" s="19">
        <f>24/91</f>
        <v>0.26373626373626374</v>
      </c>
      <c r="AG56" s="14">
        <v>15</v>
      </c>
      <c r="AH56" s="16">
        <f>15/91</f>
        <v>0.16483516483516483</v>
      </c>
      <c r="AK56" s="14">
        <v>10</v>
      </c>
      <c r="AL56" s="16">
        <f>10/91</f>
        <v>0.10989010989010989</v>
      </c>
      <c r="AM56" s="14">
        <v>30</v>
      </c>
      <c r="AN56" s="16">
        <f>30/91</f>
        <v>0.32967032967032966</v>
      </c>
      <c r="AO56" s="14">
        <v>7</v>
      </c>
      <c r="AP56" s="16">
        <f>7/91</f>
        <v>7.6923076923076927E-2</v>
      </c>
      <c r="AW56" s="14">
        <v>5</v>
      </c>
      <c r="AX56" s="16">
        <f>5/91</f>
        <v>5.4945054945054944E-2</v>
      </c>
      <c r="BS56" s="14">
        <v>91</v>
      </c>
    </row>
    <row r="57" spans="1:71" x14ac:dyDescent="0.2">
      <c r="B57" t="s">
        <v>236</v>
      </c>
      <c r="D57" s="14" t="s">
        <v>504</v>
      </c>
      <c r="E57" t="s">
        <v>349</v>
      </c>
      <c r="F57">
        <v>2019</v>
      </c>
      <c r="G57" t="s">
        <v>50</v>
      </c>
      <c r="H57">
        <v>17</v>
      </c>
      <c r="I57">
        <v>1</v>
      </c>
      <c r="J57">
        <v>6</v>
      </c>
      <c r="K57">
        <v>3</v>
      </c>
      <c r="L57">
        <v>0</v>
      </c>
      <c r="M57">
        <v>0</v>
      </c>
      <c r="N57">
        <v>27</v>
      </c>
      <c r="O57">
        <v>7</v>
      </c>
      <c r="Q57">
        <v>7</v>
      </c>
      <c r="R57">
        <v>0</v>
      </c>
      <c r="S57">
        <v>19</v>
      </c>
      <c r="T57">
        <v>5</v>
      </c>
      <c r="U57">
        <v>0</v>
      </c>
      <c r="V57">
        <v>0</v>
      </c>
      <c r="W57">
        <v>24</v>
      </c>
      <c r="Y57">
        <v>300</v>
      </c>
      <c r="AG57" s="14">
        <v>1</v>
      </c>
      <c r="AH57" s="16">
        <f>1/7</f>
        <v>0.14285714285714285</v>
      </c>
      <c r="AK57" s="14">
        <v>1</v>
      </c>
      <c r="AL57" s="16">
        <f>1/7</f>
        <v>0.14285714285714285</v>
      </c>
      <c r="AM57" s="14">
        <v>2</v>
      </c>
      <c r="AN57" s="16">
        <f>2/7</f>
        <v>0.2857142857142857</v>
      </c>
      <c r="AO57" s="14">
        <v>2</v>
      </c>
      <c r="AP57" s="16">
        <f>2/7</f>
        <v>0.2857142857142857</v>
      </c>
      <c r="AU57" s="14">
        <v>1</v>
      </c>
      <c r="AV57" s="14">
        <f>1/7</f>
        <v>0.14285714285714285</v>
      </c>
      <c r="BS57" s="14">
        <v>7</v>
      </c>
    </row>
    <row r="58" spans="1:71" customFormat="1" hidden="1" x14ac:dyDescent="0.2">
      <c r="AH58" s="11"/>
      <c r="BS58">
        <f t="shared" si="0"/>
        <v>0</v>
      </c>
    </row>
    <row r="59" spans="1:71" customFormat="1" hidden="1" x14ac:dyDescent="0.2">
      <c r="H59">
        <f>SUM(H2:H57)</f>
        <v>3605</v>
      </c>
      <c r="I59">
        <f t="shared" ref="I59:M59" si="1">SUM(I2:I57)</f>
        <v>326</v>
      </c>
      <c r="J59">
        <f t="shared" si="1"/>
        <v>271</v>
      </c>
      <c r="K59">
        <f t="shared" si="1"/>
        <v>111</v>
      </c>
      <c r="L59">
        <f t="shared" si="1"/>
        <v>82</v>
      </c>
      <c r="M59">
        <f t="shared" si="1"/>
        <v>107</v>
      </c>
      <c r="N59">
        <f>SUM(N2:N57)</f>
        <v>4502</v>
      </c>
      <c r="O59">
        <f t="shared" ref="O59:BR59" si="2">SUM(O2:O57)</f>
        <v>597</v>
      </c>
      <c r="P59">
        <f t="shared" si="2"/>
        <v>0</v>
      </c>
      <c r="Q59">
        <f t="shared" si="2"/>
        <v>606</v>
      </c>
      <c r="R59">
        <f t="shared" si="2"/>
        <v>1292</v>
      </c>
      <c r="S59">
        <f t="shared" si="2"/>
        <v>1670</v>
      </c>
      <c r="T59">
        <f t="shared" si="2"/>
        <v>467</v>
      </c>
      <c r="U59">
        <f t="shared" si="2"/>
        <v>167</v>
      </c>
      <c r="V59">
        <f t="shared" si="2"/>
        <v>71</v>
      </c>
      <c r="W59">
        <f t="shared" si="2"/>
        <v>3667</v>
      </c>
      <c r="X59">
        <f t="shared" si="2"/>
        <v>1902</v>
      </c>
      <c r="Y59">
        <f t="shared" si="2"/>
        <v>55918.400000000001</v>
      </c>
      <c r="Z59">
        <f t="shared" si="2"/>
        <v>0</v>
      </c>
      <c r="AA59">
        <f t="shared" si="2"/>
        <v>0</v>
      </c>
      <c r="AB59">
        <f t="shared" si="2"/>
        <v>0</v>
      </c>
      <c r="AC59">
        <f t="shared" si="2"/>
        <v>8</v>
      </c>
      <c r="AD59">
        <f t="shared" si="2"/>
        <v>1.0278581377906353</v>
      </c>
      <c r="AE59">
        <f t="shared" si="2"/>
        <v>41</v>
      </c>
      <c r="AF59">
        <f t="shared" si="2"/>
        <v>2.0632700632700636</v>
      </c>
      <c r="AG59">
        <f t="shared" si="2"/>
        <v>76</v>
      </c>
      <c r="AH59" s="11">
        <f t="shared" si="2"/>
        <v>3.957912887350346</v>
      </c>
      <c r="AI59">
        <f t="shared" si="2"/>
        <v>20</v>
      </c>
      <c r="AJ59">
        <f t="shared" si="2"/>
        <v>0.98853188290869098</v>
      </c>
      <c r="AK59">
        <f t="shared" si="2"/>
        <v>164</v>
      </c>
      <c r="AL59">
        <f t="shared" si="2"/>
        <v>13.120222688219309</v>
      </c>
      <c r="AM59">
        <f t="shared" si="2"/>
        <v>76</v>
      </c>
      <c r="AN59">
        <f t="shared" si="2"/>
        <v>2.5048627637116696</v>
      </c>
      <c r="AO59">
        <f t="shared" si="2"/>
        <v>57</v>
      </c>
      <c r="AP59">
        <f t="shared" si="2"/>
        <v>2.4906089616409743</v>
      </c>
      <c r="AQ59">
        <f>SUM(AQ2:AQ57)</f>
        <v>4</v>
      </c>
      <c r="AR59">
        <f t="shared" si="2"/>
        <v>3.2786885245901641E-2</v>
      </c>
      <c r="AS59">
        <f t="shared" si="2"/>
        <v>0</v>
      </c>
      <c r="AT59">
        <f t="shared" si="2"/>
        <v>0</v>
      </c>
      <c r="AU59">
        <f t="shared" si="2"/>
        <v>86</v>
      </c>
      <c r="AV59">
        <f t="shared" si="2"/>
        <v>6.9877173186107733</v>
      </c>
      <c r="AW59">
        <f t="shared" si="2"/>
        <v>11</v>
      </c>
      <c r="AX59">
        <f t="shared" si="2"/>
        <v>0.87131932395090295</v>
      </c>
      <c r="AY59">
        <f>SUM(AY2:AY57)</f>
        <v>3</v>
      </c>
      <c r="AZ59">
        <f t="shared" si="2"/>
        <v>0.14219114219114221</v>
      </c>
      <c r="BA59">
        <f t="shared" si="2"/>
        <v>0</v>
      </c>
      <c r="BB59">
        <f t="shared" si="2"/>
        <v>0</v>
      </c>
      <c r="BC59">
        <f t="shared" si="2"/>
        <v>4</v>
      </c>
      <c r="BD59">
        <f t="shared" si="2"/>
        <v>1.1764705882352942</v>
      </c>
      <c r="BE59">
        <f t="shared" si="2"/>
        <v>1</v>
      </c>
      <c r="BF59">
        <f t="shared" si="2"/>
        <v>9.0909090909090912E-2</v>
      </c>
      <c r="BG59">
        <f t="shared" si="2"/>
        <v>26</v>
      </c>
      <c r="BH59">
        <f t="shared" si="2"/>
        <v>1.9258444921951112</v>
      </c>
      <c r="BI59">
        <f t="shared" si="2"/>
        <v>6</v>
      </c>
      <c r="BJ59">
        <f t="shared" si="2"/>
        <v>0.32707643233959022</v>
      </c>
      <c r="BK59">
        <f t="shared" si="2"/>
        <v>5</v>
      </c>
      <c r="BL59">
        <f t="shared" si="2"/>
        <v>0.25526315789473686</v>
      </c>
      <c r="BM59">
        <f t="shared" si="2"/>
        <v>1</v>
      </c>
      <c r="BN59">
        <f t="shared" si="2"/>
        <v>5.2631578947368418E-2</v>
      </c>
      <c r="BO59">
        <f t="shared" si="2"/>
        <v>3</v>
      </c>
      <c r="BP59">
        <f t="shared" si="2"/>
        <v>0.10952260458839405</v>
      </c>
      <c r="BQ59">
        <f t="shared" si="2"/>
        <v>0</v>
      </c>
      <c r="BR59">
        <f t="shared" si="2"/>
        <v>0</v>
      </c>
      <c r="BS59">
        <f t="shared" si="0"/>
        <v>630.12500000000011</v>
      </c>
    </row>
    <row r="60" spans="1:71" customFormat="1" hidden="1" x14ac:dyDescent="0.2">
      <c r="AH60" s="11"/>
    </row>
    <row r="61" spans="1:71" customFormat="1" hidden="1" x14ac:dyDescent="0.2">
      <c r="AH61" s="11"/>
    </row>
    <row r="62" spans="1:71" customFormat="1" hidden="1" x14ac:dyDescent="0.2">
      <c r="AH62" s="11"/>
    </row>
    <row r="63" spans="1:71" customFormat="1" hidden="1" x14ac:dyDescent="0.2">
      <c r="AH63" s="11"/>
    </row>
    <row r="64" spans="1:71" customFormat="1" hidden="1" x14ac:dyDescent="0.2">
      <c r="AH64" s="11"/>
    </row>
    <row r="65" spans="34:34" customFormat="1" hidden="1" x14ac:dyDescent="0.2">
      <c r="AH65" s="11"/>
    </row>
    <row r="66" spans="34:34" customFormat="1" hidden="1" x14ac:dyDescent="0.2">
      <c r="AH66" s="11"/>
    </row>
    <row r="67" spans="34:34" customFormat="1" hidden="1" x14ac:dyDescent="0.2">
      <c r="AH67" s="11"/>
    </row>
    <row r="68" spans="34:34" customFormat="1" hidden="1" x14ac:dyDescent="0.2">
      <c r="AH68" s="11"/>
    </row>
    <row r="69" spans="34:34" customFormat="1" hidden="1" x14ac:dyDescent="0.2">
      <c r="AH69" s="11"/>
    </row>
    <row r="70" spans="34:34" customFormat="1" hidden="1" x14ac:dyDescent="0.2">
      <c r="AH70" s="11"/>
    </row>
    <row r="71" spans="34:34" customFormat="1" hidden="1" x14ac:dyDescent="0.2">
      <c r="AH71" s="11"/>
    </row>
    <row r="72" spans="34:34" customFormat="1" hidden="1" x14ac:dyDescent="0.2">
      <c r="AH72" s="11"/>
    </row>
    <row r="73" spans="34:34" customFormat="1" hidden="1" x14ac:dyDescent="0.2">
      <c r="AH73" s="11"/>
    </row>
    <row r="74" spans="34:34" customFormat="1" hidden="1" x14ac:dyDescent="0.2">
      <c r="AH74" s="11"/>
    </row>
    <row r="75" spans="34:34" customFormat="1" hidden="1" x14ac:dyDescent="0.2">
      <c r="AH75" s="11"/>
    </row>
    <row r="76" spans="34:34" customFormat="1" hidden="1" x14ac:dyDescent="0.2">
      <c r="AH76" s="11"/>
    </row>
    <row r="77" spans="34:34" customFormat="1" hidden="1" x14ac:dyDescent="0.2">
      <c r="AH77" s="11"/>
    </row>
    <row r="78" spans="34:34" customFormat="1" hidden="1" x14ac:dyDescent="0.2">
      <c r="AH78" s="11"/>
    </row>
    <row r="79" spans="34:34" customFormat="1" hidden="1" x14ac:dyDescent="0.2">
      <c r="AH79" s="11"/>
    </row>
    <row r="80" spans="34:34" customFormat="1" hidden="1" x14ac:dyDescent="0.2">
      <c r="AH80" s="11"/>
    </row>
    <row r="81" spans="34:34" customFormat="1" hidden="1" x14ac:dyDescent="0.2">
      <c r="AH81" s="11"/>
    </row>
    <row r="82" spans="34:34" customFormat="1" hidden="1" x14ac:dyDescent="0.2">
      <c r="AH82" s="11"/>
    </row>
    <row r="83" spans="34:34" customFormat="1" hidden="1" x14ac:dyDescent="0.2">
      <c r="AH83" s="11"/>
    </row>
    <row r="84" spans="34:34" customFormat="1" hidden="1" x14ac:dyDescent="0.2">
      <c r="AH84" s="11"/>
    </row>
    <row r="85" spans="34:34" customFormat="1" hidden="1" x14ac:dyDescent="0.2">
      <c r="AH85" s="11"/>
    </row>
    <row r="86" spans="34:34" customFormat="1" hidden="1" x14ac:dyDescent="0.2">
      <c r="AH86" s="11"/>
    </row>
    <row r="87" spans="34:34" customFormat="1" hidden="1" x14ac:dyDescent="0.2">
      <c r="AH87" s="11"/>
    </row>
    <row r="88" spans="34:34" customFormat="1" hidden="1" x14ac:dyDescent="0.2">
      <c r="AH88" s="11"/>
    </row>
    <row r="89" spans="34:34" customFormat="1" hidden="1" x14ac:dyDescent="0.2">
      <c r="AH89" s="11"/>
    </row>
    <row r="90" spans="34:34" customFormat="1" hidden="1" x14ac:dyDescent="0.2">
      <c r="AH90" s="11"/>
    </row>
    <row r="91" spans="34:34" customFormat="1" hidden="1" x14ac:dyDescent="0.2">
      <c r="AH91" s="11"/>
    </row>
    <row r="92" spans="34:34" customFormat="1" hidden="1" x14ac:dyDescent="0.2">
      <c r="AH92" s="11"/>
    </row>
    <row r="93" spans="34:34" customFormat="1" hidden="1" x14ac:dyDescent="0.2">
      <c r="AH93" s="11"/>
    </row>
    <row r="94" spans="34:34" customFormat="1" hidden="1" x14ac:dyDescent="0.2">
      <c r="AH94" s="11"/>
    </row>
    <row r="95" spans="34:34" customFormat="1" hidden="1" x14ac:dyDescent="0.2">
      <c r="AH95" s="11"/>
    </row>
    <row r="96" spans="34:34" customFormat="1" hidden="1" x14ac:dyDescent="0.2">
      <c r="AH96" s="11"/>
    </row>
    <row r="97" spans="34:34" customFormat="1" hidden="1" x14ac:dyDescent="0.2">
      <c r="AH97" s="11"/>
    </row>
    <row r="98" spans="34:34" customFormat="1" hidden="1" x14ac:dyDescent="0.2">
      <c r="AH98" s="11"/>
    </row>
    <row r="99" spans="34:34" customFormat="1" hidden="1" x14ac:dyDescent="0.2">
      <c r="AH99" s="11"/>
    </row>
    <row r="100" spans="34:34" customFormat="1" hidden="1" x14ac:dyDescent="0.2">
      <c r="AH100" s="11"/>
    </row>
    <row r="101" spans="34:34" customFormat="1" hidden="1" x14ac:dyDescent="0.2">
      <c r="AH101" s="11"/>
    </row>
    <row r="102" spans="34:34" customFormat="1" hidden="1" x14ac:dyDescent="0.2">
      <c r="AH102" s="11"/>
    </row>
    <row r="103" spans="34:34" customFormat="1" hidden="1" x14ac:dyDescent="0.2">
      <c r="AH103" s="11"/>
    </row>
    <row r="104" spans="34:34" customFormat="1" hidden="1" x14ac:dyDescent="0.2">
      <c r="AH104" s="11"/>
    </row>
    <row r="105" spans="34:34" customFormat="1" hidden="1" x14ac:dyDescent="0.2">
      <c r="AH105" s="11"/>
    </row>
    <row r="106" spans="34:34" customFormat="1" hidden="1" x14ac:dyDescent="0.2">
      <c r="AH106" s="11"/>
    </row>
    <row r="107" spans="34:34" customFormat="1" hidden="1" x14ac:dyDescent="0.2">
      <c r="AH107" s="11"/>
    </row>
    <row r="108" spans="34:34" customFormat="1" hidden="1" x14ac:dyDescent="0.2">
      <c r="AH108" s="11"/>
    </row>
    <row r="109" spans="34:34" customFormat="1" hidden="1" x14ac:dyDescent="0.2">
      <c r="AH109" s="11"/>
    </row>
    <row r="110" spans="34:34" customFormat="1" hidden="1" x14ac:dyDescent="0.2">
      <c r="AH110" s="11"/>
    </row>
    <row r="111" spans="34:34" customFormat="1" hidden="1" x14ac:dyDescent="0.2">
      <c r="AH111" s="11"/>
    </row>
    <row r="112" spans="34:34" customFormat="1" hidden="1" x14ac:dyDescent="0.2">
      <c r="AH112" s="11"/>
    </row>
    <row r="113" spans="34:34" customFormat="1" hidden="1" x14ac:dyDescent="0.2">
      <c r="AH113" s="11"/>
    </row>
    <row r="114" spans="34:34" customFormat="1" hidden="1" x14ac:dyDescent="0.2">
      <c r="AH114" s="11"/>
    </row>
    <row r="115" spans="34:34" customFormat="1" hidden="1" x14ac:dyDescent="0.2">
      <c r="AH115" s="11"/>
    </row>
    <row r="116" spans="34:34" customFormat="1" hidden="1" x14ac:dyDescent="0.2">
      <c r="AH116" s="11"/>
    </row>
    <row r="117" spans="34:34" customFormat="1" hidden="1" x14ac:dyDescent="0.2">
      <c r="AH117" s="11"/>
    </row>
    <row r="118" spans="34:34" customFormat="1" hidden="1" x14ac:dyDescent="0.2">
      <c r="AH118" s="11"/>
    </row>
    <row r="119" spans="34:34" customFormat="1" hidden="1" x14ac:dyDescent="0.2">
      <c r="AH119" s="11"/>
    </row>
    <row r="120" spans="34:34" customFormat="1" hidden="1" x14ac:dyDescent="0.2">
      <c r="AH120" s="11"/>
    </row>
    <row r="121" spans="34:34" customFormat="1" hidden="1" x14ac:dyDescent="0.2">
      <c r="AH121" s="11"/>
    </row>
    <row r="122" spans="34:34" customFormat="1" hidden="1" x14ac:dyDescent="0.2">
      <c r="AH122" s="11"/>
    </row>
    <row r="123" spans="34:34" customFormat="1" hidden="1" x14ac:dyDescent="0.2">
      <c r="AH123" s="11"/>
    </row>
    <row r="124" spans="34:34" customFormat="1" hidden="1" x14ac:dyDescent="0.2">
      <c r="AH124" s="11"/>
    </row>
    <row r="125" spans="34:34" customFormat="1" hidden="1" x14ac:dyDescent="0.2">
      <c r="AH125" s="11"/>
    </row>
    <row r="126" spans="34:34" customFormat="1" hidden="1" x14ac:dyDescent="0.2">
      <c r="AH126" s="11"/>
    </row>
    <row r="127" spans="34:34" customFormat="1" hidden="1" x14ac:dyDescent="0.2">
      <c r="AH127" s="11"/>
    </row>
    <row r="128" spans="34:34" customFormat="1" hidden="1" x14ac:dyDescent="0.2">
      <c r="AH128" s="11"/>
    </row>
    <row r="129" spans="34:34" customFormat="1" hidden="1" x14ac:dyDescent="0.2">
      <c r="AH129" s="11"/>
    </row>
    <row r="130" spans="34:34" customFormat="1" hidden="1" x14ac:dyDescent="0.2">
      <c r="AH130" s="11"/>
    </row>
    <row r="131" spans="34:34" customFormat="1" hidden="1" x14ac:dyDescent="0.2">
      <c r="AH131" s="11"/>
    </row>
    <row r="132" spans="34:34" customFormat="1" hidden="1" x14ac:dyDescent="0.2">
      <c r="AH132" s="11"/>
    </row>
    <row r="133" spans="34:34" customFormat="1" hidden="1" x14ac:dyDescent="0.2">
      <c r="AH133" s="11"/>
    </row>
    <row r="134" spans="34:34" customFormat="1" hidden="1" x14ac:dyDescent="0.2">
      <c r="AH134" s="11"/>
    </row>
    <row r="135" spans="34:34" customFormat="1" hidden="1" x14ac:dyDescent="0.2">
      <c r="AH135" s="11"/>
    </row>
    <row r="136" spans="34:34" customFormat="1" hidden="1" x14ac:dyDescent="0.2">
      <c r="AH136" s="11"/>
    </row>
    <row r="137" spans="34:34" customFormat="1" hidden="1" x14ac:dyDescent="0.2">
      <c r="AH137" s="11"/>
    </row>
    <row r="138" spans="34:34" customFormat="1" hidden="1" x14ac:dyDescent="0.2">
      <c r="AH138" s="11"/>
    </row>
    <row r="139" spans="34:34" customFormat="1" hidden="1" x14ac:dyDescent="0.2">
      <c r="AH139" s="11"/>
    </row>
    <row r="140" spans="34:34" customFormat="1" hidden="1" x14ac:dyDescent="0.2">
      <c r="AH140" s="11"/>
    </row>
    <row r="141" spans="34:34" customFormat="1" hidden="1" x14ac:dyDescent="0.2">
      <c r="AH141" s="11"/>
    </row>
    <row r="142" spans="34:34" customFormat="1" hidden="1" x14ac:dyDescent="0.2">
      <c r="AH142" s="11"/>
    </row>
    <row r="143" spans="34:34" customFormat="1" hidden="1" x14ac:dyDescent="0.2">
      <c r="AH143" s="11"/>
    </row>
    <row r="144" spans="34:34" customFormat="1" hidden="1" x14ac:dyDescent="0.2">
      <c r="AH144" s="11"/>
    </row>
    <row r="145" spans="34:34" customFormat="1" hidden="1" x14ac:dyDescent="0.2">
      <c r="AH145" s="11"/>
    </row>
    <row r="146" spans="34:34" customFormat="1" hidden="1" x14ac:dyDescent="0.2">
      <c r="AH146" s="11"/>
    </row>
    <row r="147" spans="34:34" customFormat="1" hidden="1" x14ac:dyDescent="0.2">
      <c r="AH147" s="11"/>
    </row>
    <row r="148" spans="34:34" customFormat="1" hidden="1" x14ac:dyDescent="0.2">
      <c r="AH148" s="11"/>
    </row>
    <row r="149" spans="34:34" customFormat="1" hidden="1" x14ac:dyDescent="0.2">
      <c r="AH149" s="11"/>
    </row>
    <row r="150" spans="34:34" customFormat="1" hidden="1" x14ac:dyDescent="0.2">
      <c r="AH150" s="11"/>
    </row>
    <row r="151" spans="34:34" customFormat="1" hidden="1" x14ac:dyDescent="0.2">
      <c r="AH151" s="11"/>
    </row>
    <row r="152" spans="34:34" customFormat="1" hidden="1" x14ac:dyDescent="0.2">
      <c r="AH152" s="11"/>
    </row>
    <row r="153" spans="34:34" customFormat="1" hidden="1" x14ac:dyDescent="0.2">
      <c r="AH153" s="11"/>
    </row>
    <row r="154" spans="34:34" customFormat="1" hidden="1" x14ac:dyDescent="0.2">
      <c r="AH154" s="11"/>
    </row>
    <row r="155" spans="34:34" customFormat="1" hidden="1" x14ac:dyDescent="0.2">
      <c r="AH155" s="11"/>
    </row>
    <row r="156" spans="34:34" customFormat="1" hidden="1" x14ac:dyDescent="0.2">
      <c r="AH156" s="11"/>
    </row>
    <row r="157" spans="34:34" customFormat="1" hidden="1" x14ac:dyDescent="0.2">
      <c r="AH157" s="11"/>
    </row>
    <row r="158" spans="34:34" customFormat="1" hidden="1" x14ac:dyDescent="0.2">
      <c r="AH158" s="11"/>
    </row>
    <row r="159" spans="34:34" customFormat="1" hidden="1" x14ac:dyDescent="0.2">
      <c r="AH159" s="11"/>
    </row>
    <row r="160" spans="34:34" customFormat="1" hidden="1" x14ac:dyDescent="0.2">
      <c r="AH160" s="11"/>
    </row>
    <row r="161" spans="34:34" customFormat="1" hidden="1" x14ac:dyDescent="0.2">
      <c r="AH161" s="11"/>
    </row>
    <row r="162" spans="34:34" customFormat="1" hidden="1" x14ac:dyDescent="0.2">
      <c r="AH162" s="11"/>
    </row>
    <row r="163" spans="34:34" customFormat="1" hidden="1" x14ac:dyDescent="0.2">
      <c r="AH163" s="11"/>
    </row>
    <row r="164" spans="34:34" customFormat="1" hidden="1" x14ac:dyDescent="0.2">
      <c r="AH164" s="11"/>
    </row>
    <row r="165" spans="34:34" customFormat="1" hidden="1" x14ac:dyDescent="0.2">
      <c r="AH165" s="11"/>
    </row>
    <row r="166" spans="34:34" customFormat="1" hidden="1" x14ac:dyDescent="0.2">
      <c r="AH166" s="11"/>
    </row>
    <row r="167" spans="34:34" customFormat="1" hidden="1" x14ac:dyDescent="0.2">
      <c r="AH167" s="11"/>
    </row>
    <row r="168" spans="34:34" customFormat="1" hidden="1" x14ac:dyDescent="0.2">
      <c r="AH168" s="11"/>
    </row>
    <row r="169" spans="34:34" customFormat="1" hidden="1" x14ac:dyDescent="0.2">
      <c r="AH169" s="11"/>
    </row>
    <row r="170" spans="34:34" customFormat="1" hidden="1" x14ac:dyDescent="0.2">
      <c r="AH170" s="11"/>
    </row>
    <row r="171" spans="34:34" customFormat="1" hidden="1" x14ac:dyDescent="0.2">
      <c r="AH171" s="11"/>
    </row>
    <row r="172" spans="34:34" customFormat="1" hidden="1" x14ac:dyDescent="0.2">
      <c r="AH172" s="11"/>
    </row>
    <row r="173" spans="34:34" customFormat="1" hidden="1" x14ac:dyDescent="0.2">
      <c r="AH173" s="11"/>
    </row>
    <row r="174" spans="34:34" customFormat="1" hidden="1" x14ac:dyDescent="0.2">
      <c r="AH174" s="11"/>
    </row>
    <row r="175" spans="34:34" customFormat="1" hidden="1" x14ac:dyDescent="0.2">
      <c r="AH175" s="11"/>
    </row>
    <row r="176" spans="34:34" customFormat="1" hidden="1" x14ac:dyDescent="0.2">
      <c r="AH176" s="11"/>
    </row>
    <row r="177" spans="34:34" customFormat="1" hidden="1" x14ac:dyDescent="0.2">
      <c r="AH177" s="11"/>
    </row>
    <row r="178" spans="34:34" customFormat="1" hidden="1" x14ac:dyDescent="0.2">
      <c r="AH178" s="11"/>
    </row>
    <row r="179" spans="34:34" customFormat="1" hidden="1" x14ac:dyDescent="0.2">
      <c r="AH179" s="11"/>
    </row>
    <row r="180" spans="34:34" customFormat="1" hidden="1" x14ac:dyDescent="0.2">
      <c r="AH180" s="11"/>
    </row>
    <row r="181" spans="34:34" customFormat="1" hidden="1" x14ac:dyDescent="0.2">
      <c r="AH181" s="11"/>
    </row>
    <row r="182" spans="34:34" customFormat="1" hidden="1" x14ac:dyDescent="0.2">
      <c r="AH182" s="11"/>
    </row>
    <row r="183" spans="34:34" customFormat="1" hidden="1" x14ac:dyDescent="0.2">
      <c r="AH183" s="11"/>
    </row>
    <row r="184" spans="34:34" customFormat="1" hidden="1" x14ac:dyDescent="0.2">
      <c r="AH184" s="11"/>
    </row>
    <row r="185" spans="34:34" customFormat="1" hidden="1" x14ac:dyDescent="0.2">
      <c r="AH185" s="11"/>
    </row>
    <row r="186" spans="34:34" customFormat="1" hidden="1" x14ac:dyDescent="0.2">
      <c r="AH186" s="11"/>
    </row>
    <row r="187" spans="34:34" customFormat="1" hidden="1" x14ac:dyDescent="0.2">
      <c r="AH187" s="11"/>
    </row>
    <row r="188" spans="34:34" customFormat="1" hidden="1" x14ac:dyDescent="0.2">
      <c r="AH188" s="11"/>
    </row>
    <row r="189" spans="34:34" customFormat="1" hidden="1" x14ac:dyDescent="0.2">
      <c r="AH189" s="11"/>
    </row>
    <row r="190" spans="34:34" customFormat="1" hidden="1" x14ac:dyDescent="0.2">
      <c r="AH190" s="11"/>
    </row>
    <row r="191" spans="34:34" customFormat="1" hidden="1" x14ac:dyDescent="0.2">
      <c r="AH191" s="11"/>
    </row>
    <row r="192" spans="34:34" customFormat="1" hidden="1" x14ac:dyDescent="0.2">
      <c r="AH192" s="11"/>
    </row>
  </sheetData>
  <autoFilter ref="A1:BS192">
    <filterColumn colId="70">
      <filters>
        <filter val="1"/>
        <filter val="10"/>
        <filter val="11"/>
        <filter val="12"/>
        <filter val="123"/>
        <filter val="13"/>
        <filter val="14"/>
        <filter val="15"/>
        <filter val="18"/>
        <filter val="19"/>
        <filter val="2"/>
        <filter val="20"/>
        <filter val="3"/>
        <filter val="32"/>
        <filter val="39"/>
        <filter val="4"/>
        <filter val="5"/>
        <filter val="51"/>
        <filter val="6"/>
        <filter val="7"/>
        <filter val="8"/>
        <filter val="9"/>
        <filter val="91"/>
      </filters>
    </filterColumn>
  </autoFilter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נתונים מלאים</vt:lpstr>
      <vt:lpstr>מועצות מקומיות</vt:lpstr>
      <vt:lpstr>מועצות איזוריות</vt:lpstr>
      <vt:lpstr>עיריות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2020-09-16T11:43:35Z</dcterms:created>
  <dcterms:modified xsi:type="dcterms:W3CDTF">2020-12-30T08:15:59Z</dcterms:modified>
</cp:coreProperties>
</file>