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20490" windowHeight="7770" activeTab="6"/>
  </bookViews>
  <sheets>
    <sheet name="2013" sheetId="9" r:id="rId1"/>
    <sheet name="2014" sheetId="3" r:id="rId2"/>
    <sheet name="2015" sheetId="4" r:id="rId3"/>
    <sheet name="2016" sheetId="5" r:id="rId4"/>
    <sheet name="2017" sheetId="6" r:id="rId5"/>
    <sheet name="2018" sheetId="7" r:id="rId6"/>
    <sheet name="2019" sheetId="8" r:id="rId7"/>
  </sheets>
  <definedNames>
    <definedName name="_xlnm._FilterDatabase" localSheetId="0" hidden="1">'2013'!$A$9:$Q$34</definedName>
    <definedName name="_xlnm._FilterDatabase" localSheetId="1" hidden="1">'2014'!$A$4:$J$49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4" l="1"/>
  <c r="L46" i="4" s="1"/>
  <c r="G46" i="4"/>
  <c r="G45" i="4"/>
  <c r="J39" i="4"/>
  <c r="G39" i="4"/>
  <c r="K37" i="4"/>
  <c r="J37" i="4"/>
  <c r="G37" i="4"/>
  <c r="J36" i="4"/>
  <c r="J35" i="4"/>
  <c r="G35" i="4"/>
  <c r="K34" i="4"/>
  <c r="J34" i="4"/>
  <c r="G34" i="4"/>
  <c r="K33" i="4"/>
  <c r="J33" i="4"/>
  <c r="G33" i="4"/>
  <c r="J32" i="4"/>
  <c r="K31" i="4"/>
  <c r="J31" i="4"/>
  <c r="L31" i="4" s="1"/>
  <c r="G31" i="4"/>
  <c r="L30" i="4"/>
  <c r="L29" i="4"/>
  <c r="G29" i="4"/>
  <c r="L28" i="4"/>
  <c r="L27" i="4"/>
  <c r="J26" i="4"/>
  <c r="L26" i="4" s="1"/>
  <c r="J25" i="4"/>
  <c r="G25" i="4"/>
  <c r="J24" i="4"/>
  <c r="G24" i="4"/>
  <c r="J23" i="4"/>
  <c r="J22" i="4"/>
  <c r="J21" i="4"/>
  <c r="J20" i="4"/>
  <c r="G20" i="4"/>
  <c r="J18" i="4"/>
  <c r="F18" i="4"/>
  <c r="G18" i="4" s="1"/>
  <c r="J17" i="4"/>
  <c r="G17" i="4"/>
  <c r="J16" i="4"/>
  <c r="G16" i="4"/>
  <c r="J15" i="4"/>
  <c r="G15" i="4"/>
  <c r="J14" i="4"/>
  <c r="G14" i="4"/>
  <c r="J13" i="4"/>
  <c r="G13" i="4"/>
  <c r="J12" i="4"/>
  <c r="G12" i="4"/>
  <c r="J11" i="4"/>
  <c r="J10" i="4"/>
  <c r="G10" i="4"/>
  <c r="J9" i="4"/>
  <c r="G9" i="4"/>
  <c r="J8" i="4"/>
  <c r="G8" i="4"/>
  <c r="J7" i="4"/>
  <c r="J6" i="4"/>
  <c r="G6" i="4"/>
  <c r="J5" i="4"/>
  <c r="G5" i="4"/>
  <c r="L23" i="4" l="1"/>
  <c r="L24" i="4"/>
  <c r="L25" i="4"/>
  <c r="L22" i="4"/>
  <c r="L32" i="4"/>
  <c r="L36" i="4"/>
  <c r="L33" i="4"/>
  <c r="L21" i="4"/>
  <c r="L34" i="4"/>
  <c r="L35" i="4"/>
  <c r="L37" i="4"/>
  <c r="J54" i="6" l="1"/>
  <c r="L54" i="6" s="1"/>
  <c r="J53" i="6"/>
  <c r="L53" i="6" s="1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L10" i="6"/>
  <c r="M10" i="6" s="1"/>
  <c r="L9" i="6"/>
  <c r="M9" i="6" s="1"/>
  <c r="L8" i="6"/>
  <c r="M8" i="6" s="1"/>
  <c r="M7" i="6"/>
  <c r="M6" i="6"/>
  <c r="M48" i="5"/>
  <c r="M47" i="5"/>
  <c r="I43" i="5"/>
  <c r="J43" i="5" s="1"/>
  <c r="L43" i="5" s="1"/>
  <c r="M43" i="5" s="1"/>
  <c r="L42" i="5"/>
  <c r="M42" i="5" s="1"/>
  <c r="L41" i="5"/>
  <c r="M41" i="5" s="1"/>
  <c r="L40" i="5"/>
  <c r="M40" i="5" s="1"/>
  <c r="I39" i="5"/>
  <c r="J39" i="5" s="1"/>
  <c r="L39" i="5" s="1"/>
  <c r="M39" i="5" s="1"/>
  <c r="I38" i="5"/>
  <c r="J38" i="5" s="1"/>
  <c r="L38" i="5" s="1"/>
  <c r="M38" i="5" s="1"/>
  <c r="I37" i="5"/>
  <c r="J37" i="5" s="1"/>
  <c r="L37" i="5" s="1"/>
  <c r="M37" i="5" s="1"/>
  <c r="I36" i="5"/>
  <c r="J36" i="5" s="1"/>
  <c r="J35" i="5"/>
  <c r="L35" i="5" s="1"/>
  <c r="M35" i="5" s="1"/>
  <c r="L34" i="5"/>
  <c r="M34" i="5" s="1"/>
  <c r="M33" i="5"/>
  <c r="L33" i="5"/>
  <c r="L32" i="5"/>
  <c r="M32" i="5" s="1"/>
  <c r="L31" i="5"/>
  <c r="M31" i="5" s="1"/>
  <c r="L30" i="5"/>
  <c r="M30" i="5" s="1"/>
  <c r="L29" i="5"/>
  <c r="M29" i="5" s="1"/>
  <c r="L28" i="5"/>
  <c r="M28" i="5" s="1"/>
  <c r="L27" i="5"/>
  <c r="M27" i="5" s="1"/>
  <c r="L26" i="5"/>
  <c r="M26" i="5" s="1"/>
  <c r="L25" i="5"/>
  <c r="M25" i="5" s="1"/>
  <c r="L24" i="5"/>
  <c r="M24" i="5" s="1"/>
  <c r="L23" i="5"/>
  <c r="M23" i="5" s="1"/>
  <c r="L22" i="5"/>
  <c r="M22" i="5" s="1"/>
  <c r="L21" i="5"/>
  <c r="M21" i="5" s="1"/>
  <c r="L20" i="5"/>
  <c r="M20" i="5" s="1"/>
  <c r="L16" i="5"/>
  <c r="M16" i="5" s="1"/>
  <c r="L12" i="5"/>
  <c r="M12" i="5" s="1"/>
  <c r="M11" i="5"/>
  <c r="L11" i="5"/>
  <c r="L10" i="5"/>
  <c r="M10" i="5" s="1"/>
  <c r="L9" i="5"/>
  <c r="M9" i="5" s="1"/>
  <c r="L8" i="5"/>
  <c r="M8" i="5" s="1"/>
  <c r="M7" i="5"/>
  <c r="J7" i="5"/>
  <c r="L6" i="5"/>
  <c r="M6" i="5" s="1"/>
  <c r="J5" i="5"/>
  <c r="L5" i="5" s="1"/>
  <c r="M5" i="5" s="1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1" i="3"/>
  <c r="J30" i="3"/>
  <c r="J29" i="3"/>
  <c r="J28" i="3"/>
  <c r="J27" i="3"/>
  <c r="J25" i="3"/>
  <c r="J24" i="3"/>
  <c r="J23" i="3"/>
  <c r="J21" i="3"/>
  <c r="J20" i="3"/>
  <c r="J19" i="3"/>
  <c r="J17" i="3"/>
  <c r="J15" i="3"/>
  <c r="J14" i="3"/>
  <c r="J13" i="3"/>
  <c r="J12" i="3"/>
  <c r="J11" i="3"/>
  <c r="J10" i="3"/>
  <c r="J8" i="3"/>
  <c r="J7" i="3"/>
  <c r="J6" i="3"/>
  <c r="J5" i="3"/>
  <c r="Q48" i="9"/>
  <c r="O48" i="9"/>
  <c r="J48" i="9"/>
  <c r="N47" i="9"/>
  <c r="O47" i="9" s="1"/>
  <c r="J47" i="9"/>
  <c r="N41" i="9"/>
  <c r="O41" i="9" s="1"/>
  <c r="J41" i="9"/>
  <c r="J40" i="9"/>
  <c r="F40" i="9"/>
  <c r="N40" i="9" s="1"/>
  <c r="O40" i="9" s="1"/>
  <c r="P40" i="9" s="1"/>
  <c r="Q40" i="9" s="1"/>
  <c r="N33" i="9"/>
  <c r="O33" i="9" s="1"/>
  <c r="J33" i="9"/>
  <c r="N32" i="9"/>
  <c r="O32" i="9" s="1"/>
  <c r="J32" i="9"/>
  <c r="N31" i="9"/>
  <c r="O31" i="9" s="1"/>
  <c r="J31" i="9"/>
  <c r="N30" i="9"/>
  <c r="O30" i="9" s="1"/>
  <c r="P30" i="9" s="1"/>
  <c r="Q30" i="9" s="1"/>
  <c r="N29" i="9"/>
  <c r="O29" i="9" s="1"/>
  <c r="J29" i="9"/>
  <c r="N28" i="9"/>
  <c r="O28" i="9" s="1"/>
  <c r="J28" i="9"/>
  <c r="N27" i="9"/>
  <c r="O27" i="9" s="1"/>
  <c r="P27" i="9" s="1"/>
  <c r="Q27" i="9" s="1"/>
  <c r="J27" i="9"/>
  <c r="J26" i="9"/>
  <c r="F26" i="9"/>
  <c r="N26" i="9" s="1"/>
  <c r="O26" i="9" s="1"/>
  <c r="N25" i="9"/>
  <c r="O25" i="9" s="1"/>
  <c r="P25" i="9" s="1"/>
  <c r="Q25" i="9" s="1"/>
  <c r="N24" i="9"/>
  <c r="O24" i="9" s="1"/>
  <c r="P24" i="9" s="1"/>
  <c r="Q24" i="9" s="1"/>
  <c r="N20" i="9"/>
  <c r="O20" i="9" s="1"/>
  <c r="P20" i="9" s="1"/>
  <c r="Q20" i="9" s="1"/>
  <c r="M19" i="9"/>
  <c r="N19" i="9" s="1"/>
  <c r="O19" i="9" s="1"/>
  <c r="P19" i="9" s="1"/>
  <c r="Q19" i="9" s="1"/>
  <c r="N18" i="9"/>
  <c r="O18" i="9" s="1"/>
  <c r="J18" i="9"/>
  <c r="N17" i="9"/>
  <c r="O17" i="9" s="1"/>
  <c r="J17" i="9"/>
  <c r="N16" i="9"/>
  <c r="O16" i="9" s="1"/>
  <c r="J16" i="9"/>
  <c r="N15" i="9"/>
  <c r="O15" i="9" s="1"/>
  <c r="J15" i="9"/>
  <c r="J14" i="9"/>
  <c r="F14" i="9"/>
  <c r="N14" i="9" s="1"/>
  <c r="O14" i="9" s="1"/>
  <c r="P14" i="9" s="1"/>
  <c r="Q14" i="9" s="1"/>
  <c r="N13" i="9"/>
  <c r="O13" i="9" s="1"/>
  <c r="P13" i="9" s="1"/>
  <c r="Q13" i="9" s="1"/>
  <c r="N12" i="9"/>
  <c r="O12" i="9" s="1"/>
  <c r="J12" i="9"/>
  <c r="J11" i="9"/>
  <c r="F11" i="9"/>
  <c r="N11" i="9" s="1"/>
  <c r="O11" i="9" s="1"/>
  <c r="N10" i="9"/>
  <c r="O10" i="9" s="1"/>
  <c r="J10" i="9"/>
  <c r="M53" i="6" l="1"/>
  <c r="P31" i="9"/>
  <c r="Q31" i="9" s="1"/>
  <c r="P41" i="9"/>
  <c r="Q41" i="9" s="1"/>
  <c r="P15" i="9"/>
  <c r="Q15" i="9" s="1"/>
  <c r="P17" i="9"/>
  <c r="Q17" i="9" s="1"/>
  <c r="P32" i="9"/>
  <c r="Q32" i="9" s="1"/>
  <c r="N22" i="9"/>
  <c r="O22" i="9" s="1"/>
  <c r="P22" i="9" s="1"/>
  <c r="Q22" i="9" s="1"/>
  <c r="P26" i="9"/>
  <c r="Q26" i="9" s="1"/>
  <c r="P29" i="9"/>
  <c r="Q29" i="9" s="1"/>
  <c r="M54" i="6"/>
  <c r="P10" i="9"/>
  <c r="Q10" i="9" s="1"/>
  <c r="P28" i="9"/>
  <c r="Q28" i="9" s="1"/>
  <c r="P33" i="9"/>
  <c r="Q33" i="9" s="1"/>
  <c r="P18" i="9"/>
  <c r="Q18" i="9" s="1"/>
  <c r="P11" i="9"/>
  <c r="Q11" i="9" s="1"/>
  <c r="P12" i="9"/>
  <c r="Q12" i="9" s="1"/>
  <c r="P16" i="9"/>
  <c r="Q16" i="9" s="1"/>
  <c r="L36" i="5"/>
  <c r="M36" i="5" s="1"/>
  <c r="P47" i="9"/>
  <c r="J74" i="8"/>
  <c r="K74" i="8" s="1"/>
  <c r="F74" i="8"/>
  <c r="J73" i="8"/>
  <c r="K73" i="8" s="1"/>
  <c r="F73" i="8"/>
  <c r="K72" i="8"/>
  <c r="J72" i="8"/>
  <c r="F72" i="8"/>
  <c r="J71" i="8"/>
  <c r="K71" i="8" s="1"/>
  <c r="F71" i="8"/>
  <c r="J70" i="8"/>
  <c r="K70" i="8" s="1"/>
  <c r="F70" i="8"/>
  <c r="J69" i="8"/>
  <c r="K69" i="8" s="1"/>
  <c r="F69" i="8"/>
  <c r="K68" i="8"/>
  <c r="J68" i="8"/>
  <c r="F68" i="8"/>
  <c r="J67" i="8"/>
  <c r="K67" i="8" s="1"/>
  <c r="F67" i="8"/>
  <c r="J66" i="8"/>
  <c r="K66" i="8" s="1"/>
  <c r="F66" i="8"/>
  <c r="J65" i="8"/>
  <c r="K65" i="8" s="1"/>
  <c r="F65" i="8"/>
  <c r="K64" i="8"/>
  <c r="J64" i="8"/>
  <c r="F64" i="8"/>
  <c r="J63" i="8"/>
  <c r="K63" i="8" s="1"/>
  <c r="F63" i="8"/>
  <c r="J62" i="8"/>
  <c r="K62" i="8" s="1"/>
  <c r="F62" i="8"/>
  <c r="J61" i="8"/>
  <c r="K61" i="8" s="1"/>
  <c r="F61" i="8"/>
  <c r="K60" i="8"/>
  <c r="J60" i="8"/>
  <c r="F60" i="8"/>
  <c r="J59" i="8"/>
  <c r="K59" i="8" s="1"/>
  <c r="F59" i="8"/>
  <c r="J58" i="8"/>
  <c r="K58" i="8" s="1"/>
  <c r="F58" i="8"/>
  <c r="J57" i="8"/>
  <c r="K57" i="8" s="1"/>
  <c r="F57" i="8"/>
  <c r="K56" i="8"/>
  <c r="J56" i="8"/>
  <c r="F56" i="8"/>
  <c r="J55" i="8"/>
  <c r="K55" i="8" s="1"/>
  <c r="F55" i="8"/>
  <c r="J54" i="8"/>
  <c r="K54" i="8" s="1"/>
  <c r="F54" i="8"/>
  <c r="J53" i="8"/>
  <c r="K53" i="8" s="1"/>
  <c r="F53" i="8"/>
  <c r="K52" i="8"/>
  <c r="J52" i="8"/>
  <c r="F52" i="8"/>
  <c r="J51" i="8"/>
  <c r="K51" i="8" s="1"/>
  <c r="F51" i="8"/>
  <c r="J50" i="8"/>
  <c r="K50" i="8" s="1"/>
  <c r="F50" i="8"/>
  <c r="J49" i="8"/>
  <c r="K49" i="8" s="1"/>
  <c r="F49" i="8"/>
  <c r="K48" i="8"/>
  <c r="J48" i="8"/>
  <c r="F48" i="8"/>
  <c r="J47" i="8"/>
  <c r="K47" i="8" s="1"/>
  <c r="F47" i="8"/>
  <c r="J46" i="8"/>
  <c r="K46" i="8" s="1"/>
  <c r="F46" i="8"/>
  <c r="J45" i="8"/>
  <c r="K45" i="8" s="1"/>
  <c r="F45" i="8"/>
  <c r="K44" i="8"/>
  <c r="J44" i="8"/>
  <c r="F44" i="8"/>
  <c r="J43" i="8"/>
  <c r="K43" i="8" s="1"/>
  <c r="F43" i="8"/>
  <c r="J42" i="8"/>
  <c r="K42" i="8" s="1"/>
  <c r="F42" i="8"/>
  <c r="J41" i="8"/>
  <c r="K41" i="8" s="1"/>
  <c r="F41" i="8"/>
  <c r="K40" i="8"/>
  <c r="J40" i="8"/>
  <c r="F40" i="8"/>
  <c r="J39" i="8"/>
  <c r="K39" i="8" s="1"/>
  <c r="F39" i="8"/>
  <c r="J38" i="8"/>
  <c r="K38" i="8" s="1"/>
  <c r="F38" i="8"/>
  <c r="J37" i="8"/>
  <c r="K37" i="8" s="1"/>
  <c r="F37" i="8"/>
  <c r="K36" i="8"/>
  <c r="J36" i="8"/>
  <c r="F36" i="8"/>
  <c r="J35" i="8"/>
  <c r="K35" i="8" s="1"/>
  <c r="F35" i="8"/>
  <c r="J34" i="8"/>
  <c r="K34" i="8" s="1"/>
  <c r="F34" i="8"/>
  <c r="J33" i="8"/>
  <c r="K33" i="8" s="1"/>
  <c r="F33" i="8"/>
  <c r="K32" i="8"/>
  <c r="J32" i="8"/>
  <c r="F32" i="8"/>
  <c r="J31" i="8"/>
  <c r="K31" i="8" s="1"/>
  <c r="F31" i="8"/>
  <c r="J30" i="8"/>
  <c r="K30" i="8" s="1"/>
  <c r="F30" i="8"/>
  <c r="J29" i="8"/>
  <c r="K29" i="8" s="1"/>
  <c r="F29" i="8"/>
  <c r="K28" i="8"/>
  <c r="J28" i="8"/>
  <c r="F28" i="8"/>
  <c r="J27" i="8"/>
  <c r="K27" i="8" s="1"/>
  <c r="F27" i="8"/>
  <c r="J26" i="8"/>
  <c r="K26" i="8" s="1"/>
  <c r="F26" i="8"/>
  <c r="K25" i="8"/>
  <c r="J25" i="8"/>
  <c r="F25" i="8"/>
  <c r="K24" i="8"/>
  <c r="J24" i="8"/>
  <c r="F24" i="8"/>
  <c r="J23" i="8"/>
  <c r="K23" i="8" s="1"/>
  <c r="F23" i="8"/>
  <c r="J22" i="8"/>
  <c r="K22" i="8" s="1"/>
  <c r="F22" i="8"/>
  <c r="K21" i="8"/>
  <c r="J21" i="8"/>
  <c r="F21" i="8"/>
  <c r="K20" i="8"/>
  <c r="J20" i="8"/>
  <c r="F20" i="8"/>
  <c r="J19" i="8"/>
  <c r="K19" i="8" s="1"/>
  <c r="F19" i="8"/>
  <c r="J18" i="8"/>
  <c r="K18" i="8" s="1"/>
  <c r="F18" i="8"/>
  <c r="K17" i="8"/>
  <c r="J17" i="8"/>
  <c r="F17" i="8"/>
  <c r="K16" i="8"/>
  <c r="J16" i="8"/>
  <c r="F16" i="8"/>
  <c r="J15" i="8"/>
  <c r="K15" i="8" s="1"/>
  <c r="F15" i="8"/>
  <c r="J14" i="8"/>
  <c r="K14" i="8" s="1"/>
  <c r="F14" i="8"/>
  <c r="K13" i="8"/>
  <c r="J13" i="8"/>
  <c r="F13" i="8"/>
  <c r="K12" i="8"/>
  <c r="J12" i="8"/>
  <c r="F12" i="8"/>
  <c r="J11" i="8"/>
  <c r="K11" i="8" s="1"/>
  <c r="F11" i="8"/>
  <c r="J10" i="8"/>
  <c r="K10" i="8" s="1"/>
  <c r="F10" i="8"/>
  <c r="K9" i="8"/>
  <c r="J9" i="8"/>
  <c r="F9" i="8"/>
  <c r="K8" i="8"/>
  <c r="J8" i="8"/>
  <c r="F8" i="8"/>
  <c r="J7" i="8"/>
  <c r="K7" i="8" s="1"/>
  <c r="F7" i="8"/>
  <c r="J6" i="8"/>
  <c r="K6" i="8" s="1"/>
  <c r="F6" i="8"/>
  <c r="K5" i="8"/>
  <c r="J5" i="8"/>
  <c r="F5" i="8"/>
  <c r="K4" i="8"/>
  <c r="J4" i="8"/>
  <c r="F4" i="8"/>
  <c r="I56" i="7"/>
  <c r="J56" i="7" s="1"/>
  <c r="F56" i="7"/>
  <c r="I55" i="7"/>
  <c r="J55" i="7" s="1"/>
  <c r="F55" i="7"/>
  <c r="J54" i="7"/>
  <c r="I54" i="7"/>
  <c r="F54" i="7"/>
  <c r="I53" i="7"/>
  <c r="J53" i="7" s="1"/>
  <c r="F53" i="7"/>
  <c r="I52" i="7"/>
  <c r="J52" i="7" s="1"/>
  <c r="F52" i="7"/>
  <c r="I51" i="7"/>
  <c r="J51" i="7" s="1"/>
  <c r="F51" i="7"/>
  <c r="J50" i="7"/>
  <c r="I50" i="7"/>
  <c r="F50" i="7"/>
  <c r="I49" i="7"/>
  <c r="J49" i="7" s="1"/>
  <c r="F49" i="7"/>
  <c r="I48" i="7"/>
  <c r="J48" i="7" s="1"/>
  <c r="F48" i="7"/>
  <c r="I47" i="7"/>
  <c r="J47" i="7" s="1"/>
  <c r="F47" i="7"/>
  <c r="J46" i="7"/>
  <c r="I46" i="7"/>
  <c r="F46" i="7"/>
  <c r="I45" i="7"/>
  <c r="J45" i="7" s="1"/>
  <c r="F45" i="7"/>
  <c r="I44" i="7"/>
  <c r="J44" i="7" s="1"/>
  <c r="F44" i="7"/>
  <c r="I43" i="7"/>
  <c r="J43" i="7" s="1"/>
  <c r="F43" i="7"/>
  <c r="J42" i="7"/>
  <c r="I42" i="7"/>
  <c r="F42" i="7"/>
  <c r="I41" i="7"/>
  <c r="J41" i="7" s="1"/>
  <c r="F41" i="7"/>
  <c r="I40" i="7"/>
  <c r="J40" i="7" s="1"/>
  <c r="F40" i="7"/>
  <c r="I39" i="7"/>
  <c r="J39" i="7" s="1"/>
  <c r="F39" i="7"/>
  <c r="J38" i="7"/>
  <c r="I38" i="7"/>
  <c r="F38" i="7"/>
  <c r="I37" i="7"/>
  <c r="J37" i="7" s="1"/>
  <c r="F37" i="7"/>
  <c r="I36" i="7"/>
  <c r="J36" i="7" s="1"/>
  <c r="F36" i="7"/>
  <c r="I35" i="7"/>
  <c r="J35" i="7" s="1"/>
  <c r="F35" i="7"/>
  <c r="J34" i="7"/>
  <c r="I34" i="7"/>
  <c r="F34" i="7"/>
  <c r="I33" i="7"/>
  <c r="J33" i="7" s="1"/>
  <c r="F33" i="7"/>
  <c r="I32" i="7"/>
  <c r="J32" i="7" s="1"/>
  <c r="F32" i="7"/>
  <c r="I31" i="7"/>
  <c r="J31" i="7" s="1"/>
  <c r="F31" i="7"/>
  <c r="J30" i="7"/>
  <c r="I30" i="7"/>
  <c r="F30" i="7"/>
  <c r="I29" i="7"/>
  <c r="J29" i="7" s="1"/>
  <c r="F29" i="7"/>
  <c r="I28" i="7"/>
  <c r="J28" i="7" s="1"/>
  <c r="F28" i="7"/>
  <c r="I27" i="7"/>
  <c r="J27" i="7" s="1"/>
  <c r="F27" i="7"/>
  <c r="J26" i="7"/>
  <c r="I26" i="7"/>
  <c r="F26" i="7"/>
  <c r="I25" i="7"/>
  <c r="J25" i="7" s="1"/>
  <c r="F25" i="7"/>
  <c r="I24" i="7"/>
  <c r="J24" i="7" s="1"/>
  <c r="F24" i="7"/>
  <c r="I23" i="7"/>
  <c r="J23" i="7" s="1"/>
  <c r="F23" i="7"/>
  <c r="J22" i="7"/>
  <c r="I22" i="7"/>
  <c r="F22" i="7"/>
  <c r="I21" i="7"/>
  <c r="J21" i="7" s="1"/>
  <c r="F21" i="7"/>
  <c r="I20" i="7"/>
  <c r="J20" i="7" s="1"/>
  <c r="F20" i="7"/>
  <c r="I19" i="7"/>
  <c r="J19" i="7" s="1"/>
  <c r="F19" i="7"/>
  <c r="J18" i="7"/>
  <c r="I18" i="7"/>
  <c r="F18" i="7"/>
  <c r="I17" i="7"/>
  <c r="J17" i="7" s="1"/>
  <c r="F17" i="7"/>
  <c r="I16" i="7"/>
  <c r="J16" i="7" s="1"/>
  <c r="F16" i="7"/>
  <c r="I15" i="7"/>
  <c r="J15" i="7" s="1"/>
  <c r="F15" i="7"/>
  <c r="J14" i="7"/>
  <c r="I14" i="7"/>
  <c r="F14" i="7"/>
  <c r="I13" i="7"/>
  <c r="J13" i="7" s="1"/>
  <c r="F13" i="7"/>
  <c r="I12" i="7"/>
  <c r="J12" i="7" s="1"/>
  <c r="I11" i="7"/>
  <c r="J11" i="7" s="1"/>
  <c r="F11" i="7"/>
  <c r="J10" i="7"/>
  <c r="I10" i="7"/>
  <c r="F10" i="7"/>
  <c r="I9" i="7"/>
  <c r="J9" i="7" s="1"/>
  <c r="F9" i="7"/>
  <c r="I8" i="7"/>
  <c r="J8" i="7" s="1"/>
  <c r="F8" i="7"/>
  <c r="I7" i="7"/>
  <c r="J7" i="7" s="1"/>
  <c r="F7" i="7"/>
  <c r="J6" i="7"/>
  <c r="F6" i="7"/>
  <c r="I5" i="7"/>
  <c r="F5" i="7"/>
  <c r="Q47" i="9" l="1"/>
  <c r="J5" i="7"/>
</calcChain>
</file>

<file path=xl/sharedStrings.xml><?xml version="1.0" encoding="utf-8"?>
<sst xmlns="http://schemas.openxmlformats.org/spreadsheetml/2006/main" count="951" uniqueCount="364">
  <si>
    <t xml:space="preserve"> </t>
  </si>
  <si>
    <t>מיקום</t>
  </si>
  <si>
    <t>תאריך יציאה</t>
  </si>
  <si>
    <t>תאריך חזרה</t>
  </si>
  <si>
    <t xml:space="preserve"> עלות טיסה לנוסע</t>
  </si>
  <si>
    <t>עמאן</t>
  </si>
  <si>
    <t>EMERG</t>
  </si>
  <si>
    <t xml:space="preserve">ג'נבה </t>
  </si>
  <si>
    <t>גנבה</t>
  </si>
  <si>
    <t>TWINNING</t>
  </si>
  <si>
    <t>רומא</t>
  </si>
  <si>
    <t>דובאי</t>
  </si>
  <si>
    <t>פריס</t>
  </si>
  <si>
    <t>EPRA</t>
  </si>
  <si>
    <t xml:space="preserve">אתונה </t>
  </si>
  <si>
    <t xml:space="preserve">וושינגטון </t>
  </si>
  <si>
    <t>שוויץ</t>
  </si>
  <si>
    <t xml:space="preserve">פולין </t>
  </si>
  <si>
    <t>ימים</t>
  </si>
  <si>
    <t>ירדן</t>
  </si>
  <si>
    <t>ארה"ב</t>
  </si>
  <si>
    <t>נסיעות לחול 2018</t>
  </si>
  <si>
    <t>שם הכנס</t>
  </si>
  <si>
    <t xml:space="preserve">שם הנוסע </t>
  </si>
  <si>
    <t>מספר ימים</t>
  </si>
  <si>
    <t xml:space="preserve"> עלות טיסה לנוסע (בדולרים)</t>
  </si>
  <si>
    <t>לינה + אשל (בדולרים)</t>
  </si>
  <si>
    <t xml:space="preserve">סה"כ עלות בדולרים </t>
  </si>
  <si>
    <t>ס"ה בש"ח בפועל</t>
  </si>
  <si>
    <t>FTTH CONFERENCE 2018</t>
  </si>
  <si>
    <t>ספרד - ולנסיה</t>
  </si>
  <si>
    <t xml:space="preserve">בוסיה </t>
  </si>
  <si>
    <t xml:space="preserve">נעמה הניג </t>
  </si>
  <si>
    <t>תערוכת סלולאר  - GSM</t>
  </si>
  <si>
    <t xml:space="preserve">ברצלונה </t>
  </si>
  <si>
    <t>איוב קרא</t>
  </si>
  <si>
    <t xml:space="preserve">2 מאבטחים </t>
  </si>
  <si>
    <t>מערות מידע</t>
  </si>
  <si>
    <t>דנמרק</t>
  </si>
  <si>
    <t>ITU</t>
  </si>
  <si>
    <t>FATF</t>
  </si>
  <si>
    <t>אוסטריה</t>
  </si>
  <si>
    <t xml:space="preserve">ראשי ממשלה יוון וקרפריסין </t>
  </si>
  <si>
    <t xml:space="preserve">ניקוסיה </t>
  </si>
  <si>
    <t xml:space="preserve">השתתפות בכנס אפרא </t>
  </si>
  <si>
    <t xml:space="preserve">לוקסמבורג </t>
  </si>
  <si>
    <t>תוכניות בכירים במדיניות ובמנהל</t>
  </si>
  <si>
    <t xml:space="preserve">לונדון </t>
  </si>
  <si>
    <t>ליווי השר ופמלייתו</t>
  </si>
  <si>
    <t xml:space="preserve">גרמניה צרפת לונדון </t>
  </si>
  <si>
    <t>איוב קרא - שירלי שיף</t>
  </si>
  <si>
    <t>FCC+NTIA</t>
  </si>
  <si>
    <t>ארהב</t>
  </si>
  <si>
    <t>אבטחה</t>
  </si>
  <si>
    <t>סמינר טכנולגיות עתידיות וסייבר</t>
  </si>
  <si>
    <t xml:space="preserve">שטוקהולם </t>
  </si>
  <si>
    <t>wpua - ITU</t>
  </si>
  <si>
    <t>EMER WORKSHOP</t>
  </si>
  <si>
    <t xml:space="preserve">איטליה </t>
  </si>
  <si>
    <t>כנס הדואר העולמי - UPU</t>
  </si>
  <si>
    <t xml:space="preserve">אתיופיה </t>
  </si>
  <si>
    <t>UPU -כנס הדואר העולמי</t>
  </si>
  <si>
    <t xml:space="preserve">כנס אפרא של ארגון הרגולטרים </t>
  </si>
  <si>
    <t>סלובקיה</t>
  </si>
  <si>
    <t>כנס EPRA</t>
  </si>
  <si>
    <t>ברטיסלבה</t>
  </si>
  <si>
    <t>emerg</t>
  </si>
  <si>
    <t>ITU - PT18</t>
  </si>
  <si>
    <t xml:space="preserve">3 מאבטחים </t>
  </si>
  <si>
    <t>MNRA</t>
  </si>
  <si>
    <t>שער חליפין ממוצע</t>
  </si>
  <si>
    <t>נסיעות לחול 2019</t>
  </si>
  <si>
    <t xml:space="preserve">שם הכנס </t>
  </si>
  <si>
    <t>נוסע</t>
  </si>
  <si>
    <t xml:space="preserve"> ס"ה עלות טיסות</t>
  </si>
  <si>
    <t>לינה + אשל</t>
  </si>
  <si>
    <t>עלות כוללת</t>
  </si>
  <si>
    <t>עלות בש"ח</t>
  </si>
  <si>
    <t>כנס רגולציה - EMERG</t>
  </si>
  <si>
    <t xml:space="preserve">עמאן </t>
  </si>
  <si>
    <t>איחוד האירופי</t>
  </si>
  <si>
    <t xml:space="preserve">כנס הסלולר העולמי -  GSM </t>
  </si>
  <si>
    <t>ITU - R</t>
  </si>
  <si>
    <t xml:space="preserve">גנבה </t>
  </si>
  <si>
    <t>ג'נבה</t>
  </si>
  <si>
    <t>ITU- R</t>
  </si>
  <si>
    <t xml:space="preserve">בון </t>
  </si>
  <si>
    <t xml:space="preserve">קרן וקסנר </t>
  </si>
  <si>
    <t xml:space="preserve">בוסטון </t>
  </si>
  <si>
    <t xml:space="preserve"> GAC - כנס בין ממשלתי</t>
  </si>
  <si>
    <t>קובה - יפן</t>
  </si>
  <si>
    <t>ITU +EU+OECD</t>
  </si>
  <si>
    <t xml:space="preserve">פריס בריסל ג'נבה </t>
  </si>
  <si>
    <t>ITU+EU +OECD</t>
  </si>
  <si>
    <t>FTTH - טכנולוגיות הסיבים</t>
  </si>
  <si>
    <t xml:space="preserve">אמסטרדם </t>
  </si>
  <si>
    <t xml:space="preserve">ברלין </t>
  </si>
  <si>
    <t>TWINING</t>
  </si>
  <si>
    <t>בוסניה</t>
  </si>
  <si>
    <t xml:space="preserve">במסגרת תואר שני במדיניות </t>
  </si>
  <si>
    <t>לונדון + צרפת</t>
  </si>
  <si>
    <t>על חשבון הנציבות</t>
  </si>
  <si>
    <t>פיתוח אסטרטגיה לקישוריות</t>
  </si>
  <si>
    <t xml:space="preserve">בריסל </t>
  </si>
  <si>
    <t xml:space="preserve">ITU - </t>
  </si>
  <si>
    <t xml:space="preserve">כנס EPRA  של המועצה </t>
  </si>
  <si>
    <t xml:space="preserve"> סמינר כלכלת מידע בווישנגטון </t>
  </si>
  <si>
    <t>ע"ח משרד האוצר</t>
  </si>
  <si>
    <t>TWIINING - AGECOM</t>
  </si>
  <si>
    <t>נפולי</t>
  </si>
  <si>
    <t>TWINING - AGECOM</t>
  </si>
  <si>
    <t>מושב מיוחד של UPU</t>
  </si>
  <si>
    <t>כנס IBC</t>
  </si>
  <si>
    <t xml:space="preserve">אמסטרדאם </t>
  </si>
  <si>
    <t xml:space="preserve">WRC </t>
  </si>
  <si>
    <t>מצריים שארם אל שיח</t>
  </si>
  <si>
    <t xml:space="preserve">ריגה </t>
  </si>
  <si>
    <t>OECD</t>
  </si>
  <si>
    <t>GAC</t>
  </si>
  <si>
    <t>מונטריאול</t>
  </si>
  <si>
    <t>זאגרב</t>
  </si>
  <si>
    <t>יישוב סכסכוכים גישור וצרכנות</t>
  </si>
  <si>
    <t>שערי מטבעות</t>
  </si>
  <si>
    <t>דולר</t>
  </si>
  <si>
    <t>עודכן</t>
  </si>
  <si>
    <t>אירו</t>
  </si>
  <si>
    <t>הסכומים בדולר ארה"ב</t>
  </si>
  <si>
    <t>פרנק שווצרי</t>
  </si>
  <si>
    <t>הנוסע</t>
  </si>
  <si>
    <t>הנושא</t>
  </si>
  <si>
    <t>ס"ה ימים</t>
  </si>
  <si>
    <t>נציגים</t>
  </si>
  <si>
    <t>טיסות</t>
  </si>
  <si>
    <t>קצובת לינה ליום</t>
  </si>
  <si>
    <t>שונות ליום</t>
  </si>
  <si>
    <t>לתקופה ללא טיסות</t>
  </si>
  <si>
    <t>כולל טיסות</t>
  </si>
  <si>
    <t>סה"כ בש"ח</t>
  </si>
  <si>
    <t>נעמה הניג</t>
  </si>
  <si>
    <t>ברצלונה</t>
  </si>
  <si>
    <t>הקונגרס העולמי לתקשורת</t>
  </si>
  <si>
    <t>שר</t>
  </si>
  <si>
    <t>מאבטח</t>
  </si>
  <si>
    <t>ברן, שוויץ</t>
  </si>
  <si>
    <t>אתונה</t>
  </si>
  <si>
    <t>מאבטחים לשר</t>
  </si>
  <si>
    <t xml:space="preserve"> עלות ותחזית נסיעות חול 2013</t>
  </si>
  <si>
    <t>מספר לילות</t>
  </si>
  <si>
    <t>קצובת שהיה ליום</t>
  </si>
  <si>
    <t xml:space="preserve">ס"ה קצובה+לינה+שונות </t>
  </si>
  <si>
    <t>דאבוס</t>
  </si>
  <si>
    <t>פגישה עם הנשא</t>
  </si>
  <si>
    <t>קפריסין</t>
  </si>
  <si>
    <t>סדנת רגולציה של האיחוד</t>
  </si>
  <si>
    <t>דבלין</t>
  </si>
  <si>
    <t>כלכלת דואר</t>
  </si>
  <si>
    <t>OECD-CISP</t>
  </si>
  <si>
    <t>WPIA,WPIB,WPIB</t>
  </si>
  <si>
    <t>איסטנבול</t>
  </si>
  <si>
    <t xml:space="preserve">אימרג  emerg </t>
  </si>
  <si>
    <t>ליטה</t>
  </si>
  <si>
    <t>מפגש שנתי של EMERG</t>
  </si>
  <si>
    <t xml:space="preserve">גלעד ארדן </t>
  </si>
  <si>
    <t xml:space="preserve">שוודיה </t>
  </si>
  <si>
    <t>מאבטח צמוד לשר</t>
  </si>
  <si>
    <t>כינוס ועדה של איגוד הדואר</t>
  </si>
  <si>
    <t>מנכל+נעמה</t>
  </si>
  <si>
    <t>מפגש SOM אימרג</t>
  </si>
  <si>
    <t>נעמה</t>
  </si>
  <si>
    <t>בלגרד</t>
  </si>
  <si>
    <t>כנס אזורי לקראת כנס WTDC-14</t>
  </si>
  <si>
    <t>OECD- CISP</t>
  </si>
  <si>
    <t>בריסל</t>
  </si>
  <si>
    <t xml:space="preserve">BENCHMARK </t>
  </si>
  <si>
    <t>יומיים ב-12/13</t>
  </si>
  <si>
    <t>תיאלנד</t>
  </si>
  <si>
    <t>אירוע טלקום עולמי של ITU</t>
  </si>
  <si>
    <t>מועצה</t>
  </si>
  <si>
    <t>איגוד רשיויות רגולציה</t>
  </si>
  <si>
    <t xml:space="preserve">נסיעות שר </t>
  </si>
  <si>
    <t>בנקוק</t>
  </si>
  <si>
    <t>טלקום עולמי</t>
  </si>
  <si>
    <t xml:space="preserve"> עלות ותחזית טיסות חול 2014</t>
  </si>
  <si>
    <t xml:space="preserve">השר </t>
  </si>
  <si>
    <t>world mobile</t>
  </si>
  <si>
    <t xml:space="preserve">דרום קוריאה </t>
  </si>
  <si>
    <t>העצרת הכללית של ITU</t>
  </si>
  <si>
    <t>מאבטח מקדים</t>
  </si>
  <si>
    <t>שארם מצריים</t>
  </si>
  <si>
    <t xml:space="preserve">WTDC -ועידת סקטור הפיתו </t>
  </si>
  <si>
    <t>אירופה</t>
  </si>
  <si>
    <t>מאבטח לשר</t>
  </si>
  <si>
    <t>יועץ+2 נציגים</t>
  </si>
  <si>
    <t xml:space="preserve">EMERG </t>
  </si>
  <si>
    <t>WSIS</t>
  </si>
  <si>
    <t>cisp-oecd</t>
  </si>
  <si>
    <t>יוני</t>
  </si>
  <si>
    <t>דצמבר</t>
  </si>
  <si>
    <t>iccp -oecd</t>
  </si>
  <si>
    <t xml:space="preserve">נובמבר </t>
  </si>
  <si>
    <t>אירופה-מס מדינות</t>
  </si>
  <si>
    <t>נדידה בינ"ל</t>
  </si>
  <si>
    <t>מרץ</t>
  </si>
  <si>
    <t>כנס בכלכלת דואר</t>
  </si>
  <si>
    <t>פולין</t>
  </si>
  <si>
    <t>מצעד החיים פורום מנכלים</t>
  </si>
  <si>
    <t>אנגליה</t>
  </si>
  <si>
    <t>פורום טלקום</t>
  </si>
  <si>
    <t>אפריל</t>
  </si>
  <si>
    <t>איגוד הדואר העולמי</t>
  </si>
  <si>
    <t>ITU-WP-5A</t>
  </si>
  <si>
    <t>ITU-R</t>
  </si>
  <si>
    <t>ארהב וושינגטון</t>
  </si>
  <si>
    <t>תאום לוויני</t>
  </si>
  <si>
    <t>כנס- רציפות תיפקודית</t>
  </si>
  <si>
    <t>מונטנגרו</t>
  </si>
  <si>
    <t>אפרא-דיונים מקצועיים</t>
  </si>
  <si>
    <t>אוקטובר</t>
  </si>
  <si>
    <t>אפרה</t>
  </si>
  <si>
    <t xml:space="preserve"> עלות ותחזית טיסות חול 2016</t>
  </si>
  <si>
    <t>שער הדולר אומדן</t>
  </si>
  <si>
    <t>אשל לינה ואחר</t>
  </si>
  <si>
    <t>סה"כ $</t>
  </si>
  <si>
    <t>GSM</t>
  </si>
  <si>
    <t xml:space="preserve">מימון משרד הכלכלה </t>
  </si>
  <si>
    <t>ברן</t>
  </si>
  <si>
    <t xml:space="preserve">קונגרס הדואר העולמי - UPU </t>
  </si>
  <si>
    <t>סיור בחברת GOOGLE</t>
  </si>
  <si>
    <t>דאלאס</t>
  </si>
  <si>
    <t>TIA</t>
  </si>
  <si>
    <t xml:space="preserve">נעמה </t>
  </si>
  <si>
    <t>ITU`</t>
  </si>
  <si>
    <t>נעמה ;</t>
  </si>
  <si>
    <t>קלן וברצלונה</t>
  </si>
  <si>
    <t>במימון האיחוד האירופי</t>
  </si>
  <si>
    <t>סטוקהולם</t>
  </si>
  <si>
    <t xml:space="preserve">קנקון </t>
  </si>
  <si>
    <t>OECD MINISTERIAL</t>
  </si>
  <si>
    <t>UPU CONGRESS</t>
  </si>
  <si>
    <t xml:space="preserve">בוטל </t>
  </si>
  <si>
    <t>telcom tegulation telcom</t>
  </si>
  <si>
    <t>M ENABLING SUMMIT</t>
  </si>
  <si>
    <t>OECD COMMITTEE</t>
  </si>
  <si>
    <t>נובמבר</t>
  </si>
  <si>
    <t>OECD COMMITE</t>
  </si>
  <si>
    <t>סיור לימודי- שידורים</t>
  </si>
  <si>
    <t>גמיש</t>
  </si>
  <si>
    <t>רוסיה</t>
  </si>
  <si>
    <t>תיאום לווינ</t>
  </si>
  <si>
    <t>לא ידוע</t>
  </si>
  <si>
    <t xml:space="preserve">ניו גניה </t>
  </si>
  <si>
    <t>תיאום לוויני</t>
  </si>
  <si>
    <t xml:space="preserve">לא יודע </t>
  </si>
  <si>
    <t>מאי</t>
  </si>
  <si>
    <t xml:space="preserve">ארה"ב </t>
  </si>
  <si>
    <t>APCO CONFERENCE</t>
  </si>
  <si>
    <t>אוגוסט</t>
  </si>
  <si>
    <t xml:space="preserve">infocom </t>
  </si>
  <si>
    <t xml:space="preserve">פנמה </t>
  </si>
  <si>
    <t>ICAAN 56</t>
  </si>
  <si>
    <t>פורטריקו</t>
  </si>
  <si>
    <t>ICAAN 57</t>
  </si>
  <si>
    <t xml:space="preserve">ברן </t>
  </si>
  <si>
    <t>מקדים לקונגרס - UPU</t>
  </si>
  <si>
    <t>פברואר</t>
  </si>
  <si>
    <t>EMERG COUNCIL</t>
  </si>
  <si>
    <t>BERREC</t>
  </si>
  <si>
    <t>ENP</t>
  </si>
  <si>
    <t>emerg som</t>
  </si>
  <si>
    <t>UFM</t>
  </si>
  <si>
    <t>icann</t>
  </si>
  <si>
    <t>מרוקו</t>
  </si>
  <si>
    <t>GAC(ICANN)</t>
  </si>
  <si>
    <t>אמריקה הלטינית</t>
  </si>
  <si>
    <t>אמריקה הצפונית</t>
  </si>
  <si>
    <t>אפרא</t>
  </si>
  <si>
    <t xml:space="preserve">ארמניה </t>
  </si>
  <si>
    <t xml:space="preserve"> עלות ותחזית טיסות חול 2017</t>
  </si>
  <si>
    <t>צרפת,שוודיה</t>
  </si>
  <si>
    <t xml:space="preserve">MEDMEDIA </t>
  </si>
  <si>
    <t>האיחוד האירופי</t>
  </si>
  <si>
    <t xml:space="preserve">צרפת, איטליה </t>
  </si>
  <si>
    <t>קונגרס הסלולאר העולמי</t>
  </si>
  <si>
    <t xml:space="preserve">מרסיי </t>
  </si>
  <si>
    <t>FTT</t>
  </si>
  <si>
    <t>193$</t>
  </si>
  <si>
    <t>שטוקהולם</t>
  </si>
  <si>
    <t>5/2/2/17</t>
  </si>
  <si>
    <t>890$</t>
  </si>
  <si>
    <t>במימון איחוד האירופי</t>
  </si>
  <si>
    <t>84$</t>
  </si>
  <si>
    <t>67$</t>
  </si>
  <si>
    <t>נעמה הניג ;</t>
  </si>
  <si>
    <t xml:space="preserve">במימון האיחוד האירופי </t>
  </si>
  <si>
    <t>פריז;</t>
  </si>
  <si>
    <t xml:space="preserve">גרמניה </t>
  </si>
  <si>
    <t xml:space="preserve">בריטניה </t>
  </si>
  <si>
    <t xml:space="preserve">$ 520 </t>
  </si>
  <si>
    <t>בוטל מסיבות אישיות</t>
  </si>
  <si>
    <t xml:space="preserve">המדרשה הלאומית </t>
  </si>
  <si>
    <t>צרפת</t>
  </si>
  <si>
    <t>OECD;</t>
  </si>
  <si>
    <t xml:space="preserve">במימון האיחוד </t>
  </si>
  <si>
    <t xml:space="preserve">פריס </t>
  </si>
  <si>
    <t>15/517</t>
  </si>
  <si>
    <t xml:space="preserve">750$ </t>
  </si>
  <si>
    <t xml:space="preserve">איוב קרא </t>
  </si>
  <si>
    <t>רודוס</t>
  </si>
  <si>
    <t>מאבטחים 2</t>
  </si>
  <si>
    <t>מלון מוזמן על ידם</t>
  </si>
  <si>
    <t xml:space="preserve">רודוס </t>
  </si>
  <si>
    <t xml:space="preserve">כנס לרגולטורים </t>
  </si>
  <si>
    <t>660$</t>
  </si>
  <si>
    <t xml:space="preserve">עלות אבטחה </t>
  </si>
  <si>
    <t>קייב</t>
  </si>
  <si>
    <t>ועדת כלכלית</t>
  </si>
  <si>
    <t xml:space="preserve">דנבר </t>
  </si>
  <si>
    <t>APC0 2017</t>
  </si>
  <si>
    <t>קולורדו דנבר</t>
  </si>
  <si>
    <t>SCTE</t>
  </si>
  <si>
    <t>הנסיעה בוטלה מספר שעות לפני הנסיעה.</t>
  </si>
  <si>
    <t>סה"כ חיוב של 12,000 עבור מאבטח מקדים.</t>
  </si>
  <si>
    <t xml:space="preserve">רומא </t>
  </si>
  <si>
    <t>מרסיי</t>
  </si>
  <si>
    <t xml:space="preserve"> עלות ותחזית טיסות חול 2015</t>
  </si>
  <si>
    <t>קשרי חוץ, נעמה הניג</t>
  </si>
  <si>
    <t xml:space="preserve">סינגפור </t>
  </si>
  <si>
    <t>ICANN-GAC</t>
  </si>
  <si>
    <t>ורשה</t>
  </si>
  <si>
    <t>FTT COUNCIL EUROPE</t>
  </si>
  <si>
    <t>MWC 2015</t>
  </si>
  <si>
    <t>יפן</t>
  </si>
  <si>
    <t>השתתפות בעצת הרדיו בוועדה</t>
  </si>
  <si>
    <t>הכנס האסטרטגי של איגוד הדואר העולמי</t>
  </si>
  <si>
    <t>איטליה</t>
  </si>
  <si>
    <t>international www conference</t>
  </si>
  <si>
    <t>בויינוס איירס</t>
  </si>
  <si>
    <t>m2m world congress</t>
  </si>
  <si>
    <t>כינוס שנתי wsis</t>
  </si>
  <si>
    <t>וושינגנטון;</t>
  </si>
  <si>
    <t>כנס -M-enabling summit`</t>
  </si>
  <si>
    <t>מפגש רגולטרוים בתחום הדואר בעולם</t>
  </si>
  <si>
    <t>globcom</t>
  </si>
  <si>
    <t>השתתפת בכנס מכין CPM</t>
  </si>
  <si>
    <t xml:space="preserve">מעקב אחר ה - ITU </t>
  </si>
  <si>
    <t>IEEE INTERNATIONAL CONFERENCE`</t>
  </si>
  <si>
    <t xml:space="preserve"> OECD</t>
  </si>
  <si>
    <t xml:space="preserve"> OECD </t>
  </si>
  <si>
    <t>ליסבון ;</t>
  </si>
  <si>
    <t>;IEEE</t>
  </si>
  <si>
    <t>קשר שוטף עם הנציבות האירפאית1/7/15</t>
  </si>
  <si>
    <t>בודפסט הונגריה</t>
  </si>
  <si>
    <t>כנס ITU</t>
  </si>
  <si>
    <t>ניו אורלינס</t>
  </si>
  <si>
    <t xml:space="preserve">כנס הנדסי לטכנולוגיות תקשורת </t>
  </si>
  <si>
    <t>17/10/15;</t>
  </si>
  <si>
    <t xml:space="preserve">דבלין </t>
  </si>
  <si>
    <t>השתתפות בעצרת הרדיו בוועדה</t>
  </si>
  <si>
    <t xml:space="preserve">כנס הדואר העולמי </t>
  </si>
  <si>
    <t>16/12/2015`</t>
  </si>
  <si>
    <t xml:space="preserve">שר התקשורת </t>
  </si>
  <si>
    <t xml:space="preserve"> שר-פגישות עבודה </t>
  </si>
  <si>
    <t>טרם נקבע</t>
  </si>
  <si>
    <r>
      <rPr>
        <b/>
        <u/>
        <sz val="16"/>
        <rFont val="Arial"/>
        <family val="2"/>
      </rPr>
      <t>לא אושר מבוסס על אומדנים</t>
    </r>
    <r>
      <rPr>
        <b/>
        <sz val="16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</si>
</sst>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2" formatCode="_ &quot;₪&quot;\ * #,##0_ ;_ &quot;₪&quot;\ * \-#,##0_ ;_ &quot;₪&quot;\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[$-1010000]d/m/yy;@"/>
    <numFmt numFmtId="165" formatCode="#,##0_ ;\-#,##0\ "/>
    <numFmt numFmtId="166" formatCode="[$$-409]#,##0"/>
    <numFmt numFmtId="167" formatCode="_-[$$-409]* #,##0.00_ ;_-[$$-409]* \-#,##0.00\ ;_-[$$-409]* &quot;-&quot;??_ ;_-@_ "/>
    <numFmt numFmtId="168" formatCode="_ * #,##0_ ;_ * \-#,##0_ ;_ * &quot;-&quot;??_ ;_ @_ "/>
    <numFmt numFmtId="169" formatCode="_ [$₪-40D]\ * #,##0.00_ ;_ [$₪-40D]\ * \-#,##0.00_ ;_ [$₪-40D]\ * &quot;-&quot;??_ ;_ @_ "/>
    <numFmt numFmtId="170" formatCode="&quot;₪&quot;\ #,##0"/>
    <numFmt numFmtId="171" formatCode="_-[$$-409]* #,##0_ ;_-[$$-409]* \-#,##0\ ;_-[$$-409]* &quot;-&quot;_ ;_-@_ "/>
    <numFmt numFmtId="173" formatCode="_ &quot;₪&quot;\ * #,##0_ ;_ &quot;₪&quot;\ * \-#,##0_ ;_ &quot;₪&quot;\ * &quot;-&quot;??_ ;_ @_ "/>
  </numFmts>
  <fonts count="16" x14ac:knownFonts="1"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0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2"/>
      <name val="David"/>
      <family val="2"/>
      <charset val="177"/>
    </font>
    <font>
      <b/>
      <u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9">
    <xf numFmtId="0" fontId="0" fillId="0" borderId="0" xfId="0"/>
    <xf numFmtId="3" fontId="3" fillId="0" borderId="0" xfId="0" applyNumberFormat="1" applyFont="1" applyBorder="1"/>
    <xf numFmtId="0" fontId="0" fillId="0" borderId="0" xfId="0" applyBorder="1"/>
    <xf numFmtId="0" fontId="3" fillId="0" borderId="0" xfId="0" applyFont="1" applyFill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0" fontId="0" fillId="0" borderId="0" xfId="0" applyBorder="1" applyAlignment="1">
      <alignment horizontal="right"/>
    </xf>
    <xf numFmtId="166" fontId="0" fillId="0" borderId="0" xfId="0" applyNumberFormat="1" applyBorder="1"/>
    <xf numFmtId="166" fontId="3" fillId="0" borderId="0" xfId="0" applyNumberFormat="1" applyFont="1" applyBorder="1"/>
    <xf numFmtId="0" fontId="2" fillId="0" borderId="1" xfId="0" applyFont="1" applyBorder="1"/>
    <xf numFmtId="0" fontId="0" fillId="0" borderId="1" xfId="0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right"/>
    </xf>
    <xf numFmtId="1" fontId="0" fillId="0" borderId="1" xfId="0" applyNumberFormat="1" applyBorder="1"/>
    <xf numFmtId="0" fontId="2" fillId="0" borderId="1" xfId="0" applyFont="1" applyBorder="1" applyAlignment="1">
      <alignment horizontal="right"/>
    </xf>
    <xf numFmtId="14" fontId="0" fillId="0" borderId="1" xfId="0" applyNumberFormat="1" applyBorder="1"/>
    <xf numFmtId="0" fontId="0" fillId="0" borderId="1" xfId="0" applyFill="1" applyBorder="1"/>
    <xf numFmtId="14" fontId="0" fillId="0" borderId="1" xfId="0" applyNumberFormat="1" applyFill="1" applyBorder="1"/>
    <xf numFmtId="1" fontId="0" fillId="0" borderId="1" xfId="0" applyNumberFormat="1" applyFill="1" applyBorder="1"/>
    <xf numFmtId="0" fontId="0" fillId="0" borderId="1" xfId="0" applyFill="1" applyBorder="1" applyAlignment="1">
      <alignment horizontal="right"/>
    </xf>
    <xf numFmtId="14" fontId="2" fillId="0" borderId="1" xfId="0" applyNumberFormat="1" applyFont="1" applyBorder="1"/>
    <xf numFmtId="14" fontId="0" fillId="0" borderId="9" xfId="0" applyNumberFormat="1" applyBorder="1"/>
    <xf numFmtId="0" fontId="0" fillId="0" borderId="9" xfId="0" applyBorder="1"/>
    <xf numFmtId="0" fontId="2" fillId="0" borderId="0" xfId="0" applyFont="1" applyAlignment="1">
      <alignment horizontal="right"/>
    </xf>
    <xf numFmtId="0" fontId="3" fillId="0" borderId="1" xfId="0" applyFont="1" applyFill="1" applyBorder="1"/>
    <xf numFmtId="0" fontId="2" fillId="0" borderId="1" xfId="0" quotePrefix="1" applyFont="1" applyFill="1" applyBorder="1"/>
    <xf numFmtId="164" fontId="0" fillId="0" borderId="1" xfId="0" applyNumberFormat="1" applyFill="1" applyBorder="1"/>
    <xf numFmtId="166" fontId="0" fillId="0" borderId="1" xfId="0" applyNumberFormat="1" applyFill="1" applyBorder="1"/>
    <xf numFmtId="0" fontId="2" fillId="0" borderId="1" xfId="0" applyFont="1" applyFill="1" applyBorder="1"/>
    <xf numFmtId="166" fontId="0" fillId="0" borderId="0" xfId="0" applyNumberFormat="1"/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/>
    <xf numFmtId="1" fontId="2" fillId="0" borderId="1" xfId="0" applyNumberFormat="1" applyFont="1" applyFill="1" applyBorder="1"/>
    <xf numFmtId="166" fontId="2" fillId="0" borderId="1" xfId="0" applyNumberFormat="1" applyFont="1" applyFill="1" applyBorder="1"/>
    <xf numFmtId="0" fontId="3" fillId="0" borderId="0" xfId="0" applyFont="1" applyFill="1"/>
    <xf numFmtId="0" fontId="2" fillId="0" borderId="1" xfId="0" applyFont="1" applyBorder="1" applyAlignment="1">
      <alignment horizontal="right" readingOrder="2"/>
    </xf>
    <xf numFmtId="166" fontId="0" fillId="0" borderId="1" xfId="0" applyNumberFormat="1" applyBorder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/>
    <xf numFmtId="1" fontId="0" fillId="0" borderId="9" xfId="0" applyNumberFormat="1" applyBorder="1"/>
    <xf numFmtId="14" fontId="2" fillId="0" borderId="9" xfId="0" applyNumberFormat="1" applyFont="1" applyBorder="1"/>
    <xf numFmtId="0" fontId="11" fillId="2" borderId="0" xfId="0" applyFont="1" applyFill="1"/>
    <xf numFmtId="14" fontId="2" fillId="2" borderId="0" xfId="0" applyNumberFormat="1" applyFont="1" applyFill="1"/>
    <xf numFmtId="0" fontId="2" fillId="2" borderId="1" xfId="0" applyFont="1" applyFill="1" applyBorder="1" applyAlignment="1"/>
    <xf numFmtId="0" fontId="2" fillId="2" borderId="0" xfId="0" applyFont="1" applyFill="1"/>
    <xf numFmtId="14" fontId="3" fillId="2" borderId="1" xfId="0" applyNumberFormat="1" applyFont="1" applyFill="1" applyBorder="1"/>
    <xf numFmtId="3" fontId="3" fillId="2" borderId="0" xfId="0" applyNumberFormat="1" applyFont="1" applyFill="1" applyBorder="1"/>
    <xf numFmtId="0" fontId="5" fillId="2" borderId="0" xfId="0" applyFont="1" applyFill="1"/>
    <xf numFmtId="0" fontId="2" fillId="2" borderId="0" xfId="0" applyFont="1" applyFill="1" applyBorder="1" applyAlignment="1"/>
    <xf numFmtId="0" fontId="6" fillId="2" borderId="10" xfId="0" applyFont="1" applyFill="1" applyBorder="1" applyAlignment="1">
      <alignment horizontal="right"/>
    </xf>
    <xf numFmtId="3" fontId="12" fillId="2" borderId="0" xfId="0" applyNumberFormat="1" applyFont="1" applyFill="1" applyBorder="1"/>
    <xf numFmtId="0" fontId="3" fillId="2" borderId="11" xfId="0" applyFont="1" applyFill="1" applyBorder="1" applyAlignment="1">
      <alignment horizontal="right"/>
    </xf>
    <xf numFmtId="0" fontId="3" fillId="2" borderId="11" xfId="0" applyFont="1" applyFill="1" applyBorder="1"/>
    <xf numFmtId="0" fontId="3" fillId="2" borderId="1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171" fontId="3" fillId="2" borderId="1" xfId="0" applyNumberFormat="1" applyFont="1" applyFill="1" applyBorder="1"/>
    <xf numFmtId="171" fontId="3" fillId="2" borderId="1" xfId="1" applyNumberFormat="1" applyFont="1" applyFill="1" applyBorder="1" applyAlignment="1">
      <alignment wrapText="1"/>
    </xf>
    <xf numFmtId="42" fontId="3" fillId="2" borderId="1" xfId="0" applyNumberFormat="1" applyFont="1" applyFill="1" applyBorder="1"/>
    <xf numFmtId="42" fontId="3" fillId="2" borderId="12" xfId="0" applyNumberFormat="1" applyFont="1" applyFill="1" applyBorder="1"/>
    <xf numFmtId="42" fontId="3" fillId="2" borderId="0" xfId="0" applyNumberFormat="1" applyFont="1" applyFill="1" applyBorder="1"/>
    <xf numFmtId="1" fontId="3" fillId="2" borderId="0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/>
    <xf numFmtId="0" fontId="3" fillId="2" borderId="9" xfId="0" applyFont="1" applyFill="1" applyBorder="1" applyAlignment="1">
      <alignment horizontal="right"/>
    </xf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42" fontId="3" fillId="2" borderId="0" xfId="0" applyNumberFormat="1" applyFont="1" applyFill="1"/>
    <xf numFmtId="0" fontId="2" fillId="2" borderId="0" xfId="0" applyFont="1" applyFill="1" applyAlignment="1">
      <alignment horizontal="right"/>
    </xf>
    <xf numFmtId="0" fontId="14" fillId="2" borderId="0" xfId="0" applyFont="1" applyFill="1"/>
    <xf numFmtId="0" fontId="14" fillId="2" borderId="1" xfId="0" applyFont="1" applyFill="1" applyBorder="1"/>
    <xf numFmtId="0" fontId="14" fillId="2" borderId="0" xfId="0" applyFont="1" applyFill="1" applyAlignment="1">
      <alignment horizontal="right"/>
    </xf>
    <xf numFmtId="0" fontId="14" fillId="2" borderId="0" xfId="0" applyFont="1" applyFill="1" applyBorder="1"/>
    <xf numFmtId="0" fontId="14" fillId="2" borderId="0" xfId="0" applyFont="1" applyFill="1" applyAlignment="1"/>
    <xf numFmtId="0" fontId="3" fillId="2" borderId="1" xfId="0" applyFont="1" applyFill="1" applyBorder="1" applyAlignment="1">
      <alignment horizontal="right"/>
    </xf>
    <xf numFmtId="171" fontId="3" fillId="2" borderId="1" xfId="0" applyNumberFormat="1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 wrapText="1"/>
    </xf>
    <xf numFmtId="0" fontId="3" fillId="2" borderId="1" xfId="0" quotePrefix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14" fontId="14" fillId="2" borderId="1" xfId="0" applyNumberFormat="1" applyFont="1" applyFill="1" applyBorder="1"/>
    <xf numFmtId="171" fontId="14" fillId="2" borderId="1" xfId="0" applyNumberFormat="1" applyFont="1" applyFill="1" applyBorder="1"/>
    <xf numFmtId="1" fontId="14" fillId="2" borderId="1" xfId="0" applyNumberFormat="1" applyFont="1" applyFill="1" applyBorder="1"/>
    <xf numFmtId="0" fontId="14" fillId="2" borderId="0" xfId="0" applyFont="1" applyFill="1" applyBorder="1" applyAlignment="1">
      <alignment horizontal="right"/>
    </xf>
    <xf numFmtId="14" fontId="14" fillId="2" borderId="0" xfId="0" applyNumberFormat="1" applyFont="1" applyFill="1" applyBorder="1"/>
    <xf numFmtId="1" fontId="14" fillId="2" borderId="0" xfId="0" applyNumberFormat="1" applyFont="1" applyFill="1" applyBorder="1"/>
    <xf numFmtId="1" fontId="14" fillId="2" borderId="12" xfId="0" applyNumberFormat="1" applyFont="1" applyFill="1" applyBorder="1"/>
    <xf numFmtId="0" fontId="14" fillId="2" borderId="12" xfId="0" applyFont="1" applyFill="1" applyBorder="1"/>
    <xf numFmtId="165" fontId="14" fillId="2" borderId="0" xfId="0" applyNumberFormat="1" applyFont="1" applyFill="1" applyBorder="1"/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/>
    <xf numFmtId="14" fontId="7" fillId="2" borderId="0" xfId="0" applyNumberFormat="1" applyFont="1" applyFill="1"/>
    <xf numFmtId="3" fontId="5" fillId="2" borderId="0" xfId="0" applyNumberFormat="1" applyFont="1" applyFill="1" applyBorder="1"/>
    <xf numFmtId="3" fontId="6" fillId="2" borderId="0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6" fillId="2" borderId="0" xfId="0" applyFont="1" applyFill="1" applyBorder="1"/>
    <xf numFmtId="167" fontId="6" fillId="2" borderId="0" xfId="0" applyNumberFormat="1" applyFont="1" applyFill="1" applyBorder="1"/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/>
    <xf numFmtId="164" fontId="6" fillId="2" borderId="1" xfId="0" applyNumberFormat="1" applyFont="1" applyFill="1" applyBorder="1"/>
    <xf numFmtId="1" fontId="6" fillId="2" borderId="1" xfId="0" applyNumberFormat="1" applyFont="1" applyFill="1" applyBorder="1"/>
    <xf numFmtId="166" fontId="6" fillId="2" borderId="1" xfId="0" applyNumberFormat="1" applyFont="1" applyFill="1" applyBorder="1"/>
    <xf numFmtId="44" fontId="6" fillId="2" borderId="1" xfId="0" applyNumberFormat="1" applyFont="1" applyFill="1" applyBorder="1"/>
    <xf numFmtId="0" fontId="6" fillId="2" borderId="1" xfId="0" applyFont="1" applyFill="1" applyBorder="1" applyAlignment="1">
      <alignment horizontal="right" readingOrder="2"/>
    </xf>
    <xf numFmtId="0" fontId="6" fillId="2" borderId="8" xfId="0" applyFont="1" applyFill="1" applyBorder="1" applyAlignment="1">
      <alignment horizontal="right"/>
    </xf>
    <xf numFmtId="166" fontId="6" fillId="2" borderId="2" xfId="0" applyNumberFormat="1" applyFont="1" applyFill="1" applyBorder="1"/>
    <xf numFmtId="0" fontId="6" fillId="2" borderId="2" xfId="0" applyFont="1" applyFill="1" applyBorder="1" applyAlignment="1">
      <alignment wrapText="1"/>
    </xf>
    <xf numFmtId="0" fontId="6" fillId="2" borderId="6" xfId="0" applyFont="1" applyFill="1" applyBorder="1" applyAlignment="1">
      <alignment horizontal="right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164" fontId="6" fillId="2" borderId="3" xfId="0" applyNumberFormat="1" applyFont="1" applyFill="1" applyBorder="1"/>
    <xf numFmtId="1" fontId="6" fillId="2" borderId="3" xfId="0" applyNumberFormat="1" applyFont="1" applyFill="1" applyBorder="1"/>
    <xf numFmtId="166" fontId="6" fillId="2" borderId="3" xfId="0" applyNumberFormat="1" applyFont="1" applyFill="1" applyBorder="1"/>
    <xf numFmtId="166" fontId="6" fillId="2" borderId="5" xfId="0" applyNumberFormat="1" applyFont="1" applyFill="1" applyBorder="1"/>
    <xf numFmtId="0" fontId="6" fillId="2" borderId="0" xfId="0" applyFont="1" applyFill="1" applyBorder="1" applyAlignment="1">
      <alignment horizontal="right"/>
    </xf>
    <xf numFmtId="164" fontId="7" fillId="2" borderId="0" xfId="0" applyNumberFormat="1" applyFont="1" applyFill="1" applyBorder="1"/>
    <xf numFmtId="1" fontId="7" fillId="2" borderId="0" xfId="0" applyNumberFormat="1" applyFont="1" applyFill="1" applyBorder="1"/>
    <xf numFmtId="166" fontId="6" fillId="2" borderId="0" xfId="0" applyNumberFormat="1" applyFont="1" applyFill="1" applyBorder="1"/>
    <xf numFmtId="166" fontId="8" fillId="2" borderId="0" xfId="0" applyNumberFormat="1" applyFont="1" applyFill="1" applyBorder="1"/>
    <xf numFmtId="169" fontId="8" fillId="2" borderId="0" xfId="0" applyNumberFormat="1" applyFont="1" applyFill="1" applyBorder="1"/>
    <xf numFmtId="0" fontId="6" fillId="2" borderId="0" xfId="0" applyFont="1" applyFill="1"/>
    <xf numFmtId="0" fontId="8" fillId="2" borderId="2" xfId="0" applyFont="1" applyFill="1" applyBorder="1"/>
    <xf numFmtId="0" fontId="11" fillId="2" borderId="13" xfId="0" applyFont="1" applyFill="1" applyBorder="1"/>
    <xf numFmtId="0" fontId="11" fillId="2" borderId="7" xfId="0" applyFont="1" applyFill="1" applyBorder="1"/>
    <xf numFmtId="166" fontId="8" fillId="2" borderId="1" xfId="0" applyNumberFormat="1" applyFont="1" applyFill="1" applyBorder="1"/>
    <xf numFmtId="164" fontId="6" fillId="2" borderId="0" xfId="0" applyNumberFormat="1" applyFont="1" applyFill="1" applyBorder="1"/>
    <xf numFmtId="1" fontId="6" fillId="2" borderId="0" xfId="0" applyNumberFormat="1" applyFont="1" applyFill="1" applyBorder="1"/>
    <xf numFmtId="173" fontId="6" fillId="2" borderId="0" xfId="1" applyNumberFormat="1" applyFont="1" applyFill="1" applyBorder="1"/>
    <xf numFmtId="0" fontId="11" fillId="2" borderId="0" xfId="0" applyFont="1" applyFill="1" applyBorder="1"/>
    <xf numFmtId="0" fontId="6" fillId="2" borderId="2" xfId="0" applyFont="1" applyFill="1" applyBorder="1"/>
    <xf numFmtId="166" fontId="6" fillId="2" borderId="7" xfId="0" applyNumberFormat="1" applyFont="1" applyFill="1" applyBorder="1"/>
    <xf numFmtId="0" fontId="13" fillId="2" borderId="0" xfId="0" applyFont="1" applyFill="1" applyBorder="1" applyAlignment="1">
      <alignment horizontal="right" readingOrder="2"/>
    </xf>
    <xf numFmtId="44" fontId="6" fillId="2" borderId="0" xfId="0" applyNumberFormat="1" applyFont="1" applyFill="1" applyBorder="1"/>
    <xf numFmtId="0" fontId="8" fillId="2" borderId="1" xfId="0" applyFont="1" applyFill="1" applyBorder="1" applyAlignment="1">
      <alignment horizontal="right" vertical="top" wrapText="1"/>
    </xf>
    <xf numFmtId="0" fontId="7" fillId="2" borderId="0" xfId="0" applyFont="1" applyFill="1" applyAlignment="1">
      <alignment wrapText="1"/>
    </xf>
    <xf numFmtId="0" fontId="6" fillId="2" borderId="7" xfId="0" applyFont="1" applyFill="1" applyBorder="1" applyAlignment="1">
      <alignment horizontal="right"/>
    </xf>
    <xf numFmtId="169" fontId="8" fillId="2" borderId="1" xfId="0" applyNumberFormat="1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 applyAlignment="1">
      <alignment wrapText="1"/>
    </xf>
    <xf numFmtId="166" fontId="6" fillId="2" borderId="3" xfId="0" applyNumberFormat="1" applyFont="1" applyFill="1" applyBorder="1" applyAlignment="1">
      <alignment wrapText="1"/>
    </xf>
    <xf numFmtId="166" fontId="6" fillId="2" borderId="7" xfId="0" applyNumberFormat="1" applyFont="1" applyFill="1" applyBorder="1" applyAlignment="1">
      <alignment wrapText="1"/>
    </xf>
    <xf numFmtId="166" fontId="6" fillId="2" borderId="1" xfId="0" applyNumberFormat="1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wrapText="1"/>
    </xf>
    <xf numFmtId="0" fontId="13" fillId="2" borderId="1" xfId="0" applyFont="1" applyFill="1" applyBorder="1"/>
    <xf numFmtId="169" fontId="6" fillId="2" borderId="1" xfId="0" applyNumberFormat="1" applyFont="1" applyFill="1" applyBorder="1"/>
    <xf numFmtId="0" fontId="7" fillId="2" borderId="0" xfId="0" applyFont="1" applyFill="1" applyBorder="1" applyAlignment="1">
      <alignment horizontal="right" vertical="top"/>
    </xf>
    <xf numFmtId="0" fontId="7" fillId="2" borderId="0" xfId="0" applyFont="1" applyFill="1" applyAlignment="1">
      <alignment horizontal="right" vertical="top"/>
    </xf>
    <xf numFmtId="14" fontId="7" fillId="2" borderId="0" xfId="0" applyNumberFormat="1" applyFont="1" applyFill="1" applyAlignment="1">
      <alignment horizontal="right" vertical="top" wrapText="1"/>
    </xf>
    <xf numFmtId="14" fontId="7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3" fontId="5" fillId="2" borderId="0" xfId="0" applyNumberFormat="1" applyFont="1" applyFill="1" applyBorder="1" applyAlignment="1">
      <alignment horizontal="right" vertical="top"/>
    </xf>
    <xf numFmtId="3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167" fontId="6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1" fontId="6" fillId="2" borderId="1" xfId="0" applyNumberFormat="1" applyFont="1" applyFill="1" applyBorder="1" applyAlignment="1">
      <alignment horizontal="right" vertical="top"/>
    </xf>
    <xf numFmtId="166" fontId="6" fillId="2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/>
    </xf>
    <xf numFmtId="164" fontId="6" fillId="2" borderId="3" xfId="0" applyNumberFormat="1" applyFont="1" applyFill="1" applyBorder="1" applyAlignment="1">
      <alignment horizontal="right" vertical="top"/>
    </xf>
    <xf numFmtId="1" fontId="6" fillId="2" borderId="3" xfId="0" applyNumberFormat="1" applyFont="1" applyFill="1" applyBorder="1" applyAlignment="1">
      <alignment horizontal="right" vertical="top"/>
    </xf>
    <xf numFmtId="166" fontId="6" fillId="2" borderId="5" xfId="0" applyNumberFormat="1" applyFont="1" applyFill="1" applyBorder="1" applyAlignment="1">
      <alignment horizontal="right" vertical="top"/>
    </xf>
    <xf numFmtId="166" fontId="6" fillId="2" borderId="3" xfId="0" applyNumberFormat="1" applyFont="1" applyFill="1" applyBorder="1" applyAlignment="1">
      <alignment horizontal="right" vertical="top"/>
    </xf>
    <xf numFmtId="0" fontId="6" fillId="2" borderId="8" xfId="0" applyFont="1" applyFill="1" applyBorder="1" applyAlignment="1">
      <alignment horizontal="right" vertical="top"/>
    </xf>
    <xf numFmtId="166" fontId="6" fillId="2" borderId="2" xfId="0" applyNumberFormat="1" applyFont="1" applyFill="1" applyBorder="1" applyAlignment="1">
      <alignment horizontal="right" vertical="top"/>
    </xf>
    <xf numFmtId="0" fontId="6" fillId="2" borderId="7" xfId="0" applyFont="1" applyFill="1" applyBorder="1" applyAlignment="1">
      <alignment horizontal="right" vertical="top"/>
    </xf>
    <xf numFmtId="164" fontId="7" fillId="2" borderId="0" xfId="0" applyNumberFormat="1" applyFont="1" applyFill="1" applyBorder="1" applyAlignment="1">
      <alignment horizontal="right" vertical="top"/>
    </xf>
    <xf numFmtId="1" fontId="7" fillId="2" borderId="0" xfId="0" applyNumberFormat="1" applyFont="1" applyFill="1" applyBorder="1" applyAlignment="1">
      <alignment horizontal="right" vertical="top"/>
    </xf>
    <xf numFmtId="166" fontId="6" fillId="2" borderId="0" xfId="0" applyNumberFormat="1" applyFont="1" applyFill="1" applyBorder="1" applyAlignment="1">
      <alignment horizontal="right" vertical="top"/>
    </xf>
    <xf numFmtId="166" fontId="8" fillId="2" borderId="1" xfId="0" applyNumberFormat="1" applyFont="1" applyFill="1" applyBorder="1" applyAlignment="1">
      <alignment horizontal="right" vertical="top"/>
    </xf>
    <xf numFmtId="1" fontId="6" fillId="2" borderId="0" xfId="0" applyNumberFormat="1" applyFont="1" applyFill="1" applyBorder="1" applyAlignment="1">
      <alignment horizontal="right" vertical="top"/>
    </xf>
    <xf numFmtId="166" fontId="8" fillId="2" borderId="0" xfId="0" applyNumberFormat="1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right" vertical="top"/>
    </xf>
    <xf numFmtId="0" fontId="11" fillId="2" borderId="0" xfId="0" applyFont="1" applyFill="1" applyBorder="1" applyAlignment="1">
      <alignment horizontal="right" vertical="top"/>
    </xf>
    <xf numFmtId="166" fontId="6" fillId="2" borderId="0" xfId="0" applyNumberFormat="1" applyFont="1" applyFill="1" applyAlignment="1">
      <alignment horizontal="right" vertical="top"/>
    </xf>
    <xf numFmtId="44" fontId="6" fillId="2" borderId="0" xfId="0" applyNumberFormat="1" applyFont="1" applyFill="1" applyAlignment="1">
      <alignment horizontal="right" vertical="top"/>
    </xf>
    <xf numFmtId="173" fontId="6" fillId="2" borderId="0" xfId="1" applyNumberFormat="1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right" vertical="top" wrapText="1"/>
    </xf>
    <xf numFmtId="164" fontId="6" fillId="2" borderId="1" xfId="0" applyNumberFormat="1" applyFont="1" applyFill="1" applyBorder="1" applyAlignment="1">
      <alignment horizontal="right" vertical="top" wrapText="1"/>
    </xf>
    <xf numFmtId="1" fontId="6" fillId="2" borderId="1" xfId="0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66" fontId="6" fillId="2" borderId="3" xfId="0" applyNumberFormat="1" applyFont="1" applyFill="1" applyBorder="1" applyAlignment="1">
      <alignment horizontal="right" vertical="top" wrapText="1"/>
    </xf>
    <xf numFmtId="166" fontId="6" fillId="2" borderId="7" xfId="0" applyNumberFormat="1" applyFont="1" applyFill="1" applyBorder="1" applyAlignment="1">
      <alignment horizontal="right" vertical="top" wrapText="1"/>
    </xf>
    <xf numFmtId="166" fontId="6" fillId="2" borderId="1" xfId="0" applyNumberFormat="1" applyFont="1" applyFill="1" applyBorder="1" applyAlignment="1">
      <alignment horizontal="right" vertical="top" wrapText="1"/>
    </xf>
    <xf numFmtId="0" fontId="13" fillId="2" borderId="1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right" vertical="top" readingOrder="2"/>
    </xf>
    <xf numFmtId="0" fontId="7" fillId="2" borderId="8" xfId="0" applyFont="1" applyFill="1" applyBorder="1" applyAlignment="1">
      <alignment horizontal="right" vertical="top"/>
    </xf>
    <xf numFmtId="164" fontId="6" fillId="2" borderId="0" xfId="0" applyNumberFormat="1" applyFont="1" applyFill="1" applyBorder="1" applyAlignment="1">
      <alignment horizontal="right" vertical="top"/>
    </xf>
    <xf numFmtId="169" fontId="6" fillId="2" borderId="0" xfId="0" applyNumberFormat="1" applyFont="1" applyFill="1" applyBorder="1" applyAlignment="1">
      <alignment horizontal="right" vertical="top"/>
    </xf>
    <xf numFmtId="44" fontId="6" fillId="2" borderId="1" xfId="0" applyNumberFormat="1" applyFont="1" applyFill="1" applyBorder="1" applyAlignment="1">
      <alignment horizontal="right" vertical="top"/>
    </xf>
    <xf numFmtId="44" fontId="6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/>
    </xf>
    <xf numFmtId="167" fontId="6" fillId="2" borderId="3" xfId="0" applyNumberFormat="1" applyFont="1" applyFill="1" applyBorder="1" applyAlignment="1">
      <alignment vertical="top"/>
    </xf>
    <xf numFmtId="167" fontId="6" fillId="2" borderId="1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horizontal="right" vertical="top"/>
    </xf>
    <xf numFmtId="164" fontId="6" fillId="2" borderId="3" xfId="0" applyNumberFormat="1" applyFont="1" applyFill="1" applyBorder="1" applyAlignment="1">
      <alignment vertical="top"/>
    </xf>
    <xf numFmtId="167" fontId="6" fillId="2" borderId="5" xfId="0" applyNumberFormat="1" applyFont="1" applyFill="1" applyBorder="1" applyAlignment="1">
      <alignment vertical="top"/>
    </xf>
    <xf numFmtId="168" fontId="6" fillId="2" borderId="1" xfId="1" applyNumberFormat="1" applyFont="1" applyFill="1" applyBorder="1" applyAlignment="1">
      <alignment vertical="top"/>
    </xf>
    <xf numFmtId="164" fontId="6" fillId="2" borderId="1" xfId="0" applyNumberFormat="1" applyFont="1" applyFill="1" applyBorder="1" applyAlignment="1">
      <alignment vertical="top" wrapText="1"/>
    </xf>
    <xf numFmtId="167" fontId="6" fillId="2" borderId="3" xfId="0" applyNumberFormat="1" applyFont="1" applyFill="1" applyBorder="1" applyAlignment="1">
      <alignment vertical="top" wrapText="1"/>
    </xf>
    <xf numFmtId="167" fontId="6" fillId="2" borderId="1" xfId="0" applyNumberFormat="1" applyFont="1" applyFill="1" applyBorder="1" applyAlignment="1">
      <alignment vertical="top" wrapText="1"/>
    </xf>
    <xf numFmtId="0" fontId="6" fillId="2" borderId="0" xfId="0" applyFont="1" applyFill="1" applyAlignment="1">
      <alignment vertical="top"/>
    </xf>
    <xf numFmtId="167" fontId="6" fillId="2" borderId="0" xfId="0" applyNumberFormat="1" applyFont="1" applyFill="1" applyBorder="1" applyAlignment="1">
      <alignment vertical="top"/>
    </xf>
    <xf numFmtId="43" fontId="6" fillId="2" borderId="0" xfId="1" applyFont="1" applyFill="1" applyBorder="1" applyAlignment="1">
      <alignment horizontal="right" vertical="top"/>
    </xf>
    <xf numFmtId="0" fontId="6" fillId="2" borderId="1" xfId="0" applyFont="1" applyFill="1" applyBorder="1" applyAlignment="1">
      <alignment vertical="top" wrapText="1"/>
    </xf>
    <xf numFmtId="170" fontId="6" fillId="2" borderId="1" xfId="1" applyNumberFormat="1" applyFont="1" applyFill="1" applyBorder="1" applyAlignment="1">
      <alignment horizontal="right" vertical="top" wrapText="1"/>
    </xf>
    <xf numFmtId="166" fontId="6" fillId="2" borderId="1" xfId="0" applyNumberFormat="1" applyFont="1" applyFill="1" applyBorder="1" applyAlignment="1">
      <alignment vertical="top"/>
    </xf>
    <xf numFmtId="170" fontId="6" fillId="2" borderId="1" xfId="1" applyNumberFormat="1" applyFont="1" applyFill="1" applyBorder="1" applyAlignment="1">
      <alignment horizontal="right" vertical="top"/>
    </xf>
    <xf numFmtId="166" fontId="6" fillId="2" borderId="7" xfId="0" applyNumberFormat="1" applyFont="1" applyFill="1" applyBorder="1" applyAlignment="1">
      <alignment vertical="top" wrapText="1"/>
    </xf>
    <xf numFmtId="166" fontId="6" fillId="2" borderId="5" xfId="0" applyNumberFormat="1" applyFont="1" applyFill="1" applyBorder="1" applyAlignment="1">
      <alignment vertical="top"/>
    </xf>
    <xf numFmtId="166" fontId="6" fillId="2" borderId="2" xfId="0" applyNumberFormat="1" applyFont="1" applyFill="1" applyBorder="1" applyAlignment="1">
      <alignment vertical="top"/>
    </xf>
    <xf numFmtId="170" fontId="7" fillId="2" borderId="0" xfId="1" applyNumberFormat="1" applyFont="1" applyFill="1" applyAlignment="1">
      <alignment horizontal="right" vertical="top"/>
    </xf>
    <xf numFmtId="170" fontId="6" fillId="2" borderId="0" xfId="1" applyNumberFormat="1" applyFont="1" applyFill="1" applyAlignment="1">
      <alignment horizontal="right" vertical="top"/>
    </xf>
    <xf numFmtId="166" fontId="13" fillId="2" borderId="0" xfId="0" applyNumberFormat="1" applyFont="1" applyFill="1" applyBorder="1" applyAlignment="1">
      <alignment horizontal="right" vertical="top"/>
    </xf>
    <xf numFmtId="166" fontId="13" fillId="2" borderId="0" xfId="0" applyNumberFormat="1" applyFont="1" applyFill="1" applyBorder="1"/>
    <xf numFmtId="0" fontId="0" fillId="0" borderId="14" xfId="0" applyBorder="1"/>
    <xf numFmtId="1" fontId="0" fillId="0" borderId="14" xfId="0" applyNumberFormat="1" applyBorder="1"/>
    <xf numFmtId="0" fontId="0" fillId="0" borderId="3" xfId="0" applyBorder="1"/>
    <xf numFmtId="166" fontId="3" fillId="0" borderId="3" xfId="0" applyNumberFormat="1" applyFont="1" applyBorder="1"/>
    <xf numFmtId="0" fontId="3" fillId="0" borderId="0" xfId="0" applyFont="1" applyBorder="1" applyAlignment="1">
      <alignment horizontal="right"/>
    </xf>
    <xf numFmtId="165" fontId="2" fillId="0" borderId="0" xfId="0" applyNumberFormat="1" applyFont="1" applyBorder="1"/>
    <xf numFmtId="0" fontId="2" fillId="2" borderId="0" xfId="0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171" fontId="3" fillId="2" borderId="0" xfId="0" applyNumberFormat="1" applyFont="1" applyFill="1" applyBorder="1"/>
    <xf numFmtId="14" fontId="3" fillId="2" borderId="0" xfId="0" applyNumberFormat="1" applyFont="1" applyFill="1" applyBorder="1"/>
    <xf numFmtId="0" fontId="14" fillId="2" borderId="0" xfId="0" applyFont="1" applyFill="1" applyBorder="1" applyAlignment="1"/>
    <xf numFmtId="0" fontId="2" fillId="2" borderId="0" xfId="0" applyFont="1" applyFill="1" applyAlignment="1"/>
    <xf numFmtId="0" fontId="14" fillId="2" borderId="0" xfId="0" applyFont="1" applyFill="1" applyAlignment="1"/>
    <xf numFmtId="0" fontId="6" fillId="2" borderId="0" xfId="0" applyFont="1" applyFill="1" applyBorder="1" applyAlignment="1">
      <alignment horizontal="right" vertical="top" wrapText="1" readingOrder="2"/>
    </xf>
    <xf numFmtId="0" fontId="6" fillId="2" borderId="0" xfId="0" applyFont="1" applyFill="1" applyAlignment="1">
      <alignment horizontal="right" vertical="top" wrapText="1" readingOrder="2"/>
    </xf>
    <xf numFmtId="0" fontId="9" fillId="2" borderId="1" xfId="0" applyFont="1" applyFill="1" applyBorder="1" applyAlignment="1">
      <alignment horizontal="center" vertical="top"/>
    </xf>
    <xf numFmtId="169" fontId="6" fillId="2" borderId="1" xfId="0" applyNumberFormat="1" applyFont="1" applyFill="1" applyBorder="1" applyAlignment="1">
      <alignment wrapText="1"/>
    </xf>
    <xf numFmtId="169" fontId="6" fillId="2" borderId="1" xfId="0" applyNumberFormat="1" applyFont="1" applyFill="1" applyBorder="1" applyAlignment="1">
      <alignment horizontal="right" vertical="top"/>
    </xf>
    <xf numFmtId="169" fontId="6" fillId="2" borderId="1" xfId="0" applyNumberFormat="1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right" vertical="top" wrapText="1"/>
    </xf>
    <xf numFmtId="166" fontId="6" fillId="2" borderId="15" xfId="0" applyNumberFormat="1" applyFont="1" applyFill="1" applyBorder="1" applyAlignment="1">
      <alignment horizontal="right" vertical="top"/>
    </xf>
    <xf numFmtId="44" fontId="6" fillId="2" borderId="1" xfId="2" applyFont="1" applyFill="1" applyBorder="1" applyAlignment="1">
      <alignment horizontal="right" vertical="top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rightToLeft="1" topLeftCell="A22" zoomScale="60" zoomScaleNormal="60" workbookViewId="0">
      <selection activeCell="X15" sqref="X15"/>
    </sheetView>
  </sheetViews>
  <sheetFormatPr defaultRowHeight="15.75" x14ac:dyDescent="0.25"/>
  <cols>
    <col min="1" max="1" width="26.140625" style="76" bestFit="1" customWidth="1"/>
    <col min="2" max="2" width="8.5703125" style="76" bestFit="1" customWidth="1"/>
    <col min="3" max="3" width="26.85546875" style="76" bestFit="1" customWidth="1"/>
    <col min="4" max="4" width="12.5703125" style="76" customWidth="1"/>
    <col min="5" max="5" width="12.28515625" style="76" customWidth="1"/>
    <col min="6" max="6" width="7.5703125" style="76" bestFit="1" customWidth="1"/>
    <col min="7" max="7" width="6" style="76" bestFit="1" customWidth="1"/>
    <col min="8" max="8" width="5.85546875" style="76" bestFit="1" customWidth="1"/>
    <col min="9" max="9" width="14" style="76" customWidth="1"/>
    <col min="10" max="10" width="10.5703125" style="76" customWidth="1"/>
    <col min="11" max="11" width="12.140625" style="76" customWidth="1"/>
    <col min="12" max="12" width="10.5703125" style="76" customWidth="1"/>
    <col min="13" max="13" width="12" style="76" customWidth="1"/>
    <col min="14" max="14" width="11.5703125" style="76" customWidth="1"/>
    <col min="15" max="15" width="11.85546875" style="76" customWidth="1"/>
    <col min="16" max="16" width="12.5703125" style="76" customWidth="1"/>
    <col min="17" max="17" width="12.42578125" style="76" bestFit="1" customWidth="1"/>
    <col min="18" max="16384" width="9.140625" style="76"/>
  </cols>
  <sheetData>
    <row r="1" spans="1:17" ht="18" x14ac:dyDescent="0.25">
      <c r="A1" s="241"/>
      <c r="B1" s="242"/>
      <c r="C1" s="243"/>
      <c r="I1" s="47" t="s">
        <v>146</v>
      </c>
      <c r="N1" s="248" t="s">
        <v>122</v>
      </c>
      <c r="O1" s="249"/>
      <c r="P1" s="249"/>
      <c r="Q1" s="48" t="s">
        <v>0</v>
      </c>
    </row>
    <row r="2" spans="1:17" x14ac:dyDescent="0.25">
      <c r="A2" s="89"/>
      <c r="B2" s="52"/>
      <c r="C2" s="244"/>
      <c r="N2" s="49" t="s">
        <v>123</v>
      </c>
      <c r="O2" s="77">
        <v>3.7</v>
      </c>
      <c r="P2" s="50" t="s">
        <v>124</v>
      </c>
      <c r="Q2" s="51">
        <v>41562</v>
      </c>
    </row>
    <row r="3" spans="1:17" x14ac:dyDescent="0.25">
      <c r="A3" s="89"/>
      <c r="B3" s="52"/>
      <c r="C3" s="244"/>
      <c r="N3" s="49" t="s">
        <v>125</v>
      </c>
      <c r="O3" s="77">
        <v>4.9000000000000004</v>
      </c>
    </row>
    <row r="4" spans="1:17" x14ac:dyDescent="0.25">
      <c r="A4" s="89"/>
      <c r="B4" s="52"/>
      <c r="C4" s="244"/>
      <c r="J4" s="53" t="s">
        <v>126</v>
      </c>
      <c r="N4" s="49" t="s">
        <v>127</v>
      </c>
      <c r="O4" s="77">
        <v>4</v>
      </c>
    </row>
    <row r="5" spans="1:17" x14ac:dyDescent="0.25">
      <c r="A5" s="241"/>
      <c r="B5" s="52"/>
      <c r="C5" s="244"/>
      <c r="J5" s="53"/>
      <c r="N5" s="54"/>
      <c r="O5" s="79"/>
    </row>
    <row r="6" spans="1:17" x14ac:dyDescent="0.25">
      <c r="A6" s="241"/>
      <c r="B6" s="52"/>
      <c r="C6" s="244"/>
      <c r="J6" s="53"/>
      <c r="N6" s="54"/>
      <c r="O6" s="79"/>
    </row>
    <row r="7" spans="1:17" x14ac:dyDescent="0.25">
      <c r="A7" s="241"/>
      <c r="B7" s="52"/>
      <c r="C7" s="244"/>
      <c r="J7" s="53"/>
      <c r="N7" s="54"/>
      <c r="O7" s="79"/>
    </row>
    <row r="8" spans="1:17" ht="16.5" thickBot="1" x14ac:dyDescent="0.3">
      <c r="A8" s="55"/>
      <c r="B8" s="56"/>
      <c r="C8" s="56"/>
      <c r="N8" s="80"/>
    </row>
    <row r="9" spans="1:17" ht="39" x14ac:dyDescent="0.25">
      <c r="A9" s="57" t="s">
        <v>128</v>
      </c>
      <c r="B9" s="58" t="s">
        <v>1</v>
      </c>
      <c r="C9" s="57" t="s">
        <v>129</v>
      </c>
      <c r="D9" s="58" t="s">
        <v>2</v>
      </c>
      <c r="E9" s="58" t="s">
        <v>3</v>
      </c>
      <c r="F9" s="59" t="s">
        <v>130</v>
      </c>
      <c r="G9" s="59" t="s">
        <v>147</v>
      </c>
      <c r="H9" s="58" t="s">
        <v>131</v>
      </c>
      <c r="I9" s="59" t="s">
        <v>4</v>
      </c>
      <c r="J9" s="60" t="s">
        <v>132</v>
      </c>
      <c r="K9" s="61" t="s">
        <v>133</v>
      </c>
      <c r="L9" s="61" t="s">
        <v>148</v>
      </c>
      <c r="M9" s="61" t="s">
        <v>134</v>
      </c>
      <c r="N9" s="61" t="s">
        <v>149</v>
      </c>
      <c r="O9" s="61" t="s">
        <v>135</v>
      </c>
      <c r="P9" s="61" t="s">
        <v>136</v>
      </c>
      <c r="Q9" s="61" t="s">
        <v>137</v>
      </c>
    </row>
    <row r="10" spans="1:17" x14ac:dyDescent="0.25">
      <c r="A10" s="81"/>
      <c r="B10" s="60" t="s">
        <v>150</v>
      </c>
      <c r="C10" s="81" t="s">
        <v>151</v>
      </c>
      <c r="D10" s="51">
        <v>41298</v>
      </c>
      <c r="E10" s="51">
        <v>41299</v>
      </c>
      <c r="F10" s="61">
        <v>2</v>
      </c>
      <c r="G10" s="61">
        <v>1</v>
      </c>
      <c r="H10" s="60">
        <v>1</v>
      </c>
      <c r="I10" s="82">
        <v>1520</v>
      </c>
      <c r="J10" s="62">
        <f t="shared" ref="J10:J33" si="0">I10*H10</f>
        <v>1520</v>
      </c>
      <c r="K10" s="82">
        <v>257</v>
      </c>
      <c r="L10" s="82">
        <v>130</v>
      </c>
      <c r="M10" s="82">
        <v>685</v>
      </c>
      <c r="N10" s="63">
        <f>(K10*G10)+(L10*F10)+(M10*F10)</f>
        <v>1887</v>
      </c>
      <c r="O10" s="62">
        <f>N10</f>
        <v>1887</v>
      </c>
      <c r="P10" s="62">
        <f t="shared" ref="P10:P16" si="1">O10+J10</f>
        <v>3407</v>
      </c>
      <c r="Q10" s="64">
        <f t="shared" ref="Q10:Q16" si="2">P10*$O$2</f>
        <v>12605.900000000001</v>
      </c>
    </row>
    <row r="11" spans="1:17" x14ac:dyDescent="0.25">
      <c r="A11" s="83"/>
      <c r="B11" s="60" t="s">
        <v>139</v>
      </c>
      <c r="C11" s="83" t="s">
        <v>140</v>
      </c>
      <c r="D11" s="51">
        <v>41330</v>
      </c>
      <c r="E11" s="51">
        <v>41333</v>
      </c>
      <c r="F11" s="61">
        <f>E11-D11+1</f>
        <v>4</v>
      </c>
      <c r="G11" s="61">
        <v>3</v>
      </c>
      <c r="H11" s="60">
        <v>1</v>
      </c>
      <c r="I11" s="62">
        <v>1500</v>
      </c>
      <c r="J11" s="62">
        <f t="shared" si="0"/>
        <v>1500</v>
      </c>
      <c r="K11" s="62">
        <v>145</v>
      </c>
      <c r="L11" s="62">
        <v>77</v>
      </c>
      <c r="M11" s="62">
        <v>50</v>
      </c>
      <c r="N11" s="63">
        <f>K11*G11+L11*F11+M11*F11</f>
        <v>943</v>
      </c>
      <c r="O11" s="62">
        <f t="shared" ref="O11:O33" si="3">N11</f>
        <v>943</v>
      </c>
      <c r="P11" s="62">
        <f t="shared" si="1"/>
        <v>2443</v>
      </c>
      <c r="Q11" s="64">
        <f t="shared" si="2"/>
        <v>9039.1</v>
      </c>
    </row>
    <row r="12" spans="1:17" x14ac:dyDescent="0.25">
      <c r="A12" s="81"/>
      <c r="B12" s="60" t="s">
        <v>152</v>
      </c>
      <c r="C12" s="81" t="s">
        <v>153</v>
      </c>
      <c r="D12" s="51">
        <v>41386</v>
      </c>
      <c r="E12" s="51">
        <v>41388</v>
      </c>
      <c r="F12" s="61">
        <v>3</v>
      </c>
      <c r="G12" s="61">
        <v>2</v>
      </c>
      <c r="H12" s="60">
        <v>1</v>
      </c>
      <c r="I12" s="62">
        <v>450</v>
      </c>
      <c r="J12" s="62">
        <f t="shared" si="0"/>
        <v>450</v>
      </c>
      <c r="K12" s="62">
        <v>0</v>
      </c>
      <c r="L12" s="62">
        <v>45</v>
      </c>
      <c r="M12" s="62">
        <v>45</v>
      </c>
      <c r="N12" s="63">
        <f>M12*F12+L12*F12</f>
        <v>270</v>
      </c>
      <c r="O12" s="62">
        <f t="shared" si="3"/>
        <v>270</v>
      </c>
      <c r="P12" s="62">
        <f t="shared" si="1"/>
        <v>720</v>
      </c>
      <c r="Q12" s="64">
        <f t="shared" si="2"/>
        <v>2664</v>
      </c>
    </row>
    <row r="13" spans="1:17" x14ac:dyDescent="0.25">
      <c r="A13" s="81"/>
      <c r="B13" s="60" t="s">
        <v>154</v>
      </c>
      <c r="C13" s="81" t="s">
        <v>155</v>
      </c>
      <c r="D13" s="51">
        <v>41423</v>
      </c>
      <c r="E13" s="51">
        <v>41426</v>
      </c>
      <c r="F13" s="61">
        <v>5</v>
      </c>
      <c r="G13" s="61">
        <v>4</v>
      </c>
      <c r="H13" s="60">
        <v>1</v>
      </c>
      <c r="I13" s="62">
        <v>890</v>
      </c>
      <c r="J13" s="62">
        <v>890</v>
      </c>
      <c r="K13" s="62">
        <v>110</v>
      </c>
      <c r="L13" s="62">
        <v>198</v>
      </c>
      <c r="M13" s="62">
        <v>1635</v>
      </c>
      <c r="N13" s="63">
        <f>K13*G13+L13*F13+M13</f>
        <v>3065</v>
      </c>
      <c r="O13" s="62">
        <f>N13</f>
        <v>3065</v>
      </c>
      <c r="P13" s="62">
        <f>O13+J13</f>
        <v>3955</v>
      </c>
      <c r="Q13" s="64">
        <f t="shared" si="2"/>
        <v>14633.5</v>
      </c>
    </row>
    <row r="14" spans="1:17" x14ac:dyDescent="0.25">
      <c r="A14" s="81"/>
      <c r="B14" s="60" t="s">
        <v>12</v>
      </c>
      <c r="C14" s="81" t="s">
        <v>156</v>
      </c>
      <c r="D14" s="51">
        <v>41435</v>
      </c>
      <c r="E14" s="51">
        <v>41436</v>
      </c>
      <c r="F14" s="61">
        <f>E14-D14+1</f>
        <v>2</v>
      </c>
      <c r="G14" s="61">
        <v>1</v>
      </c>
      <c r="H14" s="60">
        <v>1</v>
      </c>
      <c r="I14" s="62">
        <v>850</v>
      </c>
      <c r="J14" s="62">
        <f t="shared" si="0"/>
        <v>850</v>
      </c>
      <c r="K14" s="62">
        <v>168</v>
      </c>
      <c r="L14" s="62">
        <v>93</v>
      </c>
      <c r="M14" s="62">
        <v>135</v>
      </c>
      <c r="N14" s="63">
        <f>K14*G14+L14*F14+M14*F14</f>
        <v>624</v>
      </c>
      <c r="O14" s="62">
        <f t="shared" si="3"/>
        <v>624</v>
      </c>
      <c r="P14" s="62">
        <f t="shared" si="1"/>
        <v>1474</v>
      </c>
      <c r="Q14" s="64">
        <f t="shared" si="2"/>
        <v>5453.8</v>
      </c>
    </row>
    <row r="15" spans="1:17" x14ac:dyDescent="0.25">
      <c r="A15" s="81"/>
      <c r="B15" s="60" t="s">
        <v>7</v>
      </c>
      <c r="C15" s="84" t="s">
        <v>157</v>
      </c>
      <c r="D15" s="51">
        <v>41428</v>
      </c>
      <c r="E15" s="51">
        <v>41438</v>
      </c>
      <c r="F15" s="61">
        <v>10</v>
      </c>
      <c r="G15" s="61">
        <v>9</v>
      </c>
      <c r="H15" s="60">
        <v>1</v>
      </c>
      <c r="I15" s="62">
        <v>890</v>
      </c>
      <c r="J15" s="62">
        <f t="shared" si="0"/>
        <v>890</v>
      </c>
      <c r="K15" s="62">
        <v>180</v>
      </c>
      <c r="L15" s="62">
        <v>129</v>
      </c>
      <c r="M15" s="62">
        <v>30</v>
      </c>
      <c r="N15" s="63">
        <f>K15*G15+L15*F15+M15*F15</f>
        <v>3210</v>
      </c>
      <c r="O15" s="62">
        <f t="shared" si="3"/>
        <v>3210</v>
      </c>
      <c r="P15" s="62">
        <f t="shared" si="1"/>
        <v>4100</v>
      </c>
      <c r="Q15" s="64">
        <f t="shared" si="2"/>
        <v>15170</v>
      </c>
    </row>
    <row r="16" spans="1:17" x14ac:dyDescent="0.25">
      <c r="A16" s="60"/>
      <c r="B16" s="60" t="s">
        <v>158</v>
      </c>
      <c r="C16" s="81" t="s">
        <v>159</v>
      </c>
      <c r="D16" s="51">
        <v>41527</v>
      </c>
      <c r="E16" s="51">
        <v>41529</v>
      </c>
      <c r="F16" s="61">
        <v>3</v>
      </c>
      <c r="G16" s="61">
        <v>2</v>
      </c>
      <c r="H16" s="60">
        <v>1</v>
      </c>
      <c r="I16" s="62">
        <v>789</v>
      </c>
      <c r="J16" s="62">
        <f>I16*H16</f>
        <v>789</v>
      </c>
      <c r="K16" s="62">
        <v>0</v>
      </c>
      <c r="L16" s="62">
        <v>45</v>
      </c>
      <c r="M16" s="62">
        <v>20</v>
      </c>
      <c r="N16" s="63">
        <f>K16*G16+L16*F16+M16*F16</f>
        <v>195</v>
      </c>
      <c r="O16" s="62">
        <f t="shared" si="3"/>
        <v>195</v>
      </c>
      <c r="P16" s="62">
        <f t="shared" si="1"/>
        <v>984</v>
      </c>
      <c r="Q16" s="64">
        <f t="shared" si="2"/>
        <v>3640.8</v>
      </c>
    </row>
    <row r="17" spans="1:17" x14ac:dyDescent="0.25">
      <c r="A17" s="81"/>
      <c r="B17" s="60" t="s">
        <v>160</v>
      </c>
      <c r="C17" s="81" t="s">
        <v>13</v>
      </c>
      <c r="D17" s="51">
        <v>41549</v>
      </c>
      <c r="E17" s="51">
        <v>41552</v>
      </c>
      <c r="F17" s="61">
        <v>5</v>
      </c>
      <c r="G17" s="61">
        <v>4</v>
      </c>
      <c r="H17" s="60">
        <v>1</v>
      </c>
      <c r="I17" s="62">
        <v>933</v>
      </c>
      <c r="J17" s="62">
        <f>I17*H17</f>
        <v>933</v>
      </c>
      <c r="K17" s="62">
        <v>120</v>
      </c>
      <c r="L17" s="62">
        <v>50</v>
      </c>
      <c r="M17" s="62">
        <v>20</v>
      </c>
      <c r="N17" s="63">
        <f>(K17+L17+M17)*G17*H17</f>
        <v>760</v>
      </c>
      <c r="O17" s="62">
        <f>N17</f>
        <v>760</v>
      </c>
      <c r="P17" s="62">
        <f>O17+J17</f>
        <v>1693</v>
      </c>
      <c r="Q17" s="64">
        <f>P17*$O$2</f>
        <v>6264.1</v>
      </c>
    </row>
    <row r="18" spans="1:17" x14ac:dyDescent="0.25">
      <c r="A18" s="81" t="s">
        <v>138</v>
      </c>
      <c r="B18" s="60" t="s">
        <v>14</v>
      </c>
      <c r="C18" s="81" t="s">
        <v>161</v>
      </c>
      <c r="D18" s="51">
        <v>41596</v>
      </c>
      <c r="E18" s="51">
        <v>41597</v>
      </c>
      <c r="F18" s="61">
        <v>1</v>
      </c>
      <c r="G18" s="61">
        <v>1</v>
      </c>
      <c r="H18" s="60">
        <v>1</v>
      </c>
      <c r="I18" s="62">
        <v>0</v>
      </c>
      <c r="J18" s="62">
        <f>I18*H18</f>
        <v>0</v>
      </c>
      <c r="K18" s="62">
        <v>0</v>
      </c>
      <c r="L18" s="62">
        <v>0</v>
      </c>
      <c r="M18" s="62">
        <v>0</v>
      </c>
      <c r="N18" s="63">
        <f>(K18+L18+M18)*G18*H18</f>
        <v>0</v>
      </c>
      <c r="O18" s="62">
        <f t="shared" ref="O18:O25" si="4">N18</f>
        <v>0</v>
      </c>
      <c r="P18" s="62">
        <f>O18+J18</f>
        <v>0</v>
      </c>
      <c r="Q18" s="64">
        <f t="shared" ref="Q18:Q25" si="5">P18*$O$2</f>
        <v>0</v>
      </c>
    </row>
    <row r="19" spans="1:17" x14ac:dyDescent="0.25">
      <c r="A19" s="81" t="s">
        <v>162</v>
      </c>
      <c r="B19" s="60" t="s">
        <v>15</v>
      </c>
      <c r="C19" s="81"/>
      <c r="D19" s="51">
        <v>41613</v>
      </c>
      <c r="E19" s="51">
        <v>41616</v>
      </c>
      <c r="F19" s="61">
        <v>4</v>
      </c>
      <c r="G19" s="61">
        <v>3</v>
      </c>
      <c r="H19" s="60">
        <v>1</v>
      </c>
      <c r="I19" s="62">
        <v>5500</v>
      </c>
      <c r="J19" s="62">
        <v>5500</v>
      </c>
      <c r="K19" s="62">
        <v>500</v>
      </c>
      <c r="L19" s="62"/>
      <c r="M19" s="62">
        <f>300+600+250+1000+2000+350+1939+1000</f>
        <v>7439</v>
      </c>
      <c r="N19" s="63">
        <f>(K19+L19+M19)*G19*H19</f>
        <v>23817</v>
      </c>
      <c r="O19" s="62">
        <f t="shared" si="4"/>
        <v>23817</v>
      </c>
      <c r="P19" s="62">
        <f>O19+J19</f>
        <v>29317</v>
      </c>
      <c r="Q19" s="64">
        <f t="shared" si="5"/>
        <v>108472.90000000001</v>
      </c>
    </row>
    <row r="20" spans="1:17" x14ac:dyDescent="0.25">
      <c r="A20" s="81" t="s">
        <v>162</v>
      </c>
      <c r="B20" s="60" t="s">
        <v>163</v>
      </c>
      <c r="C20" s="81"/>
      <c r="D20" s="51">
        <v>41617</v>
      </c>
      <c r="E20" s="51">
        <v>41620</v>
      </c>
      <c r="F20" s="61">
        <v>4</v>
      </c>
      <c r="G20" s="61">
        <v>3</v>
      </c>
      <c r="H20" s="60">
        <v>1</v>
      </c>
      <c r="I20" s="62">
        <v>1200</v>
      </c>
      <c r="J20" s="62">
        <v>1200</v>
      </c>
      <c r="K20" s="62">
        <v>500</v>
      </c>
      <c r="L20" s="62"/>
      <c r="M20" s="62">
        <v>0</v>
      </c>
      <c r="N20" s="63">
        <f>(K20+L20+M20)*G20*H20</f>
        <v>1500</v>
      </c>
      <c r="O20" s="62">
        <f t="shared" si="4"/>
        <v>1500</v>
      </c>
      <c r="P20" s="62">
        <f>O20+J20</f>
        <v>2700</v>
      </c>
      <c r="Q20" s="64">
        <f t="shared" si="5"/>
        <v>9990</v>
      </c>
    </row>
    <row r="21" spans="1:17" x14ac:dyDescent="0.25">
      <c r="A21" s="81"/>
      <c r="B21" s="60"/>
      <c r="C21" s="81"/>
      <c r="D21" s="51"/>
      <c r="E21" s="51"/>
      <c r="F21" s="61"/>
      <c r="G21" s="61"/>
      <c r="H21" s="60"/>
      <c r="I21" s="62"/>
      <c r="J21" s="62"/>
      <c r="K21" s="62"/>
      <c r="L21" s="62"/>
      <c r="M21" s="62"/>
      <c r="N21" s="63"/>
      <c r="O21" s="62"/>
      <c r="P21" s="62"/>
      <c r="Q21" s="64"/>
    </row>
    <row r="22" spans="1:17" x14ac:dyDescent="0.25">
      <c r="A22" s="81" t="s">
        <v>164</v>
      </c>
      <c r="B22" s="60" t="s">
        <v>15</v>
      </c>
      <c r="C22" s="81"/>
      <c r="D22" s="51">
        <v>41613</v>
      </c>
      <c r="E22" s="51">
        <v>41616</v>
      </c>
      <c r="F22" s="61">
        <v>4</v>
      </c>
      <c r="G22" s="61">
        <v>3</v>
      </c>
      <c r="H22" s="60">
        <v>1</v>
      </c>
      <c r="I22" s="62">
        <v>5500</v>
      </c>
      <c r="J22" s="62">
        <v>5500</v>
      </c>
      <c r="K22" s="62">
        <v>250</v>
      </c>
      <c r="L22" s="62"/>
      <c r="N22" s="63">
        <f>(K22+L22+M19)*G22*H22</f>
        <v>23067</v>
      </c>
      <c r="O22" s="62">
        <f t="shared" si="4"/>
        <v>23067</v>
      </c>
      <c r="P22" s="62">
        <f>O22+J22</f>
        <v>28567</v>
      </c>
      <c r="Q22" s="64">
        <f t="shared" si="5"/>
        <v>105697.90000000001</v>
      </c>
    </row>
    <row r="23" spans="1:17" x14ac:dyDescent="0.25">
      <c r="A23" s="81"/>
      <c r="B23" s="60"/>
      <c r="C23" s="81"/>
      <c r="D23" s="51"/>
      <c r="E23" s="51"/>
      <c r="F23" s="61"/>
      <c r="G23" s="61"/>
      <c r="H23" s="60"/>
      <c r="I23" s="62"/>
      <c r="J23" s="62"/>
      <c r="K23" s="62"/>
      <c r="L23" s="62"/>
      <c r="M23" s="62"/>
      <c r="N23" s="63"/>
      <c r="O23" s="62"/>
      <c r="P23" s="62"/>
      <c r="Q23" s="64"/>
    </row>
    <row r="24" spans="1:17" x14ac:dyDescent="0.25">
      <c r="A24" s="81" t="s">
        <v>164</v>
      </c>
      <c r="B24" s="60" t="s">
        <v>163</v>
      </c>
      <c r="C24" s="81"/>
      <c r="D24" s="51">
        <v>41617</v>
      </c>
      <c r="E24" s="51">
        <v>41620</v>
      </c>
      <c r="F24" s="61">
        <v>4</v>
      </c>
      <c r="G24" s="61">
        <v>3</v>
      </c>
      <c r="H24" s="60">
        <v>1</v>
      </c>
      <c r="I24" s="62">
        <v>1200</v>
      </c>
      <c r="J24" s="62">
        <v>1200</v>
      </c>
      <c r="K24" s="62">
        <v>250</v>
      </c>
      <c r="L24" s="62"/>
      <c r="M24" s="62"/>
      <c r="N24" s="63">
        <f>(K24+L24+M24)*G24*H24</f>
        <v>750</v>
      </c>
      <c r="O24" s="62">
        <f t="shared" si="4"/>
        <v>750</v>
      </c>
      <c r="P24" s="62">
        <f>O24+J24</f>
        <v>1950</v>
      </c>
      <c r="Q24" s="64">
        <f t="shared" si="5"/>
        <v>7215</v>
      </c>
    </row>
    <row r="25" spans="1:17" x14ac:dyDescent="0.25">
      <c r="A25" s="81"/>
      <c r="B25" s="60" t="s">
        <v>163</v>
      </c>
      <c r="C25" s="81"/>
      <c r="D25" s="51">
        <v>41616</v>
      </c>
      <c r="E25" s="51">
        <v>41620</v>
      </c>
      <c r="F25" s="61">
        <v>5</v>
      </c>
      <c r="G25" s="61">
        <v>4</v>
      </c>
      <c r="H25" s="60">
        <v>1</v>
      </c>
      <c r="I25" s="60">
        <v>1000</v>
      </c>
      <c r="J25" s="60">
        <v>1000</v>
      </c>
      <c r="K25" s="60">
        <v>100</v>
      </c>
      <c r="L25" s="62">
        <v>90</v>
      </c>
      <c r="M25" s="62">
        <v>30</v>
      </c>
      <c r="N25" s="63">
        <f>(K25+L25+M25)*G25*H25</f>
        <v>880</v>
      </c>
      <c r="O25" s="62">
        <f t="shared" si="4"/>
        <v>880</v>
      </c>
      <c r="P25" s="62">
        <f>O25+J25</f>
        <v>1880</v>
      </c>
      <c r="Q25" s="64">
        <f t="shared" si="5"/>
        <v>6956</v>
      </c>
    </row>
    <row r="26" spans="1:17" x14ac:dyDescent="0.25">
      <c r="A26" s="81"/>
      <c r="B26" s="60" t="s">
        <v>16</v>
      </c>
      <c r="C26" s="81" t="s">
        <v>165</v>
      </c>
      <c r="D26" s="51">
        <v>41575</v>
      </c>
      <c r="E26" s="51">
        <v>41593</v>
      </c>
      <c r="F26" s="61">
        <f>E26-D26</f>
        <v>18</v>
      </c>
      <c r="G26" s="61">
        <v>17</v>
      </c>
      <c r="H26" s="60">
        <v>2</v>
      </c>
      <c r="I26" s="62">
        <v>700</v>
      </c>
      <c r="J26" s="62">
        <f t="shared" si="0"/>
        <v>1400</v>
      </c>
      <c r="K26" s="63">
        <v>215</v>
      </c>
      <c r="L26" s="63">
        <v>136</v>
      </c>
      <c r="M26" s="63">
        <v>30</v>
      </c>
      <c r="N26" s="63">
        <f>(K26+L26+M26)*F26</f>
        <v>6858</v>
      </c>
      <c r="O26" s="62">
        <f t="shared" si="3"/>
        <v>6858</v>
      </c>
      <c r="P26" s="62">
        <f t="shared" ref="P26:P33" si="6">O26+J26</f>
        <v>8258</v>
      </c>
      <c r="Q26" s="64">
        <f>P26*O2</f>
        <v>30554.600000000002</v>
      </c>
    </row>
    <row r="27" spans="1:17" x14ac:dyDescent="0.25">
      <c r="A27" s="81" t="s">
        <v>166</v>
      </c>
      <c r="B27" s="60" t="s">
        <v>144</v>
      </c>
      <c r="C27" s="81" t="s">
        <v>167</v>
      </c>
      <c r="D27" s="51">
        <v>41596</v>
      </c>
      <c r="E27" s="51">
        <v>41598</v>
      </c>
      <c r="F27" s="61">
        <v>3</v>
      </c>
      <c r="G27" s="61">
        <v>2</v>
      </c>
      <c r="H27" s="60">
        <v>2</v>
      </c>
      <c r="I27" s="62">
        <v>600</v>
      </c>
      <c r="J27" s="62">
        <f t="shared" si="0"/>
        <v>1200</v>
      </c>
      <c r="K27" s="63">
        <v>193</v>
      </c>
      <c r="L27" s="63">
        <v>81</v>
      </c>
      <c r="M27" s="63">
        <v>30</v>
      </c>
      <c r="N27" s="63">
        <f>(K27+L27+M27)*F27</f>
        <v>912</v>
      </c>
      <c r="O27" s="62">
        <f t="shared" si="3"/>
        <v>912</v>
      </c>
      <c r="P27" s="62">
        <f t="shared" si="6"/>
        <v>2112</v>
      </c>
      <c r="Q27" s="64">
        <f t="shared" ref="Q27:Q33" si="7">P27*$O$2</f>
        <v>7814.4000000000005</v>
      </c>
    </row>
    <row r="28" spans="1:17" x14ac:dyDescent="0.25">
      <c r="A28" s="81" t="s">
        <v>168</v>
      </c>
      <c r="B28" s="60" t="s">
        <v>169</v>
      </c>
      <c r="C28" s="81" t="s">
        <v>170</v>
      </c>
      <c r="D28" s="51">
        <v>41603</v>
      </c>
      <c r="E28" s="51">
        <v>41606</v>
      </c>
      <c r="F28" s="61">
        <v>4</v>
      </c>
      <c r="G28" s="61">
        <v>3</v>
      </c>
      <c r="H28" s="60">
        <v>1</v>
      </c>
      <c r="I28" s="62">
        <v>850</v>
      </c>
      <c r="J28" s="62">
        <f t="shared" si="0"/>
        <v>850</v>
      </c>
      <c r="K28" s="63">
        <v>132</v>
      </c>
      <c r="L28" s="63">
        <v>70</v>
      </c>
      <c r="M28" s="63">
        <v>20</v>
      </c>
      <c r="N28" s="63">
        <f t="shared" ref="N28:N33" si="8">K28*G28+L28*F28+M28*F28</f>
        <v>756</v>
      </c>
      <c r="O28" s="62">
        <f t="shared" si="3"/>
        <v>756</v>
      </c>
      <c r="P28" s="62">
        <f t="shared" si="6"/>
        <v>1606</v>
      </c>
      <c r="Q28" s="64">
        <f t="shared" si="7"/>
        <v>5942.2000000000007</v>
      </c>
    </row>
    <row r="29" spans="1:17" x14ac:dyDescent="0.25">
      <c r="A29" s="81"/>
      <c r="B29" s="60" t="s">
        <v>12</v>
      </c>
      <c r="C29" s="81" t="s">
        <v>171</v>
      </c>
      <c r="D29" s="51">
        <v>41617</v>
      </c>
      <c r="E29" s="51">
        <v>41621</v>
      </c>
      <c r="F29" s="61">
        <v>5</v>
      </c>
      <c r="G29" s="61">
        <v>4</v>
      </c>
      <c r="H29" s="60">
        <v>2</v>
      </c>
      <c r="I29" s="62">
        <v>600</v>
      </c>
      <c r="J29" s="62">
        <f t="shared" si="0"/>
        <v>1200</v>
      </c>
      <c r="K29" s="63">
        <v>174</v>
      </c>
      <c r="L29" s="63">
        <v>96</v>
      </c>
      <c r="M29" s="63">
        <v>20</v>
      </c>
      <c r="N29" s="63">
        <f t="shared" si="8"/>
        <v>1276</v>
      </c>
      <c r="O29" s="62">
        <f t="shared" si="3"/>
        <v>1276</v>
      </c>
      <c r="P29" s="62">
        <f t="shared" si="6"/>
        <v>2476</v>
      </c>
      <c r="Q29" s="64">
        <f t="shared" si="7"/>
        <v>9161.2000000000007</v>
      </c>
    </row>
    <row r="30" spans="1:17" x14ac:dyDescent="0.25">
      <c r="A30" s="81"/>
      <c r="B30" s="60" t="s">
        <v>172</v>
      </c>
      <c r="C30" s="81" t="s">
        <v>159</v>
      </c>
      <c r="D30" s="51">
        <v>41245</v>
      </c>
      <c r="E30" s="51">
        <v>41611</v>
      </c>
      <c r="F30" s="61">
        <v>3</v>
      </c>
      <c r="G30" s="61">
        <v>2</v>
      </c>
      <c r="H30" s="60">
        <v>1</v>
      </c>
      <c r="I30" s="62">
        <v>750</v>
      </c>
      <c r="J30" s="62">
        <v>4</v>
      </c>
      <c r="K30" s="63">
        <v>163</v>
      </c>
      <c r="L30" s="63">
        <v>85</v>
      </c>
      <c r="M30" s="63">
        <v>20</v>
      </c>
      <c r="N30" s="63">
        <f t="shared" si="8"/>
        <v>641</v>
      </c>
      <c r="O30" s="62">
        <f t="shared" si="3"/>
        <v>641</v>
      </c>
      <c r="P30" s="62">
        <f t="shared" si="6"/>
        <v>645</v>
      </c>
      <c r="Q30" s="64">
        <f t="shared" si="7"/>
        <v>2386.5</v>
      </c>
    </row>
    <row r="31" spans="1:17" x14ac:dyDescent="0.25">
      <c r="A31" s="81" t="s">
        <v>168</v>
      </c>
      <c r="B31" s="60" t="s">
        <v>5</v>
      </c>
      <c r="C31" s="81" t="s">
        <v>173</v>
      </c>
      <c r="D31" s="51" t="s">
        <v>174</v>
      </c>
      <c r="E31" s="51"/>
      <c r="F31" s="61">
        <v>2</v>
      </c>
      <c r="G31" s="61">
        <v>1</v>
      </c>
      <c r="H31" s="60">
        <v>2</v>
      </c>
      <c r="I31" s="62">
        <v>500</v>
      </c>
      <c r="J31" s="62">
        <f t="shared" si="0"/>
        <v>1000</v>
      </c>
      <c r="K31" s="63">
        <v>61</v>
      </c>
      <c r="L31" s="63">
        <v>67</v>
      </c>
      <c r="M31" s="63">
        <v>20</v>
      </c>
      <c r="N31" s="63">
        <f t="shared" si="8"/>
        <v>235</v>
      </c>
      <c r="O31" s="62">
        <f t="shared" si="3"/>
        <v>235</v>
      </c>
      <c r="P31" s="62">
        <f t="shared" si="6"/>
        <v>1235</v>
      </c>
      <c r="Q31" s="64">
        <f t="shared" si="7"/>
        <v>4569.5</v>
      </c>
    </row>
    <row r="32" spans="1:17" x14ac:dyDescent="0.25">
      <c r="A32" s="81"/>
      <c r="B32" s="60" t="s">
        <v>175</v>
      </c>
      <c r="C32" s="81" t="s">
        <v>176</v>
      </c>
      <c r="D32" s="51">
        <v>41596</v>
      </c>
      <c r="E32" s="51">
        <v>41601</v>
      </c>
      <c r="F32" s="61">
        <v>5</v>
      </c>
      <c r="G32" s="61">
        <v>4</v>
      </c>
      <c r="H32" s="60">
        <v>1</v>
      </c>
      <c r="I32" s="62">
        <v>2000</v>
      </c>
      <c r="J32" s="62">
        <f t="shared" si="0"/>
        <v>2000</v>
      </c>
      <c r="K32" s="63">
        <v>120</v>
      </c>
      <c r="L32" s="63">
        <v>70</v>
      </c>
      <c r="M32" s="63">
        <v>30</v>
      </c>
      <c r="N32" s="63">
        <f t="shared" si="8"/>
        <v>980</v>
      </c>
      <c r="O32" s="62">
        <f t="shared" si="3"/>
        <v>980</v>
      </c>
      <c r="P32" s="62">
        <f t="shared" si="6"/>
        <v>2980</v>
      </c>
      <c r="Q32" s="64">
        <f t="shared" si="7"/>
        <v>11026</v>
      </c>
    </row>
    <row r="33" spans="1:17" x14ac:dyDescent="0.25">
      <c r="A33" s="85"/>
      <c r="B33" s="77"/>
      <c r="C33" s="85"/>
      <c r="D33" s="86"/>
      <c r="E33" s="86"/>
      <c r="F33" s="61">
        <v>0</v>
      </c>
      <c r="G33" s="61"/>
      <c r="H33" s="77"/>
      <c r="I33" s="87"/>
      <c r="J33" s="62">
        <f t="shared" si="0"/>
        <v>0</v>
      </c>
      <c r="K33" s="87">
        <v>0</v>
      </c>
      <c r="L33" s="87">
        <v>0</v>
      </c>
      <c r="M33" s="87">
        <v>0</v>
      </c>
      <c r="N33" s="63">
        <f t="shared" si="8"/>
        <v>0</v>
      </c>
      <c r="O33" s="87">
        <f t="shared" si="3"/>
        <v>0</v>
      </c>
      <c r="P33" s="62">
        <f t="shared" si="6"/>
        <v>0</v>
      </c>
      <c r="Q33" s="64">
        <f t="shared" si="7"/>
        <v>0</v>
      </c>
    </row>
    <row r="34" spans="1:17" x14ac:dyDescent="0.25">
      <c r="A34" s="85"/>
      <c r="B34" s="77"/>
      <c r="C34" s="85"/>
      <c r="D34" s="86"/>
      <c r="E34" s="86"/>
      <c r="F34" s="88">
        <v>0</v>
      </c>
      <c r="G34" s="88"/>
      <c r="H34" s="77"/>
      <c r="I34" s="64"/>
      <c r="J34" s="64"/>
      <c r="K34" s="64"/>
      <c r="L34" s="64"/>
      <c r="M34" s="64"/>
      <c r="N34" s="64"/>
      <c r="O34" s="64"/>
      <c r="P34" s="64"/>
      <c r="Q34" s="64"/>
    </row>
    <row r="35" spans="1:17" x14ac:dyDescent="0.25">
      <c r="A35" s="89"/>
      <c r="B35" s="79"/>
      <c r="C35" s="89"/>
      <c r="D35" s="90"/>
      <c r="E35" s="90"/>
      <c r="F35" s="91"/>
      <c r="G35" s="92"/>
      <c r="H35" s="93"/>
      <c r="I35" s="65"/>
      <c r="J35" s="66"/>
      <c r="K35" s="64"/>
      <c r="L35" s="66"/>
      <c r="M35" s="66"/>
      <c r="N35" s="66"/>
      <c r="O35" s="66"/>
      <c r="P35" s="66"/>
      <c r="Q35" s="66"/>
    </row>
    <row r="36" spans="1:17" x14ac:dyDescent="0.25">
      <c r="A36" s="70"/>
      <c r="B36" s="79"/>
      <c r="C36" s="78"/>
      <c r="E36" s="68"/>
      <c r="F36" s="68"/>
      <c r="G36" s="68"/>
      <c r="H36" s="68"/>
      <c r="I36" s="52"/>
      <c r="J36" s="68"/>
      <c r="K36" s="66"/>
      <c r="N36" s="80"/>
    </row>
    <row r="37" spans="1:17" x14ac:dyDescent="0.25">
      <c r="A37" s="70"/>
      <c r="B37" s="79"/>
      <c r="C37" s="78"/>
      <c r="E37" s="68"/>
      <c r="F37" s="68"/>
      <c r="G37" s="68"/>
      <c r="H37" s="68"/>
      <c r="I37" s="52"/>
      <c r="J37" s="68"/>
      <c r="K37" s="66"/>
      <c r="N37" s="80"/>
    </row>
    <row r="38" spans="1:17" x14ac:dyDescent="0.25">
      <c r="A38" s="70" t="s">
        <v>177</v>
      </c>
      <c r="B38" s="79"/>
      <c r="C38" s="78"/>
      <c r="N38" s="80"/>
    </row>
    <row r="39" spans="1:17" ht="39" x14ac:dyDescent="0.25">
      <c r="A39" s="71" t="s">
        <v>128</v>
      </c>
      <c r="B39" s="72" t="s">
        <v>1</v>
      </c>
      <c r="C39" s="71" t="s">
        <v>129</v>
      </c>
      <c r="D39" s="72" t="s">
        <v>2</v>
      </c>
      <c r="E39" s="72" t="s">
        <v>3</v>
      </c>
      <c r="F39" s="73" t="s">
        <v>130</v>
      </c>
      <c r="G39" s="73" t="s">
        <v>147</v>
      </c>
      <c r="H39" s="72" t="s">
        <v>131</v>
      </c>
      <c r="I39" s="61" t="s">
        <v>4</v>
      </c>
      <c r="J39" s="60" t="s">
        <v>132</v>
      </c>
      <c r="K39" s="61" t="s">
        <v>133</v>
      </c>
      <c r="L39" s="61" t="s">
        <v>148</v>
      </c>
      <c r="M39" s="61" t="s">
        <v>134</v>
      </c>
      <c r="N39" s="61" t="s">
        <v>149</v>
      </c>
      <c r="O39" s="61" t="s">
        <v>135</v>
      </c>
      <c r="P39" s="61" t="s">
        <v>136</v>
      </c>
      <c r="Q39" s="61" t="s">
        <v>137</v>
      </c>
    </row>
    <row r="40" spans="1:17" x14ac:dyDescent="0.25">
      <c r="A40" s="81"/>
      <c r="B40" s="60" t="s">
        <v>17</v>
      </c>
      <c r="C40" s="81" t="s">
        <v>178</v>
      </c>
      <c r="D40" s="51">
        <v>41402</v>
      </c>
      <c r="E40" s="51">
        <v>41406</v>
      </c>
      <c r="F40" s="61">
        <f>E40-D40+1</f>
        <v>5</v>
      </c>
      <c r="G40" s="61">
        <v>4</v>
      </c>
      <c r="H40" s="60">
        <v>1</v>
      </c>
      <c r="I40" s="62">
        <v>870</v>
      </c>
      <c r="J40" s="62">
        <f>I40*H40</f>
        <v>870</v>
      </c>
      <c r="K40" s="62">
        <v>87</v>
      </c>
      <c r="L40" s="62">
        <v>65</v>
      </c>
      <c r="M40" s="62">
        <v>135</v>
      </c>
      <c r="N40" s="63">
        <f>K40*G40+L40*F40+M40*F40</f>
        <v>1348</v>
      </c>
      <c r="O40" s="62">
        <f>N40</f>
        <v>1348</v>
      </c>
      <c r="P40" s="62">
        <f>O40+J40</f>
        <v>2218</v>
      </c>
      <c r="Q40" s="64">
        <f>P40*$O$2</f>
        <v>8206.6</v>
      </c>
    </row>
    <row r="41" spans="1:17" x14ac:dyDescent="0.25">
      <c r="A41" s="69"/>
      <c r="B41" s="60" t="s">
        <v>160</v>
      </c>
      <c r="C41" s="81" t="s">
        <v>13</v>
      </c>
      <c r="D41" s="51">
        <v>41549</v>
      </c>
      <c r="E41" s="51">
        <v>41552</v>
      </c>
      <c r="F41" s="61">
        <v>4</v>
      </c>
      <c r="G41" s="61">
        <v>3</v>
      </c>
      <c r="H41" s="60">
        <v>2</v>
      </c>
      <c r="I41" s="62">
        <v>0</v>
      </c>
      <c r="J41" s="62">
        <f>I41*H41</f>
        <v>0</v>
      </c>
      <c r="K41" s="62">
        <v>0</v>
      </c>
      <c r="L41" s="62">
        <v>0</v>
      </c>
      <c r="M41" s="62">
        <v>0</v>
      </c>
      <c r="N41" s="63">
        <f>(K41+L41+M41)*G41*H41</f>
        <v>0</v>
      </c>
      <c r="O41" s="62">
        <f>N41</f>
        <v>0</v>
      </c>
      <c r="P41" s="62">
        <f>O41+J41</f>
        <v>0</v>
      </c>
      <c r="Q41" s="64">
        <f>P41*$O$2</f>
        <v>0</v>
      </c>
    </row>
    <row r="42" spans="1:17" x14ac:dyDescent="0.25">
      <c r="A42" s="94"/>
      <c r="C42" s="78"/>
      <c r="N42" s="80"/>
    </row>
    <row r="43" spans="1:17" x14ac:dyDescent="0.25">
      <c r="A43" s="94"/>
      <c r="C43" s="78"/>
      <c r="D43" s="79"/>
      <c r="E43" s="79"/>
      <c r="F43" s="79"/>
      <c r="G43" s="79"/>
      <c r="H43" s="79"/>
      <c r="I43" s="245"/>
      <c r="J43" s="245"/>
      <c r="K43" s="79"/>
      <c r="N43" s="80"/>
    </row>
    <row r="44" spans="1:17" x14ac:dyDescent="0.25">
      <c r="A44" s="94"/>
      <c r="C44" s="78"/>
      <c r="D44" s="79"/>
      <c r="E44" s="246"/>
      <c r="F44" s="67"/>
      <c r="G44" s="67"/>
      <c r="H44" s="68"/>
      <c r="I44" s="52"/>
      <c r="J44" s="52"/>
      <c r="K44" s="66"/>
      <c r="N44" s="80"/>
    </row>
    <row r="45" spans="1:17" x14ac:dyDescent="0.25">
      <c r="A45" s="94"/>
      <c r="C45" s="78"/>
      <c r="D45" s="79"/>
      <c r="E45" s="246"/>
      <c r="F45" s="67"/>
      <c r="G45" s="67"/>
      <c r="H45" s="68"/>
      <c r="I45" s="52"/>
      <c r="J45" s="52"/>
      <c r="K45" s="66"/>
      <c r="N45" s="80"/>
    </row>
    <row r="46" spans="1:17" x14ac:dyDescent="0.25">
      <c r="A46" s="74"/>
      <c r="C46" s="75" t="s">
        <v>141</v>
      </c>
      <c r="N46" s="80"/>
    </row>
    <row r="47" spans="1:17" x14ac:dyDescent="0.25">
      <c r="A47" s="81" t="s">
        <v>179</v>
      </c>
      <c r="B47" s="60" t="s">
        <v>180</v>
      </c>
      <c r="C47" s="81" t="s">
        <v>181</v>
      </c>
      <c r="D47" s="51">
        <v>41597</v>
      </c>
      <c r="E47" s="51">
        <v>41600</v>
      </c>
      <c r="F47" s="61">
        <v>5</v>
      </c>
      <c r="G47" s="61">
        <v>4</v>
      </c>
      <c r="H47" s="60">
        <v>1</v>
      </c>
      <c r="I47" s="62">
        <v>5600</v>
      </c>
      <c r="J47" s="62">
        <f>I47*H47</f>
        <v>5600</v>
      </c>
      <c r="K47" s="63">
        <v>250</v>
      </c>
      <c r="L47" s="63">
        <v>350</v>
      </c>
      <c r="M47" s="63">
        <v>100</v>
      </c>
      <c r="N47" s="63">
        <f>(K47+L47+M47)*F47</f>
        <v>3500</v>
      </c>
      <c r="O47" s="62">
        <f>N47</f>
        <v>3500</v>
      </c>
      <c r="P47" s="62">
        <f>O47+J47</f>
        <v>9100</v>
      </c>
      <c r="Q47" s="64">
        <f>P47*3.7</f>
        <v>33670</v>
      </c>
    </row>
    <row r="48" spans="1:17" x14ac:dyDescent="0.25">
      <c r="A48" s="81" t="s">
        <v>145</v>
      </c>
      <c r="B48" s="60" t="s">
        <v>180</v>
      </c>
      <c r="C48" s="81" t="s">
        <v>181</v>
      </c>
      <c r="D48" s="51">
        <v>41597</v>
      </c>
      <c r="E48" s="51">
        <v>41600</v>
      </c>
      <c r="F48" s="61">
        <v>5</v>
      </c>
      <c r="G48" s="61">
        <v>4</v>
      </c>
      <c r="H48" s="60">
        <v>2</v>
      </c>
      <c r="I48" s="62">
        <v>2480</v>
      </c>
      <c r="J48" s="62">
        <f>I48*H48</f>
        <v>4960</v>
      </c>
      <c r="K48" s="63">
        <v>250</v>
      </c>
      <c r="L48" s="63">
        <v>50</v>
      </c>
      <c r="M48" s="63">
        <v>0</v>
      </c>
      <c r="N48" s="63">
        <v>1000</v>
      </c>
      <c r="O48" s="62">
        <f>N48</f>
        <v>1000</v>
      </c>
      <c r="P48" s="62">
        <v>14000</v>
      </c>
      <c r="Q48" s="64">
        <f>P48*$O$2</f>
        <v>51800</v>
      </c>
    </row>
    <row r="49" spans="3:17" x14ac:dyDescent="0.25">
      <c r="C49" s="78"/>
      <c r="I49" s="245"/>
      <c r="J49" s="245"/>
      <c r="K49" s="245"/>
      <c r="L49" s="245"/>
      <c r="M49" s="245"/>
      <c r="N49" s="245"/>
      <c r="O49" s="245"/>
      <c r="P49" s="245"/>
      <c r="Q49" s="66"/>
    </row>
    <row r="50" spans="3:17" x14ac:dyDescent="0.25">
      <c r="C50" s="78"/>
      <c r="I50" s="79"/>
      <c r="J50" s="79"/>
      <c r="K50" s="79"/>
      <c r="L50" s="79"/>
      <c r="M50" s="79"/>
      <c r="N50" s="247"/>
      <c r="O50" s="79"/>
      <c r="P50" s="79"/>
      <c r="Q50" s="79"/>
    </row>
  </sheetData>
  <mergeCells count="1">
    <mergeCell ref="N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rightToLeft="1" topLeftCell="A34" workbookViewId="0">
      <selection activeCell="N48" sqref="N48"/>
    </sheetView>
  </sheetViews>
  <sheetFormatPr defaultRowHeight="15.75" x14ac:dyDescent="0.25"/>
  <cols>
    <col min="1" max="1" width="26" bestFit="1" customWidth="1"/>
    <col min="2" max="2" width="15.28515625" bestFit="1" customWidth="1"/>
    <col min="3" max="3" width="22.42578125" bestFit="1" customWidth="1"/>
    <col min="4" max="4" width="12" customWidth="1"/>
    <col min="5" max="5" width="11.7109375" bestFit="1" customWidth="1"/>
    <col min="6" max="6" width="4.85546875" customWidth="1"/>
    <col min="7" max="7" width="5.7109375" customWidth="1"/>
    <col min="8" max="8" width="6.42578125" bestFit="1" customWidth="1"/>
    <col min="9" max="9" width="7.5703125" bestFit="1" customWidth="1"/>
    <col min="10" max="10" width="10.85546875" customWidth="1"/>
  </cols>
  <sheetData>
    <row r="1" spans="1:12" ht="20.25" x14ac:dyDescent="0.3">
      <c r="A1" s="12" t="s">
        <v>182</v>
      </c>
      <c r="B1" s="1"/>
      <c r="C1" s="1"/>
      <c r="D1" s="13" t="s">
        <v>126</v>
      </c>
      <c r="L1" s="2"/>
    </row>
    <row r="2" spans="1:12" x14ac:dyDescent="0.25">
      <c r="A2" s="4"/>
      <c r="B2" s="1"/>
      <c r="C2" s="1"/>
      <c r="L2" s="2"/>
    </row>
    <row r="3" spans="1:12" x14ac:dyDescent="0.25">
      <c r="A3" s="14" t="s">
        <v>0</v>
      </c>
      <c r="L3" s="2"/>
    </row>
    <row r="4" spans="1:12" ht="39" x14ac:dyDescent="0.25">
      <c r="A4" s="15" t="s">
        <v>128</v>
      </c>
      <c r="B4" s="16" t="s">
        <v>1</v>
      </c>
      <c r="C4" s="16" t="s">
        <v>129</v>
      </c>
      <c r="D4" s="16" t="s">
        <v>2</v>
      </c>
      <c r="E4" s="16" t="s">
        <v>3</v>
      </c>
      <c r="F4" s="16" t="s">
        <v>18</v>
      </c>
      <c r="G4" s="17" t="s">
        <v>147</v>
      </c>
      <c r="H4" s="16" t="s">
        <v>131</v>
      </c>
      <c r="I4" s="17" t="s">
        <v>4</v>
      </c>
      <c r="J4" s="16" t="s">
        <v>132</v>
      </c>
      <c r="L4" s="2"/>
    </row>
    <row r="5" spans="1:12" x14ac:dyDescent="0.25">
      <c r="A5" s="25" t="s">
        <v>183</v>
      </c>
      <c r="B5" s="22" t="s">
        <v>139</v>
      </c>
      <c r="C5" s="31" t="s">
        <v>184</v>
      </c>
      <c r="D5" s="32">
        <v>41693</v>
      </c>
      <c r="E5" s="32">
        <v>41696</v>
      </c>
      <c r="F5" s="24">
        <v>4</v>
      </c>
      <c r="G5" s="24">
        <v>3</v>
      </c>
      <c r="H5" s="30">
        <v>1</v>
      </c>
      <c r="I5" s="33">
        <v>1869</v>
      </c>
      <c r="J5" s="33">
        <f>I5*H5</f>
        <v>1869</v>
      </c>
      <c r="L5" s="2"/>
    </row>
    <row r="6" spans="1:12" x14ac:dyDescent="0.25">
      <c r="A6" s="25" t="s">
        <v>142</v>
      </c>
      <c r="B6" s="22" t="s">
        <v>139</v>
      </c>
      <c r="C6" s="34" t="s">
        <v>184</v>
      </c>
      <c r="D6" s="32">
        <v>41693</v>
      </c>
      <c r="E6" s="32">
        <v>41696</v>
      </c>
      <c r="F6" s="24">
        <v>4</v>
      </c>
      <c r="G6" s="24">
        <v>3</v>
      </c>
      <c r="H6" s="30">
        <v>1</v>
      </c>
      <c r="I6" s="33">
        <v>1015</v>
      </c>
      <c r="J6" s="33">
        <f>I6*H6</f>
        <v>1015</v>
      </c>
      <c r="L6" s="2"/>
    </row>
    <row r="7" spans="1:12" x14ac:dyDescent="0.25">
      <c r="A7" s="25"/>
      <c r="B7" s="22" t="s">
        <v>139</v>
      </c>
      <c r="C7" s="34" t="s">
        <v>184</v>
      </c>
      <c r="D7" s="32">
        <v>41693</v>
      </c>
      <c r="E7" s="32">
        <v>41696</v>
      </c>
      <c r="F7" s="24">
        <v>4</v>
      </c>
      <c r="G7" s="24">
        <v>3</v>
      </c>
      <c r="H7" s="30">
        <v>1</v>
      </c>
      <c r="I7" s="33">
        <v>1015</v>
      </c>
      <c r="J7" s="33">
        <f>I7*H7</f>
        <v>1015</v>
      </c>
      <c r="L7" s="2"/>
    </row>
    <row r="8" spans="1:12" x14ac:dyDescent="0.25">
      <c r="A8" s="25"/>
      <c r="B8" s="22" t="s">
        <v>139</v>
      </c>
      <c r="C8" s="34" t="s">
        <v>184</v>
      </c>
      <c r="D8" s="32">
        <v>41693</v>
      </c>
      <c r="E8" s="32">
        <v>41696</v>
      </c>
      <c r="F8" s="24">
        <v>4</v>
      </c>
      <c r="G8" s="24">
        <v>3</v>
      </c>
      <c r="H8" s="30">
        <v>1</v>
      </c>
      <c r="I8" s="33">
        <v>1015</v>
      </c>
      <c r="J8" s="33">
        <f>I8*H8</f>
        <v>1015</v>
      </c>
      <c r="K8" s="35" t="s">
        <v>0</v>
      </c>
      <c r="L8" s="2"/>
    </row>
    <row r="9" spans="1:12" x14ac:dyDescent="0.25">
      <c r="A9" s="25"/>
      <c r="B9" s="22"/>
      <c r="C9" s="34"/>
      <c r="D9" s="32"/>
      <c r="E9" s="32"/>
      <c r="F9" s="24"/>
      <c r="G9" s="24"/>
      <c r="H9" s="30"/>
      <c r="I9" s="33"/>
      <c r="J9" s="33"/>
      <c r="L9" s="2"/>
    </row>
    <row r="10" spans="1:12" x14ac:dyDescent="0.25">
      <c r="A10" s="25" t="s">
        <v>183</v>
      </c>
      <c r="B10" s="22" t="s">
        <v>185</v>
      </c>
      <c r="C10" s="34" t="s">
        <v>186</v>
      </c>
      <c r="D10" s="32">
        <v>41932</v>
      </c>
      <c r="E10" s="32">
        <v>41950</v>
      </c>
      <c r="F10" s="24">
        <v>18</v>
      </c>
      <c r="G10" s="24">
        <v>17</v>
      </c>
      <c r="H10" s="30">
        <v>1</v>
      </c>
      <c r="I10" s="33">
        <v>4500</v>
      </c>
      <c r="J10" s="33">
        <f t="shared" ref="J10:J15" si="0">I10*H10</f>
        <v>4500</v>
      </c>
      <c r="L10" s="2"/>
    </row>
    <row r="11" spans="1:12" x14ac:dyDescent="0.25">
      <c r="A11" s="25" t="s">
        <v>142</v>
      </c>
      <c r="B11" s="22" t="s">
        <v>185</v>
      </c>
      <c r="C11" s="34" t="s">
        <v>186</v>
      </c>
      <c r="D11" s="32">
        <v>41932</v>
      </c>
      <c r="E11" s="32">
        <v>41950</v>
      </c>
      <c r="F11" s="24">
        <v>18</v>
      </c>
      <c r="G11" s="24">
        <v>17</v>
      </c>
      <c r="H11" s="30">
        <v>1</v>
      </c>
      <c r="I11" s="33">
        <v>4500</v>
      </c>
      <c r="J11" s="33">
        <f t="shared" si="0"/>
        <v>4500</v>
      </c>
      <c r="L11" s="2"/>
    </row>
    <row r="12" spans="1:12" x14ac:dyDescent="0.25">
      <c r="A12" s="36" t="s">
        <v>187</v>
      </c>
      <c r="B12" s="22" t="s">
        <v>185</v>
      </c>
      <c r="C12" s="34" t="s">
        <v>186</v>
      </c>
      <c r="D12" s="32">
        <v>41931</v>
      </c>
      <c r="E12" s="32">
        <v>41950</v>
      </c>
      <c r="F12" s="24">
        <v>19</v>
      </c>
      <c r="G12" s="24">
        <v>18</v>
      </c>
      <c r="H12" s="30">
        <v>1</v>
      </c>
      <c r="I12" s="33">
        <v>1600</v>
      </c>
      <c r="J12" s="33">
        <f t="shared" si="0"/>
        <v>1600</v>
      </c>
      <c r="L12" s="2"/>
    </row>
    <row r="13" spans="1:12" x14ac:dyDescent="0.25">
      <c r="A13" s="36"/>
      <c r="B13" s="34" t="s">
        <v>185</v>
      </c>
      <c r="C13" s="34" t="s">
        <v>186</v>
      </c>
      <c r="D13" s="32">
        <v>41932</v>
      </c>
      <c r="E13" s="32">
        <v>41950</v>
      </c>
      <c r="F13" s="24">
        <v>18</v>
      </c>
      <c r="G13" s="24">
        <v>17</v>
      </c>
      <c r="H13" s="30">
        <v>1</v>
      </c>
      <c r="I13" s="33">
        <v>1600</v>
      </c>
      <c r="J13" s="33">
        <f t="shared" si="0"/>
        <v>1600</v>
      </c>
      <c r="L13" s="2"/>
    </row>
    <row r="14" spans="1:12" x14ac:dyDescent="0.25">
      <c r="A14" s="36"/>
      <c r="B14" s="34" t="s">
        <v>185</v>
      </c>
      <c r="C14" s="34" t="s">
        <v>186</v>
      </c>
      <c r="D14" s="32">
        <v>41932</v>
      </c>
      <c r="E14" s="32">
        <v>41950</v>
      </c>
      <c r="F14" s="24">
        <v>18</v>
      </c>
      <c r="G14" s="24">
        <v>17</v>
      </c>
      <c r="H14" s="30">
        <v>2</v>
      </c>
      <c r="I14" s="33">
        <v>1600</v>
      </c>
      <c r="J14" s="33">
        <f t="shared" si="0"/>
        <v>3200</v>
      </c>
      <c r="L14" s="2"/>
    </row>
    <row r="15" spans="1:12" x14ac:dyDescent="0.25">
      <c r="A15" s="36"/>
      <c r="B15" s="34" t="s">
        <v>185</v>
      </c>
      <c r="C15" s="34" t="s">
        <v>186</v>
      </c>
      <c r="D15" s="32">
        <v>41932</v>
      </c>
      <c r="E15" s="32">
        <v>41950</v>
      </c>
      <c r="F15" s="24">
        <v>18</v>
      </c>
      <c r="G15" s="24">
        <v>17</v>
      </c>
      <c r="H15" s="30">
        <v>1</v>
      </c>
      <c r="I15" s="33">
        <v>1600</v>
      </c>
      <c r="J15" s="33">
        <f t="shared" si="0"/>
        <v>1600</v>
      </c>
      <c r="K15" s="35"/>
      <c r="L15" s="2"/>
    </row>
    <row r="16" spans="1:12" x14ac:dyDescent="0.25">
      <c r="A16" s="36"/>
      <c r="B16" s="34"/>
      <c r="C16" s="34"/>
      <c r="D16" s="32"/>
      <c r="E16" s="32"/>
      <c r="F16" s="24"/>
      <c r="G16" s="24"/>
      <c r="H16" s="30"/>
      <c r="I16" s="33"/>
      <c r="J16" s="33"/>
      <c r="K16" s="35"/>
      <c r="L16" s="2"/>
    </row>
    <row r="17" spans="1:12" x14ac:dyDescent="0.25">
      <c r="A17" s="25"/>
      <c r="B17" s="22" t="s">
        <v>188</v>
      </c>
      <c r="C17" s="34" t="s">
        <v>189</v>
      </c>
      <c r="D17" s="32">
        <v>41729</v>
      </c>
      <c r="E17" s="32">
        <v>41734</v>
      </c>
      <c r="F17" s="24">
        <v>6</v>
      </c>
      <c r="G17" s="24">
        <v>5</v>
      </c>
      <c r="H17" s="30">
        <v>1</v>
      </c>
      <c r="I17" s="33">
        <v>700</v>
      </c>
      <c r="J17" s="33">
        <f>I17*H17</f>
        <v>700</v>
      </c>
      <c r="L17" s="2"/>
    </row>
    <row r="18" spans="1:12" x14ac:dyDescent="0.25">
      <c r="A18" s="25"/>
      <c r="B18" s="22"/>
      <c r="C18" s="34"/>
      <c r="D18" s="32"/>
      <c r="E18" s="32"/>
      <c r="F18" s="24"/>
      <c r="G18" s="24"/>
      <c r="H18" s="30"/>
      <c r="I18" s="33"/>
      <c r="J18" s="33"/>
      <c r="L18" s="7"/>
    </row>
    <row r="19" spans="1:12" x14ac:dyDescent="0.25">
      <c r="A19" s="25" t="s">
        <v>141</v>
      </c>
      <c r="B19" s="22" t="s">
        <v>190</v>
      </c>
      <c r="C19" s="34"/>
      <c r="D19" s="32"/>
      <c r="E19" s="32"/>
      <c r="F19" s="24"/>
      <c r="G19" s="24"/>
      <c r="H19" s="30">
        <v>1</v>
      </c>
      <c r="I19" s="33">
        <v>1200</v>
      </c>
      <c r="J19" s="33">
        <f>I19*H19</f>
        <v>1200</v>
      </c>
      <c r="L19" s="7"/>
    </row>
    <row r="20" spans="1:12" x14ac:dyDescent="0.25">
      <c r="A20" s="25" t="s">
        <v>191</v>
      </c>
      <c r="B20" s="22" t="s">
        <v>190</v>
      </c>
      <c r="C20" s="34"/>
      <c r="D20" s="32"/>
      <c r="E20" s="32"/>
      <c r="F20" s="24"/>
      <c r="G20" s="24"/>
      <c r="H20" s="30">
        <v>1</v>
      </c>
      <c r="I20" s="33">
        <v>1200</v>
      </c>
      <c r="J20" s="33">
        <f>I20*H20</f>
        <v>1200</v>
      </c>
      <c r="L20" s="2"/>
    </row>
    <row r="21" spans="1:12" x14ac:dyDescent="0.25">
      <c r="A21" s="25" t="s">
        <v>192</v>
      </c>
      <c r="B21" s="22" t="s">
        <v>190</v>
      </c>
      <c r="C21" s="34"/>
      <c r="D21" s="32"/>
      <c r="E21" s="32"/>
      <c r="F21" s="24"/>
      <c r="G21" s="24"/>
      <c r="H21" s="30">
        <v>3</v>
      </c>
      <c r="I21" s="33">
        <v>1000</v>
      </c>
      <c r="J21" s="33">
        <f>I21*H21</f>
        <v>3000</v>
      </c>
      <c r="L21" s="2"/>
    </row>
    <row r="22" spans="1:12" x14ac:dyDescent="0.25">
      <c r="A22" s="25"/>
      <c r="B22" s="22"/>
      <c r="C22" s="34"/>
      <c r="D22" s="32"/>
      <c r="E22" s="32"/>
      <c r="F22" s="24"/>
      <c r="G22" s="24"/>
      <c r="H22" s="30"/>
      <c r="I22" s="33"/>
      <c r="J22" s="33"/>
      <c r="L22" s="2"/>
    </row>
    <row r="23" spans="1:12" x14ac:dyDescent="0.25">
      <c r="A23" s="25" t="s">
        <v>138</v>
      </c>
      <c r="B23" s="22" t="s">
        <v>188</v>
      </c>
      <c r="C23" s="34" t="s">
        <v>189</v>
      </c>
      <c r="D23" s="32">
        <v>41729</v>
      </c>
      <c r="E23" s="32">
        <v>41740</v>
      </c>
      <c r="F23" s="24">
        <v>11</v>
      </c>
      <c r="G23" s="24">
        <v>12</v>
      </c>
      <c r="H23" s="30">
        <v>1</v>
      </c>
      <c r="I23" s="33">
        <v>700</v>
      </c>
      <c r="J23" s="33">
        <f>I23*H23</f>
        <v>700</v>
      </c>
      <c r="L23" s="2"/>
    </row>
    <row r="24" spans="1:12" x14ac:dyDescent="0.25">
      <c r="A24" s="25"/>
      <c r="B24" s="22" t="s">
        <v>19</v>
      </c>
      <c r="C24" s="34" t="s">
        <v>193</v>
      </c>
      <c r="D24" s="32">
        <v>41681</v>
      </c>
      <c r="E24" s="32">
        <v>41682</v>
      </c>
      <c r="F24" s="24">
        <v>3</v>
      </c>
      <c r="G24" s="24">
        <v>2</v>
      </c>
      <c r="H24" s="30">
        <v>2</v>
      </c>
      <c r="I24" s="33">
        <v>600</v>
      </c>
      <c r="J24" s="33">
        <f>I24*H24</f>
        <v>1200</v>
      </c>
      <c r="L24" s="2"/>
    </row>
    <row r="25" spans="1:12" x14ac:dyDescent="0.25">
      <c r="A25" s="25"/>
      <c r="B25" s="22" t="s">
        <v>7</v>
      </c>
      <c r="C25" s="31" t="s">
        <v>194</v>
      </c>
      <c r="D25" s="32"/>
      <c r="E25" s="32"/>
      <c r="F25" s="24">
        <v>6</v>
      </c>
      <c r="G25" s="24">
        <v>5</v>
      </c>
      <c r="H25" s="30">
        <v>1</v>
      </c>
      <c r="I25" s="33">
        <v>850</v>
      </c>
      <c r="J25" s="33">
        <f>I25*H25</f>
        <v>850</v>
      </c>
      <c r="L25" s="2"/>
    </row>
    <row r="26" spans="1:12" x14ac:dyDescent="0.25">
      <c r="A26" s="25"/>
      <c r="B26" s="22"/>
      <c r="C26" s="34"/>
      <c r="D26" s="32"/>
      <c r="E26" s="32"/>
      <c r="F26" s="24"/>
      <c r="G26" s="24"/>
      <c r="H26" s="30"/>
      <c r="I26" s="33"/>
      <c r="J26" s="33"/>
      <c r="L26" s="2"/>
    </row>
    <row r="27" spans="1:12" x14ac:dyDescent="0.25">
      <c r="A27" s="25"/>
      <c r="B27" s="22" t="s">
        <v>12</v>
      </c>
      <c r="C27" s="34" t="s">
        <v>195</v>
      </c>
      <c r="D27" s="32" t="s">
        <v>196</v>
      </c>
      <c r="E27" s="32"/>
      <c r="F27" s="24">
        <v>5</v>
      </c>
      <c r="G27" s="24">
        <v>4</v>
      </c>
      <c r="H27" s="30">
        <v>1</v>
      </c>
      <c r="I27" s="33">
        <v>850</v>
      </c>
      <c r="J27" s="33">
        <f>I27*H27</f>
        <v>850</v>
      </c>
      <c r="L27" s="2"/>
    </row>
    <row r="28" spans="1:12" x14ac:dyDescent="0.25">
      <c r="A28" s="25"/>
      <c r="B28" s="22" t="s">
        <v>12</v>
      </c>
      <c r="C28" s="34" t="s">
        <v>195</v>
      </c>
      <c r="D28" s="32" t="s">
        <v>197</v>
      </c>
      <c r="E28" s="32"/>
      <c r="F28" s="24">
        <v>5</v>
      </c>
      <c r="G28" s="24">
        <v>4</v>
      </c>
      <c r="H28" s="30">
        <v>1</v>
      </c>
      <c r="I28" s="33">
        <v>850</v>
      </c>
      <c r="J28" s="33">
        <f>I28*H28</f>
        <v>850</v>
      </c>
      <c r="L28" s="2"/>
    </row>
    <row r="29" spans="1:12" x14ac:dyDescent="0.25">
      <c r="A29" s="25"/>
      <c r="B29" s="22" t="s">
        <v>12</v>
      </c>
      <c r="C29" s="34" t="s">
        <v>198</v>
      </c>
      <c r="D29" s="32" t="s">
        <v>199</v>
      </c>
      <c r="E29" s="32"/>
      <c r="F29" s="24">
        <v>5</v>
      </c>
      <c r="G29" s="24">
        <v>4</v>
      </c>
      <c r="H29" s="30">
        <v>2</v>
      </c>
      <c r="I29" s="33">
        <v>850</v>
      </c>
      <c r="J29" s="33">
        <f>I29*H29</f>
        <v>1700</v>
      </c>
      <c r="L29" s="2"/>
    </row>
    <row r="30" spans="1:12" x14ac:dyDescent="0.25">
      <c r="A30" s="36"/>
      <c r="B30" s="34" t="s">
        <v>200</v>
      </c>
      <c r="C30" s="34" t="s">
        <v>201</v>
      </c>
      <c r="D30" s="37" t="s">
        <v>202</v>
      </c>
      <c r="E30" s="32"/>
      <c r="F30" s="24">
        <v>6</v>
      </c>
      <c r="G30" s="24">
        <v>5</v>
      </c>
      <c r="H30" s="30">
        <v>3</v>
      </c>
      <c r="I30" s="33">
        <v>850</v>
      </c>
      <c r="J30" s="33">
        <f>I30*H30</f>
        <v>2550</v>
      </c>
      <c r="L30" s="2"/>
    </row>
    <row r="31" spans="1:12" x14ac:dyDescent="0.25">
      <c r="A31" s="36"/>
      <c r="B31" s="34" t="s">
        <v>10</v>
      </c>
      <c r="C31" s="34" t="s">
        <v>203</v>
      </c>
      <c r="D31" s="37" t="s">
        <v>196</v>
      </c>
      <c r="E31" s="32"/>
      <c r="F31" s="24">
        <v>5</v>
      </c>
      <c r="G31" s="24">
        <v>4</v>
      </c>
      <c r="H31" s="30">
        <v>1</v>
      </c>
      <c r="I31" s="33">
        <v>850</v>
      </c>
      <c r="J31" s="33">
        <f>I31*H31</f>
        <v>850</v>
      </c>
      <c r="L31" s="2"/>
    </row>
    <row r="32" spans="1:12" x14ac:dyDescent="0.25">
      <c r="A32" s="36"/>
      <c r="B32" s="34"/>
      <c r="C32" s="34"/>
      <c r="D32" s="37"/>
      <c r="E32" s="32"/>
      <c r="F32" s="24"/>
      <c r="G32" s="24"/>
      <c r="H32" s="30"/>
      <c r="I32" s="33"/>
      <c r="J32" s="33"/>
      <c r="L32" s="2"/>
    </row>
    <row r="33" spans="1:12" x14ac:dyDescent="0.25">
      <c r="A33" s="36"/>
      <c r="B33" s="34" t="s">
        <v>204</v>
      </c>
      <c r="C33" s="34" t="s">
        <v>205</v>
      </c>
      <c r="D33" s="37">
        <v>41752</v>
      </c>
      <c r="E33" s="37">
        <v>41757</v>
      </c>
      <c r="F33" s="38">
        <v>6</v>
      </c>
      <c r="G33" s="38">
        <v>5</v>
      </c>
      <c r="H33" s="34">
        <v>1</v>
      </c>
      <c r="I33" s="39">
        <v>900</v>
      </c>
      <c r="J33" s="39">
        <f t="shared" ref="J33:J47" si="1">I33*H33</f>
        <v>900</v>
      </c>
      <c r="K33" s="40"/>
      <c r="L33" s="2"/>
    </row>
    <row r="34" spans="1:12" x14ac:dyDescent="0.25">
      <c r="A34" s="36"/>
      <c r="B34" s="34"/>
      <c r="C34" s="34"/>
      <c r="D34" s="32"/>
      <c r="E34" s="32"/>
      <c r="F34" s="24"/>
      <c r="G34" s="24"/>
      <c r="H34" s="30"/>
      <c r="I34" s="33"/>
      <c r="J34" s="33">
        <f t="shared" si="1"/>
        <v>0</v>
      </c>
      <c r="L34" s="2"/>
    </row>
    <row r="35" spans="1:12" x14ac:dyDescent="0.25">
      <c r="A35" s="41"/>
      <c r="B35" s="9" t="s">
        <v>206</v>
      </c>
      <c r="C35" s="9" t="s">
        <v>207</v>
      </c>
      <c r="D35" s="26" t="s">
        <v>208</v>
      </c>
      <c r="E35" s="21"/>
      <c r="F35" s="19">
        <v>4</v>
      </c>
      <c r="G35" s="19">
        <v>3</v>
      </c>
      <c r="H35" s="16">
        <v>1</v>
      </c>
      <c r="I35" s="42">
        <v>850</v>
      </c>
      <c r="J35" s="42">
        <f t="shared" si="1"/>
        <v>850</v>
      </c>
      <c r="L35" s="2"/>
    </row>
    <row r="36" spans="1:12" x14ac:dyDescent="0.25">
      <c r="A36" s="25"/>
      <c r="B36" s="22"/>
      <c r="C36" s="22"/>
      <c r="D36" s="23"/>
      <c r="E36" s="23"/>
      <c r="F36" s="24"/>
      <c r="G36" s="24"/>
      <c r="H36" s="30"/>
      <c r="I36" s="42"/>
      <c r="J36" s="42">
        <f t="shared" si="1"/>
        <v>0</v>
      </c>
      <c r="L36" s="3"/>
    </row>
    <row r="37" spans="1:12" x14ac:dyDescent="0.25">
      <c r="A37" s="36"/>
      <c r="B37" s="34" t="s">
        <v>16</v>
      </c>
      <c r="C37" s="34" t="s">
        <v>209</v>
      </c>
      <c r="D37" s="23">
        <v>41729</v>
      </c>
      <c r="E37" s="23">
        <v>41746</v>
      </c>
      <c r="F37" s="24">
        <v>7</v>
      </c>
      <c r="G37" s="24">
        <v>6</v>
      </c>
      <c r="H37" s="30">
        <v>2</v>
      </c>
      <c r="I37" s="42">
        <v>850</v>
      </c>
      <c r="J37" s="42">
        <f t="shared" si="1"/>
        <v>1700</v>
      </c>
      <c r="L37" s="2"/>
    </row>
    <row r="38" spans="1:12" x14ac:dyDescent="0.25">
      <c r="A38" s="18"/>
      <c r="B38" s="10"/>
      <c r="C38" s="10"/>
      <c r="D38" s="21"/>
      <c r="E38" s="21"/>
      <c r="F38" s="19"/>
      <c r="G38" s="19"/>
      <c r="H38" s="16"/>
      <c r="I38" s="42"/>
      <c r="J38" s="42">
        <f t="shared" si="1"/>
        <v>0</v>
      </c>
      <c r="L38" s="2"/>
    </row>
    <row r="39" spans="1:12" x14ac:dyDescent="0.25">
      <c r="A39" s="20"/>
      <c r="B39" s="9" t="s">
        <v>16</v>
      </c>
      <c r="C39" s="43" t="s">
        <v>210</v>
      </c>
      <c r="D39" s="21">
        <v>41777</v>
      </c>
      <c r="E39" s="21">
        <v>41789</v>
      </c>
      <c r="F39" s="19">
        <v>13</v>
      </c>
      <c r="G39" s="10">
        <v>12</v>
      </c>
      <c r="H39" s="16">
        <v>1</v>
      </c>
      <c r="I39" s="42">
        <v>850</v>
      </c>
      <c r="J39" s="42">
        <f t="shared" si="1"/>
        <v>850</v>
      </c>
      <c r="L39" s="2"/>
    </row>
    <row r="40" spans="1:12" x14ac:dyDescent="0.25">
      <c r="A40" s="20"/>
      <c r="B40" s="9" t="s">
        <v>16</v>
      </c>
      <c r="C40" s="9" t="s">
        <v>211</v>
      </c>
      <c r="D40" s="26">
        <v>41792</v>
      </c>
      <c r="E40" s="26">
        <v>41802</v>
      </c>
      <c r="F40" s="44">
        <v>12</v>
      </c>
      <c r="G40" s="10">
        <v>11</v>
      </c>
      <c r="H40" s="16">
        <v>1</v>
      </c>
      <c r="I40" s="42">
        <v>850</v>
      </c>
      <c r="J40" s="42">
        <f t="shared" si="1"/>
        <v>850</v>
      </c>
      <c r="L40" s="2"/>
    </row>
    <row r="41" spans="1:12" x14ac:dyDescent="0.25">
      <c r="A41" s="20"/>
      <c r="B41" s="9" t="s">
        <v>212</v>
      </c>
      <c r="C41" s="9" t="s">
        <v>213</v>
      </c>
      <c r="D41" s="21"/>
      <c r="E41" s="21"/>
      <c r="F41" s="19">
        <v>6</v>
      </c>
      <c r="G41" s="10">
        <v>5</v>
      </c>
      <c r="H41" s="16">
        <v>1</v>
      </c>
      <c r="I41" s="42">
        <v>1500</v>
      </c>
      <c r="J41" s="42">
        <f t="shared" si="1"/>
        <v>1500</v>
      </c>
      <c r="L41" s="2"/>
    </row>
    <row r="42" spans="1:12" x14ac:dyDescent="0.25">
      <c r="A42" s="20"/>
      <c r="B42" s="9"/>
      <c r="C42" s="9"/>
      <c r="D42" s="27"/>
      <c r="E42" s="27"/>
      <c r="F42" s="45"/>
      <c r="G42" s="28"/>
      <c r="H42" s="16"/>
      <c r="I42" s="42"/>
      <c r="J42" s="42">
        <f t="shared" si="1"/>
        <v>0</v>
      </c>
      <c r="L42" s="2"/>
    </row>
    <row r="43" spans="1:12" x14ac:dyDescent="0.25">
      <c r="A43" s="20"/>
      <c r="B43" s="9" t="s">
        <v>20</v>
      </c>
      <c r="C43" s="9" t="s">
        <v>214</v>
      </c>
      <c r="D43" s="46">
        <v>41727</v>
      </c>
      <c r="E43" s="27">
        <v>41732</v>
      </c>
      <c r="F43" s="45">
        <v>4</v>
      </c>
      <c r="G43" s="28">
        <v>3</v>
      </c>
      <c r="H43" s="16">
        <v>2</v>
      </c>
      <c r="I43" s="42">
        <v>1500</v>
      </c>
      <c r="J43" s="42">
        <f t="shared" si="1"/>
        <v>3000</v>
      </c>
      <c r="L43" s="2"/>
    </row>
    <row r="44" spans="1:12" x14ac:dyDescent="0.25">
      <c r="A44" s="20"/>
      <c r="B44" s="9"/>
      <c r="C44" s="9"/>
      <c r="D44" s="46"/>
      <c r="E44" s="27"/>
      <c r="F44" s="45"/>
      <c r="G44" s="28"/>
      <c r="H44" s="16"/>
      <c r="I44" s="42"/>
      <c r="J44" s="42">
        <f t="shared" si="1"/>
        <v>0</v>
      </c>
      <c r="L44" s="2"/>
    </row>
    <row r="45" spans="1:12" x14ac:dyDescent="0.25">
      <c r="A45" s="20"/>
      <c r="B45" s="9" t="s">
        <v>215</v>
      </c>
      <c r="C45" s="9" t="s">
        <v>216</v>
      </c>
      <c r="D45" s="46" t="s">
        <v>217</v>
      </c>
      <c r="E45" s="27"/>
      <c r="F45" s="45">
        <v>5</v>
      </c>
      <c r="G45" s="28">
        <v>4</v>
      </c>
      <c r="H45" s="16">
        <v>1</v>
      </c>
      <c r="I45" s="42">
        <v>850</v>
      </c>
      <c r="J45" s="42">
        <f t="shared" si="1"/>
        <v>850</v>
      </c>
      <c r="L45" s="2"/>
    </row>
    <row r="46" spans="1:12" x14ac:dyDescent="0.25">
      <c r="A46" s="20"/>
      <c r="B46" s="9" t="s">
        <v>190</v>
      </c>
      <c r="C46" s="9" t="s">
        <v>218</v>
      </c>
      <c r="D46" s="46" t="s">
        <v>217</v>
      </c>
      <c r="E46" s="27"/>
      <c r="F46" s="45">
        <v>5</v>
      </c>
      <c r="G46" s="28">
        <v>4</v>
      </c>
      <c r="H46" s="16">
        <v>1</v>
      </c>
      <c r="I46" s="42">
        <v>850</v>
      </c>
      <c r="J46" s="42">
        <f t="shared" si="1"/>
        <v>850</v>
      </c>
      <c r="L46" s="2"/>
    </row>
    <row r="47" spans="1:12" x14ac:dyDescent="0.25">
      <c r="A47" s="20"/>
      <c r="B47" s="9"/>
      <c r="C47" s="10"/>
      <c r="D47" s="27"/>
      <c r="E47" s="27"/>
      <c r="F47" s="45"/>
      <c r="G47" s="28"/>
      <c r="H47" s="10"/>
      <c r="I47" s="42"/>
      <c r="J47" s="42">
        <f t="shared" si="1"/>
        <v>0</v>
      </c>
      <c r="L47" s="2"/>
    </row>
    <row r="48" spans="1:12" x14ac:dyDescent="0.25">
      <c r="A48" s="29" t="s">
        <v>0</v>
      </c>
      <c r="B48" s="11" t="s">
        <v>0</v>
      </c>
      <c r="D48" s="235"/>
      <c r="E48" s="235"/>
      <c r="F48" s="236"/>
      <c r="G48" s="235"/>
      <c r="H48" s="237"/>
      <c r="I48" s="238"/>
      <c r="J48" s="238"/>
      <c r="L48" s="2"/>
    </row>
    <row r="49" spans="1:12" x14ac:dyDescent="0.25">
      <c r="A49" s="23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6"/>
      <c r="B50" s="2"/>
      <c r="C50" s="2"/>
      <c r="D50" s="2"/>
      <c r="E50" s="5"/>
      <c r="F50" s="5"/>
      <c r="G50" s="2"/>
      <c r="H50" s="2"/>
      <c r="I50" s="2"/>
      <c r="J50" s="2"/>
      <c r="K50" s="2"/>
      <c r="L50" s="2"/>
    </row>
    <row r="51" spans="1:12" x14ac:dyDescent="0.25">
      <c r="A51" s="6"/>
      <c r="B51" s="2"/>
      <c r="C51" s="2"/>
      <c r="D51" s="2"/>
      <c r="E51" s="5"/>
      <c r="F51" s="5"/>
      <c r="G51" s="2"/>
      <c r="H51" s="2"/>
      <c r="I51" s="2"/>
      <c r="J51" s="2"/>
      <c r="K51" s="2"/>
      <c r="L51" s="2"/>
    </row>
    <row r="52" spans="1:12" x14ac:dyDescent="0.25">
      <c r="A52" s="6"/>
      <c r="B52" s="2"/>
      <c r="C52" s="2"/>
      <c r="D52" s="2"/>
      <c r="E52" s="5"/>
      <c r="F52" s="5"/>
      <c r="G52" s="2"/>
      <c r="H52" s="2"/>
      <c r="I52" s="2"/>
      <c r="J52" s="2"/>
      <c r="K52" s="2"/>
      <c r="L52" s="2"/>
    </row>
    <row r="53" spans="1:12" x14ac:dyDescent="0.25">
      <c r="A53" s="4"/>
      <c r="B53" s="2"/>
      <c r="C53" s="240"/>
      <c r="D53" s="2"/>
      <c r="E53" s="5"/>
      <c r="F53" s="5"/>
      <c r="G53" s="2"/>
      <c r="H53" s="2"/>
      <c r="I53" s="2"/>
      <c r="J53" s="8"/>
      <c r="K53" s="2"/>
      <c r="L53" s="2"/>
    </row>
    <row r="54" spans="1:12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6"/>
      <c r="B55" s="2"/>
      <c r="C55" s="2"/>
      <c r="D55" s="2"/>
      <c r="E55" s="5"/>
      <c r="F55" s="5"/>
      <c r="G55" s="2"/>
      <c r="H55" s="2"/>
      <c r="I55" s="2"/>
      <c r="J55" s="8"/>
      <c r="K55" s="2"/>
      <c r="L55" s="2"/>
    </row>
    <row r="56" spans="1:12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6"/>
      <c r="B57" s="2"/>
      <c r="C57" s="2"/>
      <c r="D57" s="2"/>
      <c r="E57" s="5"/>
      <c r="F57" s="5"/>
      <c r="G57" s="2"/>
      <c r="H57" s="2"/>
      <c r="I57" s="2"/>
      <c r="J57" s="8"/>
      <c r="K57" s="2"/>
      <c r="L57" s="2"/>
    </row>
    <row r="58" spans="1:12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6"/>
      <c r="B60" s="2"/>
      <c r="C60" s="2"/>
      <c r="D60" s="2"/>
      <c r="E60" s="5"/>
      <c r="F60" s="5"/>
      <c r="G60" s="2"/>
      <c r="H60" s="2"/>
      <c r="I60" s="2"/>
      <c r="J60" s="8"/>
      <c r="K60" s="2"/>
      <c r="L60" s="2"/>
    </row>
    <row r="61" spans="1:12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rightToLeft="1" zoomScale="60" zoomScaleNormal="60" workbookViewId="0">
      <selection activeCell="R20" sqref="R20"/>
    </sheetView>
  </sheetViews>
  <sheetFormatPr defaultRowHeight="15.75" x14ac:dyDescent="0.25"/>
  <cols>
    <col min="1" max="1" width="21.85546875" style="76" customWidth="1"/>
    <col min="2" max="2" width="17.140625" style="76" bestFit="1" customWidth="1"/>
    <col min="3" max="3" width="43.5703125" style="76" customWidth="1"/>
    <col min="4" max="4" width="23.85546875" style="76" bestFit="1" customWidth="1"/>
    <col min="5" max="5" width="10.28515625" style="76" customWidth="1"/>
    <col min="6" max="6" width="4.5703125" style="76" bestFit="1" customWidth="1"/>
    <col min="7" max="7" width="9.85546875" style="76" bestFit="1" customWidth="1"/>
    <col min="8" max="8" width="6" style="76" bestFit="1" customWidth="1"/>
    <col min="9" max="9" width="18.28515625" style="76" bestFit="1" customWidth="1"/>
    <col min="10" max="11" width="15.140625" style="76" bestFit="1" customWidth="1"/>
    <col min="12" max="12" width="14.7109375" style="76" bestFit="1" customWidth="1"/>
    <col min="13" max="16384" width="9.140625" style="76"/>
  </cols>
  <sheetData>
    <row r="1" spans="1:12" x14ac:dyDescent="0.25">
      <c r="A1" s="95"/>
      <c r="B1" s="96"/>
      <c r="C1" s="95"/>
      <c r="D1" s="97"/>
      <c r="E1" s="97"/>
      <c r="F1" s="97"/>
      <c r="G1" s="97"/>
      <c r="H1" s="97"/>
      <c r="I1" s="97"/>
      <c r="J1" s="97"/>
      <c r="K1" s="97"/>
      <c r="L1" s="98">
        <v>42309</v>
      </c>
    </row>
    <row r="2" spans="1:12" x14ac:dyDescent="0.25">
      <c r="A2" s="53" t="s">
        <v>324</v>
      </c>
      <c r="B2" s="99"/>
      <c r="C2" s="100"/>
      <c r="D2" s="53" t="s">
        <v>126</v>
      </c>
      <c r="E2" s="97"/>
      <c r="F2" s="97"/>
      <c r="G2" s="97"/>
      <c r="H2" s="97"/>
      <c r="I2" s="97"/>
      <c r="J2" s="97"/>
      <c r="K2" s="97"/>
      <c r="L2" s="97"/>
    </row>
    <row r="3" spans="1:12" x14ac:dyDescent="0.25">
      <c r="A3" s="101" t="s">
        <v>0</v>
      </c>
      <c r="B3" s="97"/>
      <c r="C3" s="102"/>
      <c r="D3" s="97"/>
      <c r="E3" s="97"/>
      <c r="F3" s="97"/>
      <c r="G3" s="97"/>
      <c r="H3" s="97"/>
      <c r="I3" s="97"/>
      <c r="J3" s="103" t="s">
        <v>0</v>
      </c>
      <c r="K3" s="104"/>
      <c r="L3" s="104"/>
    </row>
    <row r="4" spans="1:12" ht="31.5" x14ac:dyDescent="0.25">
      <c r="A4" s="105" t="s">
        <v>128</v>
      </c>
      <c r="B4" s="106" t="s">
        <v>1</v>
      </c>
      <c r="C4" s="105" t="s">
        <v>129</v>
      </c>
      <c r="D4" s="106" t="s">
        <v>2</v>
      </c>
      <c r="E4" s="106" t="s">
        <v>3</v>
      </c>
      <c r="F4" s="106" t="s">
        <v>18</v>
      </c>
      <c r="G4" s="106" t="s">
        <v>147</v>
      </c>
      <c r="H4" s="106" t="s">
        <v>131</v>
      </c>
      <c r="I4" s="106" t="s">
        <v>4</v>
      </c>
      <c r="J4" s="106" t="s">
        <v>74</v>
      </c>
      <c r="K4" s="116" t="s">
        <v>221</v>
      </c>
      <c r="L4" s="106" t="s">
        <v>222</v>
      </c>
    </row>
    <row r="5" spans="1:12" x14ac:dyDescent="0.25">
      <c r="A5" s="107" t="s">
        <v>325</v>
      </c>
      <c r="B5" s="108" t="s">
        <v>34</v>
      </c>
      <c r="C5" s="124" t="s">
        <v>6</v>
      </c>
      <c r="D5" s="109">
        <v>42031</v>
      </c>
      <c r="E5" s="109">
        <v>42033</v>
      </c>
      <c r="F5" s="110">
        <v>3</v>
      </c>
      <c r="G5" s="110">
        <f>F5-1</f>
        <v>2</v>
      </c>
      <c r="H5" s="108">
        <v>1</v>
      </c>
      <c r="I5" s="111">
        <v>1200</v>
      </c>
      <c r="J5" s="111">
        <f t="shared" ref="J5:J13" si="0">I5*H5</f>
        <v>1200</v>
      </c>
      <c r="K5" s="115"/>
      <c r="L5" s="111"/>
    </row>
    <row r="6" spans="1:12" x14ac:dyDescent="0.25">
      <c r="A6" s="107"/>
      <c r="B6" s="108" t="s">
        <v>326</v>
      </c>
      <c r="C6" s="107" t="s">
        <v>327</v>
      </c>
      <c r="D6" s="109">
        <v>42042</v>
      </c>
      <c r="E6" s="109">
        <v>42046</v>
      </c>
      <c r="F6" s="110">
        <v>6</v>
      </c>
      <c r="G6" s="110">
        <f>F6-1</f>
        <v>5</v>
      </c>
      <c r="H6" s="108">
        <v>1</v>
      </c>
      <c r="I6" s="122">
        <v>2200</v>
      </c>
      <c r="J6" s="111">
        <f t="shared" si="0"/>
        <v>2200</v>
      </c>
      <c r="K6" s="115"/>
      <c r="L6" s="111"/>
    </row>
    <row r="7" spans="1:12" x14ac:dyDescent="0.25">
      <c r="A7" s="107"/>
      <c r="B7" s="108" t="s">
        <v>328</v>
      </c>
      <c r="C7" s="107" t="s">
        <v>329</v>
      </c>
      <c r="D7" s="109">
        <v>42044</v>
      </c>
      <c r="E7" s="109">
        <v>42047</v>
      </c>
      <c r="F7" s="110">
        <v>3</v>
      </c>
      <c r="G7" s="110">
        <v>2</v>
      </c>
      <c r="H7" s="139">
        <v>1</v>
      </c>
      <c r="I7" s="122">
        <v>1200</v>
      </c>
      <c r="J7" s="140">
        <f t="shared" si="0"/>
        <v>1200</v>
      </c>
      <c r="K7" s="115"/>
      <c r="L7" s="111"/>
    </row>
    <row r="8" spans="1:12" x14ac:dyDescent="0.25">
      <c r="A8" s="107"/>
      <c r="B8" s="108" t="s">
        <v>34</v>
      </c>
      <c r="C8" s="107" t="s">
        <v>330</v>
      </c>
      <c r="D8" s="109">
        <v>42064</v>
      </c>
      <c r="E8" s="109">
        <v>42068</v>
      </c>
      <c r="F8" s="110">
        <v>4</v>
      </c>
      <c r="G8" s="110">
        <f>F8-1</f>
        <v>3</v>
      </c>
      <c r="H8" s="108">
        <v>1</v>
      </c>
      <c r="I8" s="122">
        <v>850</v>
      </c>
      <c r="J8" s="111">
        <f t="shared" si="0"/>
        <v>850</v>
      </c>
      <c r="K8" s="115"/>
      <c r="L8" s="111"/>
    </row>
    <row r="9" spans="1:12" x14ac:dyDescent="0.25">
      <c r="A9" s="107"/>
      <c r="B9" s="108" t="s">
        <v>34</v>
      </c>
      <c r="C9" s="107" t="s">
        <v>330</v>
      </c>
      <c r="D9" s="109">
        <v>42064</v>
      </c>
      <c r="E9" s="109">
        <v>42068</v>
      </c>
      <c r="F9" s="110">
        <v>4</v>
      </c>
      <c r="G9" s="110">
        <f>F9-1</f>
        <v>3</v>
      </c>
      <c r="H9" s="108">
        <v>1</v>
      </c>
      <c r="I9" s="122">
        <v>850</v>
      </c>
      <c r="J9" s="111">
        <f t="shared" si="0"/>
        <v>850</v>
      </c>
      <c r="K9" s="115"/>
      <c r="L9" s="111"/>
    </row>
    <row r="10" spans="1:12" x14ac:dyDescent="0.25">
      <c r="A10" s="107"/>
      <c r="B10" s="108" t="s">
        <v>331</v>
      </c>
      <c r="C10" s="107" t="s">
        <v>332</v>
      </c>
      <c r="D10" s="109">
        <v>42075</v>
      </c>
      <c r="E10" s="109">
        <v>42081</v>
      </c>
      <c r="F10" s="110">
        <v>6</v>
      </c>
      <c r="G10" s="110">
        <f>F10-1</f>
        <v>5</v>
      </c>
      <c r="H10" s="108">
        <v>1</v>
      </c>
      <c r="I10" s="122">
        <v>2000</v>
      </c>
      <c r="J10" s="111">
        <f t="shared" si="0"/>
        <v>2000</v>
      </c>
      <c r="K10" s="115"/>
      <c r="L10" s="111"/>
    </row>
    <row r="11" spans="1:12" x14ac:dyDescent="0.25">
      <c r="A11" s="107"/>
      <c r="B11" s="108" t="s">
        <v>16</v>
      </c>
      <c r="C11" s="107" t="s">
        <v>333</v>
      </c>
      <c r="D11" s="109">
        <v>42106</v>
      </c>
      <c r="E11" s="109">
        <v>42109</v>
      </c>
      <c r="F11" s="110">
        <v>3</v>
      </c>
      <c r="G11" s="110">
        <v>2</v>
      </c>
      <c r="H11" s="108">
        <v>1</v>
      </c>
      <c r="I11" s="111">
        <v>1200</v>
      </c>
      <c r="J11" s="111">
        <f t="shared" si="0"/>
        <v>1200</v>
      </c>
      <c r="K11" s="115"/>
      <c r="L11" s="111"/>
    </row>
    <row r="12" spans="1:12" x14ac:dyDescent="0.25">
      <c r="A12" s="107"/>
      <c r="B12" s="108" t="s">
        <v>334</v>
      </c>
      <c r="C12" s="107" t="s">
        <v>335</v>
      </c>
      <c r="D12" s="109">
        <v>42142</v>
      </c>
      <c r="E12" s="109">
        <v>42146</v>
      </c>
      <c r="F12" s="110">
        <v>4</v>
      </c>
      <c r="G12" s="110">
        <f t="shared" ref="G12:G18" si="1">F12-1</f>
        <v>3</v>
      </c>
      <c r="H12" s="108">
        <v>1</v>
      </c>
      <c r="I12" s="111">
        <v>900</v>
      </c>
      <c r="J12" s="111">
        <f t="shared" si="0"/>
        <v>900</v>
      </c>
      <c r="K12" s="115"/>
      <c r="L12" s="111"/>
    </row>
    <row r="13" spans="1:12" x14ac:dyDescent="0.25">
      <c r="A13" s="107"/>
      <c r="B13" s="108" t="s">
        <v>336</v>
      </c>
      <c r="C13" s="107" t="s">
        <v>118</v>
      </c>
      <c r="D13" s="109">
        <v>42175</v>
      </c>
      <c r="E13" s="109">
        <v>42180</v>
      </c>
      <c r="F13" s="110">
        <v>6</v>
      </c>
      <c r="G13" s="110">
        <f t="shared" si="1"/>
        <v>5</v>
      </c>
      <c r="H13" s="108">
        <v>1</v>
      </c>
      <c r="I13" s="111">
        <v>2200</v>
      </c>
      <c r="J13" s="111">
        <f t="shared" si="0"/>
        <v>2200</v>
      </c>
      <c r="K13" s="115"/>
      <c r="L13" s="111"/>
    </row>
    <row r="14" spans="1:12" x14ac:dyDescent="0.25">
      <c r="A14" s="107"/>
      <c r="B14" s="108" t="s">
        <v>296</v>
      </c>
      <c r="C14" s="107" t="s">
        <v>337</v>
      </c>
      <c r="D14" s="109">
        <v>42122</v>
      </c>
      <c r="E14" s="109">
        <v>42123</v>
      </c>
      <c r="F14" s="110">
        <v>3</v>
      </c>
      <c r="G14" s="110">
        <f t="shared" si="1"/>
        <v>2</v>
      </c>
      <c r="H14" s="108">
        <v>1</v>
      </c>
      <c r="I14" s="111">
        <v>1200</v>
      </c>
      <c r="J14" s="111">
        <f>I14*H14</f>
        <v>1200</v>
      </c>
      <c r="K14" s="115"/>
      <c r="L14" s="111"/>
    </row>
    <row r="15" spans="1:12" x14ac:dyDescent="0.25">
      <c r="A15" s="107"/>
      <c r="B15" s="108" t="s">
        <v>7</v>
      </c>
      <c r="C15" s="107" t="s">
        <v>338</v>
      </c>
      <c r="D15" s="109">
        <v>42149</v>
      </c>
      <c r="E15" s="109">
        <v>42153</v>
      </c>
      <c r="F15" s="110">
        <v>5</v>
      </c>
      <c r="G15" s="110">
        <f t="shared" si="1"/>
        <v>4</v>
      </c>
      <c r="H15" s="108">
        <v>1</v>
      </c>
      <c r="I15" s="111">
        <v>850</v>
      </c>
      <c r="J15" s="111">
        <f>I15*H15</f>
        <v>850</v>
      </c>
      <c r="K15" s="115"/>
      <c r="L15" s="111"/>
    </row>
    <row r="16" spans="1:12" x14ac:dyDescent="0.25">
      <c r="A16" s="107"/>
      <c r="B16" s="108" t="s">
        <v>339</v>
      </c>
      <c r="C16" s="107" t="s">
        <v>340</v>
      </c>
      <c r="D16" s="109">
        <v>42155</v>
      </c>
      <c r="E16" s="109">
        <v>42158</v>
      </c>
      <c r="F16" s="110">
        <v>4</v>
      </c>
      <c r="G16" s="110">
        <f t="shared" si="1"/>
        <v>3</v>
      </c>
      <c r="H16" s="108">
        <v>1</v>
      </c>
      <c r="I16" s="111">
        <v>2000</v>
      </c>
      <c r="J16" s="111">
        <f>I16*H16</f>
        <v>2000</v>
      </c>
      <c r="K16" s="115"/>
      <c r="L16" s="111"/>
    </row>
    <row r="17" spans="1:12" x14ac:dyDescent="0.25">
      <c r="A17" s="113"/>
      <c r="B17" s="108" t="s">
        <v>16</v>
      </c>
      <c r="C17" s="107" t="s">
        <v>341</v>
      </c>
      <c r="D17" s="109">
        <v>42317</v>
      </c>
      <c r="E17" s="109">
        <v>42323</v>
      </c>
      <c r="F17" s="110">
        <v>6</v>
      </c>
      <c r="G17" s="110">
        <f t="shared" si="1"/>
        <v>5</v>
      </c>
      <c r="H17" s="108">
        <v>1</v>
      </c>
      <c r="I17" s="111">
        <v>850</v>
      </c>
      <c r="J17" s="111">
        <f>I17*H17</f>
        <v>850</v>
      </c>
      <c r="K17" s="115"/>
      <c r="L17" s="111"/>
    </row>
    <row r="18" spans="1:12" x14ac:dyDescent="0.25">
      <c r="A18" s="107"/>
      <c r="B18" s="108" t="s">
        <v>254</v>
      </c>
      <c r="C18" s="107" t="s">
        <v>342</v>
      </c>
      <c r="D18" s="109">
        <v>42344</v>
      </c>
      <c r="E18" s="109">
        <v>42348</v>
      </c>
      <c r="F18" s="110">
        <f>E18-D18</f>
        <v>4</v>
      </c>
      <c r="G18" s="110">
        <f t="shared" si="1"/>
        <v>3</v>
      </c>
      <c r="H18" s="108">
        <v>1</v>
      </c>
      <c r="I18" s="111">
        <v>1800</v>
      </c>
      <c r="J18" s="111">
        <f>I18*H18</f>
        <v>1800</v>
      </c>
      <c r="K18" s="115"/>
      <c r="L18" s="111"/>
    </row>
    <row r="19" spans="1:12" x14ac:dyDescent="0.25">
      <c r="A19" s="124"/>
      <c r="B19" s="103"/>
      <c r="C19" s="124"/>
      <c r="D19" s="135"/>
      <c r="E19" s="135"/>
      <c r="F19" s="136"/>
      <c r="G19" s="136"/>
      <c r="H19" s="103"/>
      <c r="I19" s="127"/>
      <c r="J19" s="127"/>
      <c r="K19" s="127"/>
      <c r="L19" s="111"/>
    </row>
    <row r="20" spans="1:12" x14ac:dyDescent="0.25">
      <c r="A20" s="114"/>
      <c r="B20" s="108" t="s">
        <v>34</v>
      </c>
      <c r="C20" s="107"/>
      <c r="D20" s="109">
        <v>42031</v>
      </c>
      <c r="E20" s="109">
        <v>42033</v>
      </c>
      <c r="F20" s="110">
        <v>3</v>
      </c>
      <c r="G20" s="110">
        <f>F20-1</f>
        <v>2</v>
      </c>
      <c r="H20" s="108">
        <v>1</v>
      </c>
      <c r="I20" s="111">
        <v>0</v>
      </c>
      <c r="J20" s="111">
        <f t="shared" ref="J20:J26" si="2">I20*H20</f>
        <v>0</v>
      </c>
      <c r="K20" s="115"/>
      <c r="L20" s="111"/>
    </row>
    <row r="21" spans="1:12" x14ac:dyDescent="0.25">
      <c r="A21" s="114"/>
      <c r="B21" s="108" t="s">
        <v>34</v>
      </c>
      <c r="C21" s="107" t="s">
        <v>330</v>
      </c>
      <c r="D21" s="109">
        <v>42065</v>
      </c>
      <c r="E21" s="109">
        <v>42070</v>
      </c>
      <c r="F21" s="110">
        <v>3</v>
      </c>
      <c r="G21" s="110">
        <v>2</v>
      </c>
      <c r="H21" s="108">
        <v>1</v>
      </c>
      <c r="I21" s="111">
        <v>850</v>
      </c>
      <c r="J21" s="111">
        <f t="shared" si="2"/>
        <v>850</v>
      </c>
      <c r="K21" s="115">
        <v>1015</v>
      </c>
      <c r="L21" s="111">
        <f>J21+K21</f>
        <v>1865</v>
      </c>
    </row>
    <row r="22" spans="1:12" x14ac:dyDescent="0.25">
      <c r="A22" s="114"/>
      <c r="B22" s="108" t="s">
        <v>34</v>
      </c>
      <c r="C22" s="107" t="s">
        <v>330</v>
      </c>
      <c r="D22" s="109">
        <v>42065</v>
      </c>
      <c r="E22" s="109">
        <v>42068</v>
      </c>
      <c r="F22" s="110">
        <v>5</v>
      </c>
      <c r="G22" s="110"/>
      <c r="H22" s="108">
        <v>1</v>
      </c>
      <c r="I22" s="111">
        <v>850</v>
      </c>
      <c r="J22" s="111">
        <f t="shared" si="2"/>
        <v>850</v>
      </c>
      <c r="K22" s="115">
        <v>1015</v>
      </c>
      <c r="L22" s="111">
        <f t="shared" ref="L22:L37" si="3">J22+K22</f>
        <v>1865</v>
      </c>
    </row>
    <row r="23" spans="1:12" x14ac:dyDescent="0.25">
      <c r="A23" s="114"/>
      <c r="B23" s="108" t="s">
        <v>7</v>
      </c>
      <c r="C23" s="107" t="s">
        <v>343</v>
      </c>
      <c r="D23" s="109">
        <v>42085</v>
      </c>
      <c r="E23" s="109">
        <v>42097</v>
      </c>
      <c r="F23" s="110">
        <v>36</v>
      </c>
      <c r="G23" s="110"/>
      <c r="H23" s="108">
        <v>2</v>
      </c>
      <c r="I23" s="111">
        <v>650</v>
      </c>
      <c r="J23" s="111">
        <f t="shared" si="2"/>
        <v>1300</v>
      </c>
      <c r="K23" s="115">
        <v>6200</v>
      </c>
      <c r="L23" s="111">
        <f t="shared" si="3"/>
        <v>7500</v>
      </c>
    </row>
    <row r="24" spans="1:12" x14ac:dyDescent="0.25">
      <c r="A24" s="114"/>
      <c r="B24" s="108" t="s">
        <v>7</v>
      </c>
      <c r="C24" s="107" t="s">
        <v>344</v>
      </c>
      <c r="D24" s="109">
        <v>42136</v>
      </c>
      <c r="E24" s="109">
        <v>42146</v>
      </c>
      <c r="F24" s="110">
        <v>11</v>
      </c>
      <c r="G24" s="110">
        <f>F24-1</f>
        <v>10</v>
      </c>
      <c r="H24" s="108">
        <v>1</v>
      </c>
      <c r="I24" s="111">
        <v>700</v>
      </c>
      <c r="J24" s="111">
        <f t="shared" si="2"/>
        <v>700</v>
      </c>
      <c r="K24" s="115">
        <v>1800</v>
      </c>
      <c r="L24" s="111">
        <f t="shared" si="3"/>
        <v>2500</v>
      </c>
    </row>
    <row r="25" spans="1:12" x14ac:dyDescent="0.25">
      <c r="A25" s="114"/>
      <c r="B25" s="108" t="s">
        <v>296</v>
      </c>
      <c r="C25" s="107" t="s">
        <v>345</v>
      </c>
      <c r="D25" s="109">
        <v>42163</v>
      </c>
      <c r="E25" s="109">
        <v>42167</v>
      </c>
      <c r="F25" s="110">
        <v>4</v>
      </c>
      <c r="G25" s="110">
        <f>F25-1</f>
        <v>3</v>
      </c>
      <c r="H25" s="108">
        <v>1</v>
      </c>
      <c r="I25" s="111">
        <v>781</v>
      </c>
      <c r="J25" s="111">
        <f t="shared" si="2"/>
        <v>781</v>
      </c>
      <c r="K25" s="115">
        <v>3450</v>
      </c>
      <c r="L25" s="111">
        <f t="shared" si="3"/>
        <v>4231</v>
      </c>
    </row>
    <row r="26" spans="1:12" x14ac:dyDescent="0.25">
      <c r="A26" s="117"/>
      <c r="B26" s="118" t="s">
        <v>300</v>
      </c>
      <c r="C26" s="119" t="s">
        <v>346</v>
      </c>
      <c r="D26" s="120">
        <v>42177</v>
      </c>
      <c r="E26" s="120">
        <v>42181</v>
      </c>
      <c r="F26" s="121"/>
      <c r="G26" s="110">
        <v>5</v>
      </c>
      <c r="H26" s="118">
        <v>2</v>
      </c>
      <c r="I26" s="122">
        <v>1200</v>
      </c>
      <c r="J26" s="111">
        <f t="shared" si="2"/>
        <v>2400</v>
      </c>
      <c r="K26" s="123"/>
      <c r="L26" s="111">
        <f t="shared" si="3"/>
        <v>2400</v>
      </c>
    </row>
    <row r="27" spans="1:12" x14ac:dyDescent="0.25">
      <c r="A27" s="117"/>
      <c r="B27" s="118" t="s">
        <v>300</v>
      </c>
      <c r="C27" s="119" t="s">
        <v>347</v>
      </c>
      <c r="D27" s="120">
        <v>42177</v>
      </c>
      <c r="E27" s="120">
        <v>42181</v>
      </c>
      <c r="F27" s="121"/>
      <c r="G27" s="110"/>
      <c r="H27" s="118"/>
      <c r="I27" s="122"/>
      <c r="J27" s="111"/>
      <c r="K27" s="123">
        <v>725</v>
      </c>
      <c r="L27" s="111">
        <f t="shared" si="3"/>
        <v>725</v>
      </c>
    </row>
    <row r="28" spans="1:12" x14ac:dyDescent="0.25">
      <c r="A28" s="117"/>
      <c r="B28" s="118" t="s">
        <v>348</v>
      </c>
      <c r="C28" s="119" t="s">
        <v>349</v>
      </c>
      <c r="D28" s="120">
        <v>42505</v>
      </c>
      <c r="E28" s="120">
        <v>42171</v>
      </c>
      <c r="F28" s="121"/>
      <c r="G28" s="110"/>
      <c r="H28" s="118"/>
      <c r="I28" s="122">
        <v>850</v>
      </c>
      <c r="J28" s="111"/>
      <c r="K28" s="123">
        <v>50</v>
      </c>
      <c r="L28" s="111">
        <f t="shared" si="3"/>
        <v>50</v>
      </c>
    </row>
    <row r="29" spans="1:12" x14ac:dyDescent="0.25">
      <c r="A29" s="117"/>
      <c r="B29" s="118" t="s">
        <v>34</v>
      </c>
      <c r="C29" s="119" t="s">
        <v>350</v>
      </c>
      <c r="D29" s="120">
        <v>42186</v>
      </c>
      <c r="E29" s="120">
        <v>42188</v>
      </c>
      <c r="F29" s="121">
        <v>3</v>
      </c>
      <c r="G29" s="110">
        <f>F29-1</f>
        <v>2</v>
      </c>
      <c r="H29" s="118">
        <v>1</v>
      </c>
      <c r="I29" s="122">
        <v>650</v>
      </c>
      <c r="J29" s="122">
        <v>650</v>
      </c>
      <c r="K29" s="115">
        <v>1100</v>
      </c>
      <c r="L29" s="111">
        <f t="shared" si="3"/>
        <v>1750</v>
      </c>
    </row>
    <row r="30" spans="1:12" x14ac:dyDescent="0.25">
      <c r="A30" s="117" t="s">
        <v>32</v>
      </c>
      <c r="B30" s="118" t="s">
        <v>34</v>
      </c>
      <c r="C30" s="119"/>
      <c r="D30" s="120">
        <v>42186</v>
      </c>
      <c r="E30" s="120">
        <v>42188</v>
      </c>
      <c r="F30" s="121"/>
      <c r="G30" s="110" t="s">
        <v>0</v>
      </c>
      <c r="H30" s="118"/>
      <c r="I30" s="122">
        <v>0</v>
      </c>
      <c r="J30" s="122">
        <v>0</v>
      </c>
      <c r="K30" s="123">
        <v>285</v>
      </c>
      <c r="L30" s="111">
        <f t="shared" si="3"/>
        <v>285</v>
      </c>
    </row>
    <row r="31" spans="1:12" x14ac:dyDescent="0.25">
      <c r="A31" s="117"/>
      <c r="B31" s="118" t="s">
        <v>351</v>
      </c>
      <c r="C31" s="119" t="s">
        <v>352</v>
      </c>
      <c r="D31" s="120">
        <v>42289</v>
      </c>
      <c r="E31" s="120">
        <v>42292</v>
      </c>
      <c r="F31" s="121"/>
      <c r="G31" s="110">
        <f>E31-D31</f>
        <v>3</v>
      </c>
      <c r="H31" s="118">
        <v>1</v>
      </c>
      <c r="I31" s="122">
        <v>720</v>
      </c>
      <c r="J31" s="122">
        <f t="shared" ref="J31:J39" si="4">I31*H31</f>
        <v>720</v>
      </c>
      <c r="K31" s="123">
        <f>780*H31</f>
        <v>780</v>
      </c>
      <c r="L31" s="111">
        <f t="shared" si="3"/>
        <v>1500</v>
      </c>
    </row>
    <row r="32" spans="1:12" x14ac:dyDescent="0.25">
      <c r="A32" s="117"/>
      <c r="B32" s="118" t="s">
        <v>353</v>
      </c>
      <c r="C32" s="119" t="s">
        <v>354</v>
      </c>
      <c r="D32" s="120">
        <v>42289</v>
      </c>
      <c r="E32" s="120" t="s">
        <v>355</v>
      </c>
      <c r="F32" s="121"/>
      <c r="G32" s="110">
        <v>5</v>
      </c>
      <c r="H32" s="118">
        <v>1</v>
      </c>
      <c r="I32" s="122">
        <v>1650</v>
      </c>
      <c r="J32" s="122">
        <f t="shared" si="4"/>
        <v>1650</v>
      </c>
      <c r="K32" s="123">
        <v>1900</v>
      </c>
      <c r="L32" s="111">
        <f t="shared" si="3"/>
        <v>3550</v>
      </c>
    </row>
    <row r="33" spans="1:14" x14ac:dyDescent="0.25">
      <c r="A33" s="117"/>
      <c r="B33" s="118" t="s">
        <v>356</v>
      </c>
      <c r="C33" s="119" t="s">
        <v>118</v>
      </c>
      <c r="D33" s="120">
        <v>42294</v>
      </c>
      <c r="E33" s="120">
        <v>42299</v>
      </c>
      <c r="F33" s="121">
        <v>7</v>
      </c>
      <c r="G33" s="110">
        <f>F33-1</f>
        <v>6</v>
      </c>
      <c r="H33" s="118">
        <v>1</v>
      </c>
      <c r="I33" s="122">
        <v>1500</v>
      </c>
      <c r="J33" s="111">
        <f t="shared" si="4"/>
        <v>1500</v>
      </c>
      <c r="K33" s="123">
        <f>400*6</f>
        <v>2400</v>
      </c>
      <c r="L33" s="111">
        <f t="shared" si="3"/>
        <v>3900</v>
      </c>
    </row>
    <row r="34" spans="1:14" x14ac:dyDescent="0.25">
      <c r="A34" s="117"/>
      <c r="B34" s="118" t="s">
        <v>7</v>
      </c>
      <c r="C34" s="119" t="s">
        <v>357</v>
      </c>
      <c r="D34" s="120">
        <v>42302</v>
      </c>
      <c r="E34" s="120">
        <v>42335</v>
      </c>
      <c r="F34" s="121">
        <v>80</v>
      </c>
      <c r="G34" s="110">
        <f>F34-1</f>
        <v>79</v>
      </c>
      <c r="H34" s="118">
        <v>4</v>
      </c>
      <c r="I34" s="122">
        <v>600</v>
      </c>
      <c r="J34" s="111">
        <f t="shared" si="4"/>
        <v>2400</v>
      </c>
      <c r="K34" s="123">
        <f>460*20</f>
        <v>9200</v>
      </c>
      <c r="L34" s="111">
        <f t="shared" si="3"/>
        <v>11600</v>
      </c>
    </row>
    <row r="35" spans="1:14" x14ac:dyDescent="0.25">
      <c r="A35" s="117"/>
      <c r="B35" s="118" t="s">
        <v>225</v>
      </c>
      <c r="C35" s="119" t="s">
        <v>358</v>
      </c>
      <c r="D35" s="120">
        <v>42316</v>
      </c>
      <c r="E35" s="120">
        <v>42322</v>
      </c>
      <c r="F35" s="121"/>
      <c r="G35" s="110">
        <f>E35-D35</f>
        <v>6</v>
      </c>
      <c r="H35" s="118">
        <v>1</v>
      </c>
      <c r="I35" s="122">
        <v>329</v>
      </c>
      <c r="J35" s="122">
        <f t="shared" si="4"/>
        <v>329</v>
      </c>
      <c r="K35" s="123">
        <v>1000</v>
      </c>
      <c r="L35" s="111">
        <f t="shared" si="3"/>
        <v>1329</v>
      </c>
    </row>
    <row r="36" spans="1:14" x14ac:dyDescent="0.25">
      <c r="A36" s="117"/>
      <c r="B36" s="118" t="s">
        <v>225</v>
      </c>
      <c r="C36" s="119" t="s">
        <v>358</v>
      </c>
      <c r="D36" s="120">
        <v>42316</v>
      </c>
      <c r="E36" s="120">
        <v>42320</v>
      </c>
      <c r="F36" s="121"/>
      <c r="G36" s="110">
        <v>4</v>
      </c>
      <c r="H36" s="118">
        <v>1</v>
      </c>
      <c r="I36" s="122">
        <v>329</v>
      </c>
      <c r="J36" s="122">
        <f t="shared" si="4"/>
        <v>329</v>
      </c>
      <c r="K36" s="123">
        <v>1000</v>
      </c>
      <c r="L36" s="111">
        <f t="shared" si="3"/>
        <v>1329</v>
      </c>
    </row>
    <row r="37" spans="1:14" x14ac:dyDescent="0.25">
      <c r="A37" s="107"/>
      <c r="B37" s="108" t="s">
        <v>300</v>
      </c>
      <c r="C37" s="107" t="s">
        <v>117</v>
      </c>
      <c r="D37" s="109">
        <v>42338</v>
      </c>
      <c r="E37" s="109">
        <v>42342</v>
      </c>
      <c r="F37" s="110">
        <v>6</v>
      </c>
      <c r="G37" s="110">
        <f>F37-1</f>
        <v>5</v>
      </c>
      <c r="H37" s="108">
        <v>1</v>
      </c>
      <c r="I37" s="111">
        <v>800</v>
      </c>
      <c r="J37" s="111">
        <f t="shared" si="4"/>
        <v>800</v>
      </c>
      <c r="K37" s="115">
        <f>400*5</f>
        <v>2000</v>
      </c>
      <c r="L37" s="111">
        <f t="shared" si="3"/>
        <v>2800</v>
      </c>
    </row>
    <row r="38" spans="1:14" x14ac:dyDescent="0.25">
      <c r="A38" s="107"/>
      <c r="B38" s="108" t="s">
        <v>172</v>
      </c>
      <c r="C38" s="107" t="s">
        <v>6</v>
      </c>
      <c r="D38" s="109" t="s">
        <v>359</v>
      </c>
      <c r="E38" s="109">
        <v>42355</v>
      </c>
      <c r="F38" s="110"/>
      <c r="G38" s="110"/>
      <c r="H38" s="108"/>
      <c r="I38" s="111"/>
      <c r="J38" s="111"/>
      <c r="K38" s="115"/>
      <c r="L38" s="111"/>
    </row>
    <row r="39" spans="1:14" x14ac:dyDescent="0.25">
      <c r="A39" s="107" t="s">
        <v>360</v>
      </c>
      <c r="B39" s="108" t="s">
        <v>20</v>
      </c>
      <c r="C39" s="105" t="s">
        <v>361</v>
      </c>
      <c r="D39" s="109"/>
      <c r="E39" s="109"/>
      <c r="F39" s="110">
        <v>6</v>
      </c>
      <c r="G39" s="110">
        <f>F39-1</f>
        <v>5</v>
      </c>
      <c r="H39" s="108">
        <v>4</v>
      </c>
      <c r="I39" s="111">
        <v>2750</v>
      </c>
      <c r="J39" s="111">
        <f t="shared" si="4"/>
        <v>11000</v>
      </c>
      <c r="K39" s="115">
        <v>0</v>
      </c>
      <c r="L39" s="111"/>
    </row>
    <row r="40" spans="1:14" ht="18" x14ac:dyDescent="0.25">
      <c r="A40" s="124"/>
      <c r="B40" s="96"/>
      <c r="C40" s="95"/>
      <c r="D40" s="125"/>
      <c r="E40" s="125"/>
      <c r="F40" s="126"/>
      <c r="G40" s="110"/>
      <c r="H40" s="103"/>
      <c r="I40" s="127"/>
      <c r="J40" s="128"/>
      <c r="K40" s="128"/>
      <c r="L40" s="128"/>
    </row>
    <row r="41" spans="1:14" ht="20.25" x14ac:dyDescent="0.3">
      <c r="A41" s="124"/>
      <c r="B41" s="96"/>
      <c r="C41" s="141"/>
      <c r="D41" s="125"/>
      <c r="E41" s="125"/>
      <c r="F41" s="126"/>
      <c r="G41" s="126"/>
      <c r="H41" s="103"/>
      <c r="I41" s="127"/>
      <c r="J41" s="128"/>
      <c r="K41" s="127"/>
      <c r="L41" s="127"/>
    </row>
    <row r="42" spans="1:14" ht="18" x14ac:dyDescent="0.25">
      <c r="A42" s="124"/>
      <c r="B42" s="96"/>
      <c r="C42" s="95"/>
      <c r="D42" s="125"/>
      <c r="E42" s="125"/>
      <c r="F42" s="126"/>
      <c r="G42" s="126"/>
      <c r="H42" s="103"/>
      <c r="I42" s="127"/>
      <c r="J42" s="129"/>
      <c r="K42" s="127"/>
      <c r="L42" s="127"/>
    </row>
    <row r="43" spans="1:14" ht="18" x14ac:dyDescent="0.25">
      <c r="A43" s="124"/>
      <c r="B43" s="96"/>
      <c r="C43" s="95"/>
      <c r="D43" s="125"/>
      <c r="E43" s="125"/>
      <c r="F43" s="126"/>
      <c r="G43" s="126"/>
      <c r="H43" s="103"/>
      <c r="I43" s="127"/>
      <c r="J43" s="128"/>
      <c r="K43" s="127"/>
      <c r="L43" s="127"/>
    </row>
    <row r="44" spans="1:14" ht="18" x14ac:dyDescent="0.25">
      <c r="A44" s="130" t="s">
        <v>177</v>
      </c>
      <c r="B44" s="97"/>
      <c r="C44" s="102"/>
      <c r="D44" s="97"/>
      <c r="E44" s="97"/>
      <c r="F44" s="97"/>
      <c r="G44" s="131" t="s">
        <v>0</v>
      </c>
      <c r="H44" s="132"/>
      <c r="I44" s="133"/>
      <c r="J44" s="134" t="s">
        <v>0</v>
      </c>
      <c r="K44" s="97"/>
      <c r="L44" s="97"/>
    </row>
    <row r="45" spans="1:14" x14ac:dyDescent="0.25">
      <c r="A45" s="107"/>
      <c r="B45" s="108" t="s">
        <v>143</v>
      </c>
      <c r="C45" s="107" t="s">
        <v>13</v>
      </c>
      <c r="D45" s="109">
        <v>42137</v>
      </c>
      <c r="E45" s="109">
        <v>42139</v>
      </c>
      <c r="F45" s="110">
        <v>5</v>
      </c>
      <c r="G45" s="110">
        <f>F45-1</f>
        <v>4</v>
      </c>
      <c r="H45" s="108">
        <v>1</v>
      </c>
      <c r="I45" s="111">
        <v>392</v>
      </c>
      <c r="J45" s="111">
        <v>392</v>
      </c>
      <c r="K45" s="111">
        <v>1600</v>
      </c>
      <c r="L45" s="111"/>
    </row>
    <row r="46" spans="1:14" x14ac:dyDescent="0.25">
      <c r="A46" s="107"/>
      <c r="B46" s="108" t="s">
        <v>362</v>
      </c>
      <c r="C46" s="107" t="s">
        <v>13</v>
      </c>
      <c r="D46" s="109">
        <v>42305</v>
      </c>
      <c r="E46" s="109">
        <v>42309</v>
      </c>
      <c r="F46" s="110">
        <v>4</v>
      </c>
      <c r="G46" s="110">
        <f>F46-1</f>
        <v>3</v>
      </c>
      <c r="H46" s="108">
        <v>2</v>
      </c>
      <c r="I46" s="111">
        <v>650</v>
      </c>
      <c r="J46" s="111">
        <f>I46*H46</f>
        <v>1300</v>
      </c>
      <c r="K46" s="111">
        <v>700</v>
      </c>
      <c r="L46" s="111">
        <f>K46+J46</f>
        <v>2000</v>
      </c>
    </row>
    <row r="47" spans="1:14" x14ac:dyDescent="0.25">
      <c r="A47" s="124"/>
      <c r="B47" s="103"/>
      <c r="C47" s="124"/>
      <c r="D47" s="135"/>
      <c r="E47" s="135"/>
      <c r="F47" s="136"/>
      <c r="G47" s="136"/>
      <c r="H47" s="103"/>
      <c r="I47" s="127"/>
      <c r="J47" s="127"/>
      <c r="K47" s="127"/>
      <c r="L47" s="127"/>
    </row>
    <row r="48" spans="1:14" x14ac:dyDescent="0.25">
      <c r="A48" s="96"/>
      <c r="B48" s="96"/>
      <c r="C48" s="95"/>
      <c r="D48" s="96"/>
      <c r="E48" s="96"/>
      <c r="F48" s="96"/>
      <c r="G48" s="96"/>
      <c r="H48" s="96"/>
      <c r="I48" s="96"/>
      <c r="J48" s="127"/>
      <c r="K48" s="127"/>
      <c r="L48" s="127"/>
      <c r="M48" s="79"/>
      <c r="N48" s="79"/>
    </row>
    <row r="49" spans="1:14" ht="20.25" x14ac:dyDescent="0.3">
      <c r="A49" s="103"/>
      <c r="B49" s="103"/>
      <c r="C49" s="124"/>
      <c r="D49" s="103"/>
      <c r="E49" s="103"/>
      <c r="F49" s="103"/>
      <c r="G49" s="96"/>
      <c r="H49" s="96"/>
      <c r="I49" s="96"/>
      <c r="J49" s="234"/>
      <c r="K49" s="96"/>
      <c r="L49" s="96"/>
      <c r="M49" s="79"/>
      <c r="N49" s="79"/>
    </row>
    <row r="50" spans="1:14" ht="18" customHeight="1" x14ac:dyDescent="0.25">
      <c r="A50" s="250"/>
      <c r="B50" s="250"/>
      <c r="C50" s="250"/>
      <c r="D50" s="250"/>
      <c r="E50" s="250"/>
      <c r="F50" s="250"/>
      <c r="G50" s="96"/>
      <c r="H50" s="96"/>
      <c r="I50" s="96"/>
      <c r="J50" s="103"/>
      <c r="K50" s="103"/>
      <c r="L50" s="96"/>
      <c r="M50" s="79"/>
      <c r="N50" s="79"/>
    </row>
    <row r="51" spans="1:14" x14ac:dyDescent="0.25">
      <c r="A51" s="96"/>
      <c r="B51" s="96"/>
      <c r="C51" s="95"/>
      <c r="D51" s="96"/>
      <c r="E51" s="96"/>
      <c r="F51" s="96"/>
      <c r="G51" s="96"/>
      <c r="H51" s="96"/>
      <c r="I51" s="96"/>
      <c r="J51" s="137"/>
      <c r="K51" s="137"/>
      <c r="L51" s="96"/>
      <c r="M51" s="79"/>
      <c r="N51" s="79"/>
    </row>
    <row r="52" spans="1:14" x14ac:dyDescent="0.25">
      <c r="A52" s="96"/>
      <c r="B52" s="96"/>
      <c r="C52" s="95"/>
      <c r="D52" s="96"/>
      <c r="E52" s="96"/>
      <c r="F52" s="96"/>
      <c r="G52" s="96"/>
      <c r="H52" s="96"/>
      <c r="I52" s="96"/>
      <c r="J52" s="137"/>
      <c r="K52" s="137"/>
      <c r="L52" s="96"/>
      <c r="M52" s="79"/>
      <c r="N52" s="79"/>
    </row>
    <row r="53" spans="1:14" x14ac:dyDescent="0.25">
      <c r="A53" s="96"/>
      <c r="B53" s="96"/>
      <c r="C53" s="95"/>
      <c r="D53" s="96"/>
      <c r="E53" s="96"/>
      <c r="F53" s="96"/>
      <c r="G53" s="96"/>
      <c r="H53" s="96"/>
      <c r="I53" s="96"/>
      <c r="J53" s="137"/>
      <c r="K53" s="137"/>
      <c r="L53" s="96"/>
      <c r="M53" s="79"/>
      <c r="N53" s="79"/>
    </row>
    <row r="54" spans="1:14" x14ac:dyDescent="0.25">
      <c r="A54" s="96"/>
      <c r="B54" s="96"/>
      <c r="C54" s="95"/>
      <c r="D54" s="96"/>
      <c r="E54" s="96"/>
      <c r="F54" s="96"/>
      <c r="G54" s="96"/>
      <c r="H54" s="96"/>
      <c r="I54" s="96"/>
      <c r="J54" s="137"/>
      <c r="K54" s="137"/>
      <c r="L54" s="96"/>
      <c r="M54" s="79"/>
      <c r="N54" s="79"/>
    </row>
    <row r="55" spans="1:14" x14ac:dyDescent="0.25">
      <c r="A55" s="96"/>
      <c r="B55" s="96"/>
      <c r="C55" s="95"/>
      <c r="D55" s="96"/>
      <c r="E55" s="96"/>
      <c r="F55" s="96"/>
      <c r="G55" s="96"/>
      <c r="H55" s="96"/>
      <c r="I55" s="96"/>
      <c r="J55" s="137"/>
      <c r="K55" s="137"/>
      <c r="L55" s="96"/>
      <c r="M55" s="79"/>
      <c r="N55" s="79"/>
    </row>
    <row r="56" spans="1:14" x14ac:dyDescent="0.25">
      <c r="A56" s="96"/>
      <c r="B56" s="96"/>
      <c r="C56" s="95"/>
      <c r="D56" s="96"/>
      <c r="E56" s="96"/>
      <c r="F56" s="96"/>
      <c r="G56" s="96"/>
      <c r="H56" s="96"/>
      <c r="I56" s="96"/>
      <c r="J56" s="137"/>
      <c r="K56" s="137"/>
      <c r="L56" s="96"/>
      <c r="M56" s="79"/>
      <c r="N56" s="79"/>
    </row>
    <row r="57" spans="1:14" x14ac:dyDescent="0.25">
      <c r="A57" s="96"/>
      <c r="B57" s="96"/>
      <c r="C57" s="95"/>
      <c r="D57" s="96"/>
      <c r="E57" s="96"/>
      <c r="F57" s="96"/>
      <c r="G57" s="96"/>
      <c r="H57" s="96"/>
      <c r="I57" s="96"/>
      <c r="J57" s="137"/>
      <c r="K57" s="137"/>
      <c r="L57" s="96"/>
      <c r="M57" s="79"/>
      <c r="N57" s="79"/>
    </row>
    <row r="58" spans="1:14" x14ac:dyDescent="0.25">
      <c r="A58" s="96"/>
      <c r="B58" s="96"/>
      <c r="C58" s="95"/>
      <c r="D58" s="96"/>
      <c r="E58" s="96"/>
      <c r="F58" s="96"/>
      <c r="G58" s="96"/>
      <c r="H58" s="96"/>
      <c r="I58" s="96"/>
      <c r="J58" s="137"/>
      <c r="K58" s="137"/>
      <c r="L58" s="96"/>
      <c r="M58" s="79"/>
      <c r="N58" s="79"/>
    </row>
    <row r="59" spans="1:14" x14ac:dyDescent="0.25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</row>
  </sheetData>
  <mergeCells count="1">
    <mergeCell ref="A50:F5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rightToLeft="1" topLeftCell="A25" zoomScale="60" zoomScaleNormal="60" workbookViewId="0">
      <selection activeCell="R19" sqref="R19"/>
    </sheetView>
  </sheetViews>
  <sheetFormatPr defaultRowHeight="15.75" x14ac:dyDescent="0.25"/>
  <cols>
    <col min="1" max="1" width="30" style="76" bestFit="1" customWidth="1"/>
    <col min="2" max="2" width="17.28515625" style="76" customWidth="1"/>
    <col min="3" max="3" width="30.140625" style="76" bestFit="1" customWidth="1"/>
    <col min="4" max="4" width="22.5703125" style="76" bestFit="1" customWidth="1"/>
    <col min="5" max="5" width="10.28515625" style="76" customWidth="1"/>
    <col min="6" max="6" width="6" style="76" customWidth="1"/>
    <col min="7" max="7" width="9.85546875" style="76" bestFit="1" customWidth="1"/>
    <col min="8" max="8" width="9" style="76" customWidth="1"/>
    <col min="9" max="9" width="18.85546875" style="76" bestFit="1" customWidth="1"/>
    <col min="10" max="10" width="15.140625" style="76" bestFit="1" customWidth="1"/>
    <col min="11" max="11" width="16.42578125" style="76" customWidth="1"/>
    <col min="12" max="12" width="13.140625" style="76" customWidth="1"/>
    <col min="13" max="13" width="22.140625" style="76" bestFit="1" customWidth="1"/>
    <col min="14" max="16384" width="9.140625" style="76"/>
  </cols>
  <sheetData>
    <row r="1" spans="1:14" x14ac:dyDescent="0.25">
      <c r="A1" s="95"/>
      <c r="B1" s="96"/>
      <c r="C1" s="95"/>
      <c r="D1" s="97"/>
      <c r="E1" s="97"/>
      <c r="F1" s="97"/>
      <c r="G1" s="97"/>
      <c r="H1" s="97"/>
      <c r="I1" s="97"/>
      <c r="J1" s="97"/>
      <c r="K1" s="97"/>
      <c r="L1" s="97"/>
      <c r="M1" s="98">
        <v>42450</v>
      </c>
      <c r="N1" s="97"/>
    </row>
    <row r="2" spans="1:14" x14ac:dyDescent="0.25">
      <c r="A2" s="53" t="s">
        <v>219</v>
      </c>
      <c r="B2" s="99"/>
      <c r="C2" s="100"/>
      <c r="D2" s="53" t="s">
        <v>0</v>
      </c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4" ht="18" x14ac:dyDescent="0.25">
      <c r="A3" s="101" t="s">
        <v>0</v>
      </c>
      <c r="B3" s="97"/>
      <c r="C3" s="102"/>
      <c r="D3" s="97"/>
      <c r="E3" s="97"/>
      <c r="F3" s="97"/>
      <c r="G3" s="97"/>
      <c r="H3" s="97"/>
      <c r="I3" s="97"/>
      <c r="J3" s="103" t="s">
        <v>0</v>
      </c>
      <c r="K3" s="104" t="s">
        <v>220</v>
      </c>
      <c r="L3" s="148">
        <v>4</v>
      </c>
      <c r="N3" s="97"/>
    </row>
    <row r="4" spans="1:14" ht="36" x14ac:dyDescent="0.25">
      <c r="A4" s="143" t="s">
        <v>128</v>
      </c>
      <c r="B4" s="143" t="s">
        <v>1</v>
      </c>
      <c r="C4" s="143" t="s">
        <v>129</v>
      </c>
      <c r="D4" s="143" t="s">
        <v>2</v>
      </c>
      <c r="E4" s="143" t="s">
        <v>3</v>
      </c>
      <c r="F4" s="143" t="s">
        <v>18</v>
      </c>
      <c r="G4" s="143" t="s">
        <v>147</v>
      </c>
      <c r="H4" s="143" t="s">
        <v>131</v>
      </c>
      <c r="I4" s="143" t="s">
        <v>4</v>
      </c>
      <c r="J4" s="143" t="s">
        <v>74</v>
      </c>
      <c r="K4" s="143" t="s">
        <v>221</v>
      </c>
      <c r="L4" s="143" t="s">
        <v>222</v>
      </c>
      <c r="M4" s="143" t="s">
        <v>28</v>
      </c>
      <c r="N4" s="144"/>
    </row>
    <row r="5" spans="1:14" x14ac:dyDescent="0.25">
      <c r="A5" s="107"/>
      <c r="B5" s="108" t="s">
        <v>34</v>
      </c>
      <c r="C5" s="124" t="s">
        <v>223</v>
      </c>
      <c r="D5" s="109">
        <v>42421</v>
      </c>
      <c r="E5" s="109">
        <v>42425</v>
      </c>
      <c r="F5" s="110"/>
      <c r="G5" s="110"/>
      <c r="H5" s="108">
        <v>1</v>
      </c>
      <c r="I5" s="111">
        <v>577</v>
      </c>
      <c r="J5" s="111">
        <f>I5*H5</f>
        <v>577</v>
      </c>
      <c r="K5" s="111">
        <v>1421</v>
      </c>
      <c r="L5" s="111">
        <f>K5+J5</f>
        <v>1998</v>
      </c>
      <c r="M5" s="156">
        <f>L5*$L$3</f>
        <v>7992</v>
      </c>
      <c r="N5" s="97"/>
    </row>
    <row r="6" spans="1:14" x14ac:dyDescent="0.25">
      <c r="A6" s="107"/>
      <c r="B6" s="108" t="s">
        <v>139</v>
      </c>
      <c r="C6" s="107" t="s">
        <v>223</v>
      </c>
      <c r="D6" s="109">
        <v>42421</v>
      </c>
      <c r="E6" s="98"/>
      <c r="F6" s="109"/>
      <c r="G6" s="110"/>
      <c r="H6" s="108">
        <v>1</v>
      </c>
      <c r="I6" s="122">
        <v>704</v>
      </c>
      <c r="J6" s="111"/>
      <c r="K6" s="111">
        <v>1500</v>
      </c>
      <c r="L6" s="111">
        <f t="shared" ref="L6:L43" si="0">K6+J6</f>
        <v>1500</v>
      </c>
      <c r="M6" s="156">
        <f>L6*$L$3</f>
        <v>6000</v>
      </c>
      <c r="N6" s="97"/>
    </row>
    <row r="7" spans="1:14" x14ac:dyDescent="0.25">
      <c r="A7" s="105"/>
      <c r="B7" s="106" t="s">
        <v>84</v>
      </c>
      <c r="C7" s="105" t="s">
        <v>224</v>
      </c>
      <c r="D7" s="149"/>
      <c r="E7" s="149"/>
      <c r="F7" s="150"/>
      <c r="G7" s="150"/>
      <c r="H7" s="116">
        <v>1</v>
      </c>
      <c r="I7" s="151"/>
      <c r="J7" s="152">
        <f>I7*H7</f>
        <v>0</v>
      </c>
      <c r="K7" s="153">
        <v>0</v>
      </c>
      <c r="L7" s="154">
        <v>0</v>
      </c>
      <c r="M7" s="253">
        <f>L7*$L$3</f>
        <v>0</v>
      </c>
      <c r="N7" s="144"/>
    </row>
    <row r="8" spans="1:14" x14ac:dyDescent="0.25">
      <c r="A8" s="107"/>
      <c r="B8" s="108" t="s">
        <v>225</v>
      </c>
      <c r="C8" s="107" t="s">
        <v>226</v>
      </c>
      <c r="D8" s="109">
        <v>42421</v>
      </c>
      <c r="E8" s="109">
        <v>42426</v>
      </c>
      <c r="F8" s="110"/>
      <c r="G8" s="110">
        <v>6</v>
      </c>
      <c r="H8" s="108">
        <v>1</v>
      </c>
      <c r="I8" s="122">
        <v>380</v>
      </c>
      <c r="J8" s="111">
        <v>380</v>
      </c>
      <c r="K8" s="111">
        <v>2000</v>
      </c>
      <c r="L8" s="111">
        <f t="shared" si="0"/>
        <v>2380</v>
      </c>
      <c r="M8" s="156">
        <f>L8*$L$3</f>
        <v>9520</v>
      </c>
      <c r="N8" s="97"/>
    </row>
    <row r="9" spans="1:14" x14ac:dyDescent="0.25">
      <c r="A9" s="107"/>
      <c r="B9" s="108" t="s">
        <v>47</v>
      </c>
      <c r="C9" s="107" t="s">
        <v>227</v>
      </c>
      <c r="D9" s="109">
        <v>42505</v>
      </c>
      <c r="E9" s="109">
        <v>42507</v>
      </c>
      <c r="F9" s="110"/>
      <c r="G9" s="110">
        <v>2</v>
      </c>
      <c r="H9" s="108">
        <v>1</v>
      </c>
      <c r="I9" s="122">
        <v>660</v>
      </c>
      <c r="J9" s="111">
        <v>660</v>
      </c>
      <c r="K9" s="111">
        <v>920</v>
      </c>
      <c r="L9" s="111">
        <f t="shared" si="0"/>
        <v>1580</v>
      </c>
      <c r="M9" s="156">
        <f>L9*$L$3</f>
        <v>6320</v>
      </c>
      <c r="N9" s="97"/>
    </row>
    <row r="10" spans="1:14" x14ac:dyDescent="0.25">
      <c r="A10" s="107"/>
      <c r="B10" s="108" t="s">
        <v>47</v>
      </c>
      <c r="C10" s="107" t="s">
        <v>227</v>
      </c>
      <c r="D10" s="109">
        <v>42505</v>
      </c>
      <c r="E10" s="109">
        <v>42507</v>
      </c>
      <c r="F10" s="110"/>
      <c r="G10" s="110">
        <v>2</v>
      </c>
      <c r="H10" s="108">
        <v>1</v>
      </c>
      <c r="I10" s="122">
        <v>860</v>
      </c>
      <c r="J10" s="111">
        <v>860</v>
      </c>
      <c r="K10" s="111">
        <v>861</v>
      </c>
      <c r="L10" s="111">
        <f t="shared" si="0"/>
        <v>1721</v>
      </c>
      <c r="M10" s="156">
        <f>L10*$L$3</f>
        <v>6884</v>
      </c>
      <c r="N10" s="97"/>
    </row>
    <row r="11" spans="1:14" x14ac:dyDescent="0.25">
      <c r="A11" s="107"/>
      <c r="B11" s="108" t="s">
        <v>228</v>
      </c>
      <c r="C11" s="107" t="s">
        <v>229</v>
      </c>
      <c r="D11" s="109" t="s">
        <v>196</v>
      </c>
      <c r="E11" s="109" t="s">
        <v>196</v>
      </c>
      <c r="F11" s="110"/>
      <c r="G11" s="110"/>
      <c r="H11" s="108">
        <v>1</v>
      </c>
      <c r="I11" s="111">
        <v>1562</v>
      </c>
      <c r="J11" s="111">
        <v>1562</v>
      </c>
      <c r="K11" s="111">
        <v>265</v>
      </c>
      <c r="L11" s="111">
        <f>K11+J11</f>
        <v>1827</v>
      </c>
      <c r="M11" s="156">
        <f>L11*$L$3</f>
        <v>7308</v>
      </c>
      <c r="N11" s="97"/>
    </row>
    <row r="12" spans="1:14" x14ac:dyDescent="0.25">
      <c r="A12" s="117" t="s">
        <v>230</v>
      </c>
      <c r="B12" s="118" t="s">
        <v>7</v>
      </c>
      <c r="C12" s="119" t="s">
        <v>231</v>
      </c>
      <c r="D12" s="120">
        <v>42515</v>
      </c>
      <c r="E12" s="120">
        <v>42523</v>
      </c>
      <c r="F12" s="121"/>
      <c r="G12" s="110">
        <v>7</v>
      </c>
      <c r="H12" s="118">
        <v>1</v>
      </c>
      <c r="I12" s="111">
        <v>600</v>
      </c>
      <c r="J12" s="111">
        <v>600</v>
      </c>
      <c r="K12" s="123">
        <v>2624</v>
      </c>
      <c r="L12" s="111">
        <f>K12+J12</f>
        <v>3224</v>
      </c>
      <c r="M12" s="156">
        <f>L12*$L$3</f>
        <v>12896</v>
      </c>
      <c r="N12" s="97"/>
    </row>
    <row r="13" spans="1:14" x14ac:dyDescent="0.25">
      <c r="A13" s="107" t="s">
        <v>232</v>
      </c>
      <c r="B13" s="108" t="s">
        <v>233</v>
      </c>
      <c r="C13" s="107"/>
      <c r="D13" s="109"/>
      <c r="E13" s="109"/>
      <c r="F13" s="110"/>
      <c r="G13" s="110"/>
      <c r="H13" s="108"/>
      <c r="I13" s="122"/>
      <c r="J13" s="111"/>
      <c r="K13" s="111"/>
      <c r="L13" s="111">
        <v>190</v>
      </c>
      <c r="M13" s="111" t="s">
        <v>234</v>
      </c>
      <c r="N13" s="97"/>
    </row>
    <row r="14" spans="1:14" x14ac:dyDescent="0.25">
      <c r="A14" s="107"/>
      <c r="B14" s="108" t="s">
        <v>235</v>
      </c>
      <c r="C14" s="107"/>
      <c r="D14" s="109"/>
      <c r="E14" s="109"/>
      <c r="F14" s="110"/>
      <c r="G14" s="110"/>
      <c r="H14" s="108"/>
      <c r="I14" s="122">
        <v>450</v>
      </c>
      <c r="J14" s="111">
        <v>450</v>
      </c>
      <c r="K14" s="111">
        <v>579</v>
      </c>
      <c r="L14" s="111"/>
      <c r="M14" s="111"/>
      <c r="N14" s="97"/>
    </row>
    <row r="15" spans="1:14" x14ac:dyDescent="0.25">
      <c r="A15" s="107"/>
      <c r="B15" s="108" t="s">
        <v>235</v>
      </c>
      <c r="C15" s="107"/>
      <c r="D15" s="109"/>
      <c r="E15" s="109"/>
      <c r="F15" s="110"/>
      <c r="G15" s="110"/>
      <c r="H15" s="108"/>
      <c r="I15" s="122">
        <v>450</v>
      </c>
      <c r="J15" s="111">
        <v>450</v>
      </c>
      <c r="K15" s="111">
        <v>585</v>
      </c>
      <c r="L15" s="111"/>
      <c r="M15" s="111"/>
      <c r="N15" s="97"/>
    </row>
    <row r="16" spans="1:14" x14ac:dyDescent="0.25">
      <c r="A16" s="107"/>
      <c r="B16" s="108" t="s">
        <v>236</v>
      </c>
      <c r="C16" s="107" t="s">
        <v>237</v>
      </c>
      <c r="D16" s="109">
        <v>42540</v>
      </c>
      <c r="E16" s="109">
        <v>42544</v>
      </c>
      <c r="F16" s="110"/>
      <c r="G16" s="110">
        <v>4</v>
      </c>
      <c r="H16" s="108">
        <v>1</v>
      </c>
      <c r="I16" s="111">
        <v>1500</v>
      </c>
      <c r="J16" s="111">
        <v>2000</v>
      </c>
      <c r="K16" s="111">
        <v>853</v>
      </c>
      <c r="L16" s="111">
        <f>K16+J16</f>
        <v>2853</v>
      </c>
      <c r="M16" s="156">
        <f>L16*$L$3</f>
        <v>11412</v>
      </c>
      <c r="N16" s="97"/>
    </row>
    <row r="17" spans="1:14" x14ac:dyDescent="0.25">
      <c r="A17" s="114"/>
      <c r="B17" s="108" t="s">
        <v>158</v>
      </c>
      <c r="C17" s="107" t="s">
        <v>238</v>
      </c>
      <c r="D17" s="109">
        <v>42633</v>
      </c>
      <c r="E17" s="109">
        <v>42642</v>
      </c>
      <c r="F17" s="110"/>
      <c r="G17" s="110">
        <v>9</v>
      </c>
      <c r="H17" s="108">
        <v>1</v>
      </c>
      <c r="I17" s="111">
        <v>199</v>
      </c>
      <c r="J17" s="111">
        <v>199</v>
      </c>
      <c r="K17" s="115"/>
      <c r="L17" s="111" t="s">
        <v>239</v>
      </c>
      <c r="M17" s="156" t="s">
        <v>239</v>
      </c>
      <c r="N17" s="97"/>
    </row>
    <row r="18" spans="1:14" x14ac:dyDescent="0.25">
      <c r="A18" s="145"/>
      <c r="B18" s="108" t="s">
        <v>158</v>
      </c>
      <c r="C18" s="107" t="s">
        <v>238</v>
      </c>
      <c r="D18" s="109">
        <v>42647</v>
      </c>
      <c r="E18" s="109">
        <v>42650</v>
      </c>
      <c r="F18" s="110"/>
      <c r="G18" s="110">
        <v>3</v>
      </c>
      <c r="H18" s="108">
        <v>1</v>
      </c>
      <c r="I18" s="122">
        <v>480</v>
      </c>
      <c r="J18" s="111">
        <v>480</v>
      </c>
      <c r="K18" s="115">
        <v>3120</v>
      </c>
      <c r="L18" s="111" t="s">
        <v>239</v>
      </c>
      <c r="M18" s="156" t="s">
        <v>239</v>
      </c>
      <c r="N18" s="97"/>
    </row>
    <row r="19" spans="1:14" ht="20.25" x14ac:dyDescent="0.3">
      <c r="A19" s="107"/>
      <c r="B19" s="155" t="s">
        <v>363</v>
      </c>
      <c r="C19" s="107"/>
      <c r="D19" s="109"/>
      <c r="E19" s="109"/>
      <c r="F19" s="110"/>
      <c r="G19" s="110"/>
      <c r="H19" s="108"/>
      <c r="I19" s="122"/>
      <c r="J19" s="111"/>
      <c r="K19" s="111"/>
      <c r="L19" s="111" t="s">
        <v>0</v>
      </c>
      <c r="M19" s="111" t="s">
        <v>0</v>
      </c>
      <c r="N19" s="97"/>
    </row>
    <row r="20" spans="1:14" x14ac:dyDescent="0.25">
      <c r="A20" s="107"/>
      <c r="B20" s="108" t="s">
        <v>47</v>
      </c>
      <c r="C20" s="107" t="s">
        <v>240</v>
      </c>
      <c r="D20" s="109" t="s">
        <v>202</v>
      </c>
      <c r="E20" s="109" t="s">
        <v>202</v>
      </c>
      <c r="F20" s="110"/>
      <c r="G20" s="110"/>
      <c r="H20" s="108">
        <v>1</v>
      </c>
      <c r="I20" s="111">
        <v>850</v>
      </c>
      <c r="J20" s="111">
        <v>850</v>
      </c>
      <c r="K20" s="111">
        <v>2000</v>
      </c>
      <c r="L20" s="111">
        <f t="shared" si="0"/>
        <v>2850</v>
      </c>
      <c r="M20" s="156">
        <f>L20*$L$3</f>
        <v>11400</v>
      </c>
      <c r="N20" s="97"/>
    </row>
    <row r="21" spans="1:14" x14ac:dyDescent="0.25">
      <c r="A21" s="107"/>
      <c r="B21" s="108" t="s">
        <v>15</v>
      </c>
      <c r="C21" s="107" t="s">
        <v>241</v>
      </c>
      <c r="D21" s="109" t="s">
        <v>196</v>
      </c>
      <c r="E21" s="109" t="s">
        <v>196</v>
      </c>
      <c r="F21" s="110"/>
      <c r="G21" s="110">
        <v>3</v>
      </c>
      <c r="H21" s="108">
        <v>1</v>
      </c>
      <c r="I21" s="111">
        <v>1500</v>
      </c>
      <c r="J21" s="111">
        <v>1500</v>
      </c>
      <c r="K21" s="111">
        <v>1200</v>
      </c>
      <c r="L21" s="111">
        <f t="shared" si="0"/>
        <v>2700</v>
      </c>
      <c r="M21" s="156">
        <f>L21*$L$3</f>
        <v>10800</v>
      </c>
      <c r="N21" s="97"/>
    </row>
    <row r="22" spans="1:14" x14ac:dyDescent="0.25">
      <c r="A22" s="107"/>
      <c r="B22" s="108" t="s">
        <v>12</v>
      </c>
      <c r="C22" s="107" t="s">
        <v>242</v>
      </c>
      <c r="D22" s="109" t="s">
        <v>199</v>
      </c>
      <c r="E22" s="109" t="s">
        <v>243</v>
      </c>
      <c r="F22" s="110"/>
      <c r="G22" s="110">
        <v>5</v>
      </c>
      <c r="H22" s="108">
        <v>1</v>
      </c>
      <c r="I22" s="111">
        <v>650</v>
      </c>
      <c r="J22" s="111">
        <v>650</v>
      </c>
      <c r="K22" s="111">
        <v>1800</v>
      </c>
      <c r="L22" s="111">
        <f t="shared" si="0"/>
        <v>2450</v>
      </c>
      <c r="M22" s="156">
        <f>L22*$L$3</f>
        <v>9800</v>
      </c>
      <c r="N22" s="97"/>
    </row>
    <row r="23" spans="1:14" x14ac:dyDescent="0.25">
      <c r="A23" s="107"/>
      <c r="B23" s="108" t="s">
        <v>12</v>
      </c>
      <c r="C23" s="107" t="s">
        <v>244</v>
      </c>
      <c r="D23" s="109" t="s">
        <v>199</v>
      </c>
      <c r="E23" s="109" t="s">
        <v>243</v>
      </c>
      <c r="F23" s="110"/>
      <c r="G23" s="110">
        <v>5</v>
      </c>
      <c r="H23" s="108">
        <v>1</v>
      </c>
      <c r="I23" s="111">
        <v>650</v>
      </c>
      <c r="J23" s="111">
        <v>650</v>
      </c>
      <c r="K23" s="111">
        <v>1800</v>
      </c>
      <c r="L23" s="111">
        <f t="shared" si="0"/>
        <v>2450</v>
      </c>
      <c r="M23" s="156">
        <f>L23*$L$3</f>
        <v>9800</v>
      </c>
      <c r="N23" s="97"/>
    </row>
    <row r="24" spans="1:14" x14ac:dyDescent="0.25">
      <c r="A24" s="107"/>
      <c r="B24" s="108" t="s">
        <v>47</v>
      </c>
      <c r="C24" s="107" t="s">
        <v>245</v>
      </c>
      <c r="D24" s="109" t="s">
        <v>246</v>
      </c>
      <c r="E24" s="109" t="s">
        <v>246</v>
      </c>
      <c r="F24" s="110"/>
      <c r="G24" s="110"/>
      <c r="H24" s="108">
        <v>1</v>
      </c>
      <c r="I24" s="111">
        <v>850</v>
      </c>
      <c r="J24" s="111">
        <v>850</v>
      </c>
      <c r="K24" s="111">
        <v>1800</v>
      </c>
      <c r="L24" s="111">
        <f t="shared" si="0"/>
        <v>2650</v>
      </c>
      <c r="M24" s="156">
        <f>L24*$L$3</f>
        <v>10600</v>
      </c>
      <c r="N24" s="97"/>
    </row>
    <row r="25" spans="1:14" x14ac:dyDescent="0.25">
      <c r="A25" s="107"/>
      <c r="B25" s="108" t="s">
        <v>247</v>
      </c>
      <c r="C25" s="107" t="s">
        <v>248</v>
      </c>
      <c r="D25" s="109" t="s">
        <v>249</v>
      </c>
      <c r="E25" s="109" t="s">
        <v>249</v>
      </c>
      <c r="F25" s="110"/>
      <c r="G25" s="110">
        <v>4</v>
      </c>
      <c r="H25" s="108">
        <v>1</v>
      </c>
      <c r="I25" s="111">
        <v>1500</v>
      </c>
      <c r="J25" s="111">
        <v>1500</v>
      </c>
      <c r="K25" s="111">
        <v>1500</v>
      </c>
      <c r="L25" s="111">
        <f t="shared" si="0"/>
        <v>3000</v>
      </c>
      <c r="M25" s="156">
        <f>L25*$L$3</f>
        <v>12000</v>
      </c>
      <c r="N25" s="97"/>
    </row>
    <row r="26" spans="1:14" x14ac:dyDescent="0.25">
      <c r="A26" s="113"/>
      <c r="B26" s="108" t="s">
        <v>250</v>
      </c>
      <c r="C26" s="107" t="s">
        <v>251</v>
      </c>
      <c r="D26" s="109" t="s">
        <v>252</v>
      </c>
      <c r="E26" s="109" t="s">
        <v>249</v>
      </c>
      <c r="F26" s="110"/>
      <c r="G26" s="110">
        <v>4</v>
      </c>
      <c r="H26" s="108">
        <v>1</v>
      </c>
      <c r="I26" s="111">
        <v>1500</v>
      </c>
      <c r="J26" s="111">
        <v>1500</v>
      </c>
      <c r="K26" s="111">
        <v>2000</v>
      </c>
      <c r="L26" s="111">
        <f t="shared" si="0"/>
        <v>3500</v>
      </c>
      <c r="M26" s="156">
        <f>L26*$L$3</f>
        <v>14000</v>
      </c>
      <c r="N26" s="97"/>
    </row>
    <row r="27" spans="1:14" x14ac:dyDescent="0.25">
      <c r="A27" s="107"/>
      <c r="B27" s="108" t="s">
        <v>84</v>
      </c>
      <c r="C27" s="107" t="s">
        <v>251</v>
      </c>
      <c r="D27" s="109" t="s">
        <v>253</v>
      </c>
      <c r="E27" s="109" t="s">
        <v>253</v>
      </c>
      <c r="F27" s="110"/>
      <c r="G27" s="110"/>
      <c r="H27" s="108">
        <v>1</v>
      </c>
      <c r="I27" s="111">
        <v>850</v>
      </c>
      <c r="J27" s="111">
        <v>850</v>
      </c>
      <c r="K27" s="111">
        <v>1200</v>
      </c>
      <c r="L27" s="111">
        <f t="shared" si="0"/>
        <v>2050</v>
      </c>
      <c r="M27" s="156">
        <f>L27*$L$3</f>
        <v>8200</v>
      </c>
      <c r="N27" s="97"/>
    </row>
    <row r="28" spans="1:14" x14ac:dyDescent="0.25">
      <c r="A28" s="107"/>
      <c r="B28" s="108" t="s">
        <v>254</v>
      </c>
      <c r="C28" s="107" t="s">
        <v>255</v>
      </c>
      <c r="D28" s="109" t="s">
        <v>256</v>
      </c>
      <c r="E28" s="109" t="s">
        <v>256</v>
      </c>
      <c r="F28" s="110"/>
      <c r="G28" s="110">
        <v>4</v>
      </c>
      <c r="H28" s="108">
        <v>1</v>
      </c>
      <c r="I28" s="111">
        <v>2000</v>
      </c>
      <c r="J28" s="111">
        <v>2000</v>
      </c>
      <c r="K28" s="111">
        <v>1000</v>
      </c>
      <c r="L28" s="111">
        <f t="shared" si="0"/>
        <v>3000</v>
      </c>
      <c r="M28" s="156">
        <f>L28*$L$3</f>
        <v>12000</v>
      </c>
      <c r="N28" s="97"/>
    </row>
    <row r="29" spans="1:14" x14ac:dyDescent="0.25">
      <c r="A29" s="114"/>
      <c r="B29" s="108" t="s">
        <v>20</v>
      </c>
      <c r="C29" s="107" t="s">
        <v>257</v>
      </c>
      <c r="D29" s="109" t="s">
        <v>208</v>
      </c>
      <c r="E29" s="109" t="s">
        <v>208</v>
      </c>
      <c r="F29" s="110"/>
      <c r="G29" s="110">
        <v>5</v>
      </c>
      <c r="H29" s="108">
        <v>1</v>
      </c>
      <c r="I29" s="111">
        <v>1500</v>
      </c>
      <c r="J29" s="111">
        <v>1500</v>
      </c>
      <c r="K29" s="115">
        <v>1200</v>
      </c>
      <c r="L29" s="111">
        <f t="shared" si="0"/>
        <v>2700</v>
      </c>
      <c r="M29" s="156">
        <f>L29*$L$3</f>
        <v>10800</v>
      </c>
      <c r="N29" s="97"/>
    </row>
    <row r="30" spans="1:14" x14ac:dyDescent="0.25">
      <c r="A30" s="114"/>
      <c r="B30" s="108" t="s">
        <v>258</v>
      </c>
      <c r="C30" s="107" t="s">
        <v>259</v>
      </c>
      <c r="D30" s="109" t="s">
        <v>196</v>
      </c>
      <c r="E30" s="109" t="s">
        <v>196</v>
      </c>
      <c r="F30" s="110"/>
      <c r="G30" s="110">
        <v>4</v>
      </c>
      <c r="H30" s="108">
        <v>1</v>
      </c>
      <c r="I30" s="111">
        <v>2000</v>
      </c>
      <c r="J30" s="111">
        <v>2000</v>
      </c>
      <c r="K30" s="115">
        <v>1500</v>
      </c>
      <c r="L30" s="111">
        <f t="shared" si="0"/>
        <v>3500</v>
      </c>
      <c r="M30" s="156">
        <f>L30*$L$3</f>
        <v>14000</v>
      </c>
      <c r="N30" s="97"/>
    </row>
    <row r="31" spans="1:14" x14ac:dyDescent="0.25">
      <c r="A31" s="114"/>
      <c r="B31" s="108" t="s">
        <v>260</v>
      </c>
      <c r="C31" s="107" t="s">
        <v>261</v>
      </c>
      <c r="D31" s="109" t="s">
        <v>217</v>
      </c>
      <c r="E31" s="109" t="s">
        <v>217</v>
      </c>
      <c r="F31" s="110"/>
      <c r="G31" s="110">
        <v>6</v>
      </c>
      <c r="H31" s="108">
        <v>1</v>
      </c>
      <c r="I31" s="111">
        <v>1500</v>
      </c>
      <c r="J31" s="111">
        <v>1500</v>
      </c>
      <c r="K31" s="115">
        <v>1500</v>
      </c>
      <c r="L31" s="111">
        <f t="shared" si="0"/>
        <v>3000</v>
      </c>
      <c r="M31" s="156">
        <f>L31*$L$3</f>
        <v>12000</v>
      </c>
      <c r="N31" s="97"/>
    </row>
    <row r="32" spans="1:14" x14ac:dyDescent="0.25">
      <c r="A32" s="114"/>
      <c r="B32" s="108" t="s">
        <v>262</v>
      </c>
      <c r="C32" s="107" t="s">
        <v>263</v>
      </c>
      <c r="D32" s="109" t="s">
        <v>264</v>
      </c>
      <c r="E32" s="109" t="s">
        <v>264</v>
      </c>
      <c r="F32" s="110"/>
      <c r="G32" s="110">
        <v>6</v>
      </c>
      <c r="H32" s="108">
        <v>1</v>
      </c>
      <c r="I32" s="111">
        <v>650</v>
      </c>
      <c r="J32" s="111">
        <v>650</v>
      </c>
      <c r="K32" s="115">
        <v>2200</v>
      </c>
      <c r="L32" s="111">
        <f t="shared" si="0"/>
        <v>2850</v>
      </c>
      <c r="M32" s="156">
        <f>L32*$L$3</f>
        <v>11400</v>
      </c>
      <c r="N32" s="97"/>
    </row>
    <row r="33" spans="1:14" x14ac:dyDescent="0.25">
      <c r="A33" s="117" t="s">
        <v>168</v>
      </c>
      <c r="B33" s="118" t="s">
        <v>7</v>
      </c>
      <c r="C33" s="119" t="s">
        <v>194</v>
      </c>
      <c r="D33" s="120" t="s">
        <v>253</v>
      </c>
      <c r="E33" s="120" t="s">
        <v>253</v>
      </c>
      <c r="F33" s="121"/>
      <c r="G33" s="110">
        <v>3</v>
      </c>
      <c r="H33" s="118">
        <v>1</v>
      </c>
      <c r="I33" s="111">
        <v>850</v>
      </c>
      <c r="J33" s="111">
        <v>850</v>
      </c>
      <c r="K33" s="111">
        <v>1500</v>
      </c>
      <c r="L33" s="111">
        <f t="shared" si="0"/>
        <v>2350</v>
      </c>
      <c r="M33" s="156">
        <f>L33*$L$3</f>
        <v>9400</v>
      </c>
      <c r="N33" s="97"/>
    </row>
    <row r="34" spans="1:14" x14ac:dyDescent="0.25">
      <c r="A34" s="117" t="s">
        <v>230</v>
      </c>
      <c r="B34" s="118" t="s">
        <v>84</v>
      </c>
      <c r="C34" s="119" t="s">
        <v>265</v>
      </c>
      <c r="D34" s="120" t="s">
        <v>202</v>
      </c>
      <c r="E34" s="120" t="s">
        <v>202</v>
      </c>
      <c r="F34" s="121"/>
      <c r="G34" s="110">
        <v>2</v>
      </c>
      <c r="H34" s="118">
        <v>1</v>
      </c>
      <c r="I34" s="122">
        <v>850</v>
      </c>
      <c r="J34" s="122">
        <v>850</v>
      </c>
      <c r="K34" s="123">
        <v>850</v>
      </c>
      <c r="L34" s="111">
        <f t="shared" si="0"/>
        <v>1700</v>
      </c>
      <c r="M34" s="156">
        <f>L34*$L$3</f>
        <v>6800</v>
      </c>
      <c r="N34" s="97"/>
    </row>
    <row r="35" spans="1:14" x14ac:dyDescent="0.25">
      <c r="A35" s="117" t="s">
        <v>168</v>
      </c>
      <c r="B35" s="118" t="s">
        <v>7</v>
      </c>
      <c r="C35" s="119" t="s">
        <v>266</v>
      </c>
      <c r="D35" s="120"/>
      <c r="E35" s="120"/>
      <c r="F35" s="121"/>
      <c r="G35" s="110"/>
      <c r="H35" s="118">
        <v>1</v>
      </c>
      <c r="I35" s="122">
        <v>850</v>
      </c>
      <c r="J35" s="122">
        <f t="shared" ref="I35:J43" si="1">I35*H35</f>
        <v>850</v>
      </c>
      <c r="K35" s="123">
        <v>500</v>
      </c>
      <c r="L35" s="111">
        <f t="shared" si="0"/>
        <v>1350</v>
      </c>
      <c r="M35" s="156">
        <f>L35*$L$3</f>
        <v>5400</v>
      </c>
      <c r="N35" s="97"/>
    </row>
    <row r="36" spans="1:14" x14ac:dyDescent="0.25">
      <c r="A36" s="117" t="s">
        <v>168</v>
      </c>
      <c r="B36" s="118"/>
      <c r="C36" s="119" t="s">
        <v>267</v>
      </c>
      <c r="D36" s="120"/>
      <c r="E36" s="120"/>
      <c r="F36" s="121"/>
      <c r="G36" s="110"/>
      <c r="H36" s="118">
        <v>1</v>
      </c>
      <c r="I36" s="122">
        <f t="shared" si="1"/>
        <v>0</v>
      </c>
      <c r="J36" s="122">
        <f t="shared" si="1"/>
        <v>0</v>
      </c>
      <c r="K36" s="123"/>
      <c r="L36" s="111">
        <f t="shared" si="0"/>
        <v>0</v>
      </c>
      <c r="M36" s="156">
        <f>L36*$L$3</f>
        <v>0</v>
      </c>
      <c r="N36" s="97"/>
    </row>
    <row r="37" spans="1:14" x14ac:dyDescent="0.25">
      <c r="A37" s="117" t="s">
        <v>168</v>
      </c>
      <c r="B37" s="118"/>
      <c r="C37" s="119" t="s">
        <v>268</v>
      </c>
      <c r="D37" s="120"/>
      <c r="E37" s="120"/>
      <c r="F37" s="121"/>
      <c r="G37" s="110"/>
      <c r="H37" s="118">
        <v>1</v>
      </c>
      <c r="I37" s="111">
        <f t="shared" si="1"/>
        <v>0</v>
      </c>
      <c r="J37" s="111">
        <f t="shared" si="1"/>
        <v>0</v>
      </c>
      <c r="K37" s="123"/>
      <c r="L37" s="111">
        <f t="shared" si="0"/>
        <v>0</v>
      </c>
      <c r="M37" s="156">
        <f>L37*$L$3</f>
        <v>0</v>
      </c>
      <c r="N37" s="97"/>
    </row>
    <row r="38" spans="1:14" x14ac:dyDescent="0.25">
      <c r="A38" s="117" t="s">
        <v>168</v>
      </c>
      <c r="B38" s="118"/>
      <c r="C38" s="119" t="s">
        <v>269</v>
      </c>
      <c r="D38" s="120"/>
      <c r="E38" s="120"/>
      <c r="F38" s="121"/>
      <c r="G38" s="110"/>
      <c r="H38" s="118">
        <v>1</v>
      </c>
      <c r="I38" s="111">
        <f t="shared" si="1"/>
        <v>0</v>
      </c>
      <c r="J38" s="111">
        <f t="shared" si="1"/>
        <v>0</v>
      </c>
      <c r="K38" s="123"/>
      <c r="L38" s="111">
        <f t="shared" si="0"/>
        <v>0</v>
      </c>
      <c r="M38" s="156">
        <f>L38*$L$3</f>
        <v>0</v>
      </c>
      <c r="N38" s="97"/>
    </row>
    <row r="39" spans="1:14" x14ac:dyDescent="0.25">
      <c r="A39" s="117" t="s">
        <v>168</v>
      </c>
      <c r="B39" s="118"/>
      <c r="C39" s="119" t="s">
        <v>270</v>
      </c>
      <c r="D39" s="120"/>
      <c r="E39" s="120"/>
      <c r="F39" s="121"/>
      <c r="G39" s="110"/>
      <c r="H39" s="118">
        <v>1</v>
      </c>
      <c r="I39" s="122">
        <f t="shared" si="1"/>
        <v>0</v>
      </c>
      <c r="J39" s="122">
        <f t="shared" si="1"/>
        <v>0</v>
      </c>
      <c r="K39" s="123"/>
      <c r="L39" s="111">
        <f t="shared" si="0"/>
        <v>0</v>
      </c>
      <c r="M39" s="156">
        <f>L39*$L$3</f>
        <v>0</v>
      </c>
      <c r="N39" s="97"/>
    </row>
    <row r="40" spans="1:14" x14ac:dyDescent="0.25">
      <c r="A40" s="117" t="s">
        <v>168</v>
      </c>
      <c r="B40" s="118" t="s">
        <v>271</v>
      </c>
      <c r="C40" s="119" t="s">
        <v>272</v>
      </c>
      <c r="D40" s="120" t="s">
        <v>202</v>
      </c>
      <c r="E40" s="120" t="s">
        <v>202</v>
      </c>
      <c r="F40" s="121"/>
      <c r="G40" s="110">
        <v>6</v>
      </c>
      <c r="H40" s="118">
        <v>1</v>
      </c>
      <c r="I40" s="122">
        <v>1200</v>
      </c>
      <c r="J40" s="122">
        <v>1200</v>
      </c>
      <c r="K40" s="123">
        <v>1000</v>
      </c>
      <c r="L40" s="111">
        <f t="shared" si="0"/>
        <v>2200</v>
      </c>
      <c r="M40" s="156">
        <f>L40*$L$3</f>
        <v>8800</v>
      </c>
      <c r="N40" s="97"/>
    </row>
    <row r="41" spans="1:14" x14ac:dyDescent="0.25">
      <c r="A41" s="107" t="s">
        <v>230</v>
      </c>
      <c r="B41" s="108" t="s">
        <v>273</v>
      </c>
      <c r="C41" s="107" t="s">
        <v>272</v>
      </c>
      <c r="D41" s="109" t="s">
        <v>196</v>
      </c>
      <c r="E41" s="109" t="s">
        <v>196</v>
      </c>
      <c r="F41" s="110"/>
      <c r="G41" s="110">
        <v>4</v>
      </c>
      <c r="H41" s="108">
        <v>1</v>
      </c>
      <c r="I41" s="111">
        <v>1500</v>
      </c>
      <c r="J41" s="111">
        <v>1500</v>
      </c>
      <c r="K41" s="111"/>
      <c r="L41" s="111">
        <f t="shared" si="0"/>
        <v>1500</v>
      </c>
      <c r="M41" s="156">
        <f>L41*$L$3</f>
        <v>6000</v>
      </c>
      <c r="N41" s="97"/>
    </row>
    <row r="42" spans="1:14" x14ac:dyDescent="0.25">
      <c r="A42" s="107" t="s">
        <v>230</v>
      </c>
      <c r="B42" s="108" t="s">
        <v>274</v>
      </c>
      <c r="C42" s="107" t="s">
        <v>272</v>
      </c>
      <c r="D42" s="109" t="s">
        <v>199</v>
      </c>
      <c r="E42" s="109" t="s">
        <v>199</v>
      </c>
      <c r="F42" s="110"/>
      <c r="G42" s="110">
        <v>7</v>
      </c>
      <c r="H42" s="108">
        <v>1</v>
      </c>
      <c r="I42" s="111">
        <v>1500</v>
      </c>
      <c r="J42" s="111">
        <v>1500</v>
      </c>
      <c r="K42" s="111"/>
      <c r="L42" s="111">
        <f t="shared" si="0"/>
        <v>1500</v>
      </c>
      <c r="M42" s="156">
        <f>L42*$L$3</f>
        <v>6000</v>
      </c>
      <c r="N42" s="97"/>
    </row>
    <row r="43" spans="1:14" x14ac:dyDescent="0.25">
      <c r="A43" s="107"/>
      <c r="B43" s="108"/>
      <c r="C43" s="105"/>
      <c r="D43" s="109"/>
      <c r="E43" s="109"/>
      <c r="F43" s="110"/>
      <c r="G43" s="110"/>
      <c r="H43" s="108"/>
      <c r="I43" s="111">
        <f t="shared" si="1"/>
        <v>0</v>
      </c>
      <c r="J43" s="111">
        <f t="shared" si="1"/>
        <v>0</v>
      </c>
      <c r="K43" s="111"/>
      <c r="L43" s="111">
        <f t="shared" si="0"/>
        <v>0</v>
      </c>
      <c r="M43" s="156">
        <f>L43*$L$3</f>
        <v>0</v>
      </c>
      <c r="N43" s="97"/>
    </row>
    <row r="44" spans="1:14" ht="18" x14ac:dyDescent="0.25">
      <c r="A44" s="124"/>
      <c r="B44" s="96"/>
      <c r="C44" s="95"/>
      <c r="D44" s="125"/>
      <c r="E44" s="125"/>
      <c r="F44" s="126"/>
      <c r="G44" s="110" t="s">
        <v>0</v>
      </c>
      <c r="H44" s="103"/>
      <c r="I44" s="127" t="s">
        <v>0</v>
      </c>
      <c r="J44" s="134"/>
      <c r="K44" s="134"/>
      <c r="L44" s="134"/>
      <c r="M44" s="146"/>
      <c r="N44" s="97"/>
    </row>
    <row r="45" spans="1:14" ht="18" x14ac:dyDescent="0.25">
      <c r="A45" s="124"/>
      <c r="B45" s="96"/>
      <c r="C45" s="95"/>
      <c r="D45" s="125"/>
      <c r="E45" s="125"/>
      <c r="F45" s="126"/>
      <c r="G45" s="126"/>
      <c r="H45" s="103"/>
      <c r="I45" s="127"/>
      <c r="J45" s="128"/>
      <c r="K45" s="127"/>
      <c r="L45" s="127"/>
      <c r="M45" s="127"/>
      <c r="N45" s="97"/>
    </row>
    <row r="46" spans="1:14" ht="18" x14ac:dyDescent="0.25">
      <c r="A46" s="130" t="s">
        <v>177</v>
      </c>
      <c r="B46" s="97"/>
      <c r="C46" s="102"/>
      <c r="D46" s="97"/>
      <c r="E46" s="97"/>
      <c r="F46" s="97"/>
      <c r="G46" s="147"/>
      <c r="H46" s="138"/>
      <c r="I46" s="138"/>
      <c r="J46" s="128"/>
      <c r="K46" s="96"/>
      <c r="L46" s="97"/>
      <c r="M46" s="97"/>
      <c r="N46" s="97"/>
    </row>
    <row r="47" spans="1:14" x14ac:dyDescent="0.25">
      <c r="A47" s="107"/>
      <c r="B47" s="108" t="s">
        <v>139</v>
      </c>
      <c r="C47" s="107" t="s">
        <v>275</v>
      </c>
      <c r="D47" s="109">
        <v>42515</v>
      </c>
      <c r="E47" s="109">
        <v>42519</v>
      </c>
      <c r="F47" s="110"/>
      <c r="G47" s="110"/>
      <c r="H47" s="108">
        <v>1</v>
      </c>
      <c r="I47" s="111">
        <v>1109</v>
      </c>
      <c r="J47" s="111">
        <v>850</v>
      </c>
      <c r="K47" s="111">
        <v>930</v>
      </c>
      <c r="L47" s="111"/>
      <c r="M47" s="112">
        <f>(K47+J47)*$L$3</f>
        <v>7120</v>
      </c>
      <c r="N47" s="97"/>
    </row>
    <row r="48" spans="1:14" x14ac:dyDescent="0.25">
      <c r="A48" s="107"/>
      <c r="B48" s="108" t="s">
        <v>139</v>
      </c>
      <c r="C48" s="107" t="s">
        <v>275</v>
      </c>
      <c r="D48" s="109">
        <v>42516</v>
      </c>
      <c r="E48" s="109">
        <v>42520</v>
      </c>
      <c r="F48" s="110"/>
      <c r="G48" s="110"/>
      <c r="H48" s="108">
        <v>1</v>
      </c>
      <c r="I48" s="111">
        <v>1109</v>
      </c>
      <c r="J48" s="111">
        <v>850</v>
      </c>
      <c r="K48" s="111">
        <v>930</v>
      </c>
      <c r="L48" s="111"/>
      <c r="M48" s="112">
        <f>(K48+J48)*$L$3</f>
        <v>7120</v>
      </c>
      <c r="N48" s="97"/>
    </row>
    <row r="49" spans="1:15" x14ac:dyDescent="0.25">
      <c r="A49" s="124"/>
      <c r="B49" s="103" t="s">
        <v>276</v>
      </c>
      <c r="C49" s="124" t="s">
        <v>275</v>
      </c>
      <c r="D49" s="135">
        <v>42661</v>
      </c>
      <c r="E49" s="135">
        <v>42666</v>
      </c>
      <c r="F49" s="136"/>
      <c r="G49" s="136"/>
      <c r="H49" s="103"/>
      <c r="I49" s="127">
        <v>850</v>
      </c>
      <c r="J49" s="127">
        <v>850</v>
      </c>
      <c r="K49" s="127">
        <v>1140</v>
      </c>
      <c r="L49" s="127"/>
      <c r="M49" s="142"/>
      <c r="N49" s="97"/>
    </row>
    <row r="50" spans="1:15" x14ac:dyDescent="0.25">
      <c r="A50" s="124"/>
      <c r="B50" s="103" t="s">
        <v>276</v>
      </c>
      <c r="C50" s="124" t="s">
        <v>275</v>
      </c>
      <c r="D50" s="135">
        <v>42661</v>
      </c>
      <c r="E50" s="135">
        <v>42666</v>
      </c>
      <c r="F50" s="136"/>
      <c r="G50" s="136"/>
      <c r="H50" s="103"/>
      <c r="I50" s="127">
        <v>850</v>
      </c>
      <c r="J50" s="127">
        <v>850</v>
      </c>
      <c r="K50" s="127">
        <v>1140</v>
      </c>
      <c r="L50" s="127"/>
      <c r="M50" s="142"/>
      <c r="N50" s="97"/>
    </row>
    <row r="51" spans="1:15" x14ac:dyDescent="0.25">
      <c r="A51" s="97"/>
      <c r="B51" s="97"/>
      <c r="C51" s="102"/>
      <c r="D51" s="97"/>
      <c r="E51" s="97"/>
      <c r="F51" s="97"/>
      <c r="G51" s="96"/>
      <c r="H51" s="96"/>
      <c r="I51" s="96"/>
      <c r="J51" s="127"/>
      <c r="K51" s="127"/>
      <c r="L51" s="127"/>
      <c r="M51" s="142"/>
      <c r="N51" s="96"/>
      <c r="O51" s="79"/>
    </row>
    <row r="52" spans="1:15" ht="20.25" x14ac:dyDescent="0.3">
      <c r="A52" s="130" t="s">
        <v>0</v>
      </c>
      <c r="B52" s="130"/>
      <c r="C52" s="101"/>
      <c r="D52" s="130"/>
      <c r="E52" s="130"/>
      <c r="F52" s="130"/>
      <c r="G52" s="96"/>
      <c r="H52" s="96"/>
      <c r="I52" s="96"/>
      <c r="J52" s="234"/>
      <c r="K52" s="96"/>
      <c r="L52" s="96"/>
      <c r="M52" s="96"/>
      <c r="N52" s="96"/>
      <c r="O52" s="79"/>
    </row>
    <row r="53" spans="1:15" x14ac:dyDescent="0.25">
      <c r="A53" s="251" t="s">
        <v>0</v>
      </c>
      <c r="B53" s="251"/>
      <c r="C53" s="251"/>
      <c r="D53" s="251"/>
      <c r="E53" s="251"/>
      <c r="F53" s="251"/>
      <c r="G53" s="96"/>
      <c r="H53" s="96"/>
      <c r="I53" s="96"/>
      <c r="J53" s="103"/>
      <c r="K53" s="103"/>
      <c r="L53" s="96"/>
      <c r="M53" s="96"/>
      <c r="N53" s="96"/>
      <c r="O53" s="79"/>
    </row>
    <row r="54" spans="1:15" x14ac:dyDescent="0.25">
      <c r="A54" s="97"/>
      <c r="B54" s="97"/>
      <c r="C54" s="102"/>
      <c r="D54" s="97"/>
      <c r="E54" s="97"/>
      <c r="F54" s="97"/>
      <c r="G54" s="96"/>
      <c r="H54" s="96"/>
      <c r="I54" s="96"/>
      <c r="J54" s="137"/>
      <c r="K54" s="137"/>
      <c r="L54" s="96"/>
      <c r="M54" s="96"/>
      <c r="N54" s="96"/>
      <c r="O54" s="79"/>
    </row>
    <row r="55" spans="1:15" x14ac:dyDescent="0.25">
      <c r="A55" s="97"/>
      <c r="B55" s="97"/>
      <c r="C55" s="102"/>
      <c r="D55" s="97"/>
      <c r="E55" s="97"/>
      <c r="F55" s="97"/>
      <c r="G55" s="96"/>
      <c r="H55" s="96"/>
      <c r="I55" s="96"/>
      <c r="J55" s="137"/>
      <c r="K55" s="137"/>
      <c r="L55" s="96"/>
      <c r="M55" s="96"/>
      <c r="N55" s="96"/>
      <c r="O55" s="79"/>
    </row>
    <row r="56" spans="1:15" x14ac:dyDescent="0.25">
      <c r="A56" s="97"/>
      <c r="B56" s="97"/>
      <c r="C56" s="102"/>
      <c r="D56" s="97"/>
      <c r="E56" s="97"/>
      <c r="F56" s="97"/>
      <c r="G56" s="96"/>
      <c r="H56" s="96"/>
      <c r="I56" s="96"/>
      <c r="J56" s="137"/>
      <c r="K56" s="137"/>
      <c r="L56" s="96"/>
      <c r="M56" s="96"/>
      <c r="N56" s="96"/>
      <c r="O56" s="79"/>
    </row>
    <row r="57" spans="1:15" x14ac:dyDescent="0.25">
      <c r="A57" s="97"/>
      <c r="B57" s="97"/>
      <c r="C57" s="102"/>
      <c r="D57" s="97"/>
      <c r="E57" s="97"/>
      <c r="F57" s="97"/>
      <c r="G57" s="96"/>
      <c r="H57" s="96"/>
      <c r="I57" s="96"/>
      <c r="J57" s="137"/>
      <c r="K57" s="137"/>
      <c r="L57" s="96"/>
      <c r="M57" s="96"/>
      <c r="N57" s="96"/>
      <c r="O57" s="79"/>
    </row>
    <row r="58" spans="1:15" x14ac:dyDescent="0.25">
      <c r="A58" s="97"/>
      <c r="B58" s="97"/>
      <c r="C58" s="102"/>
      <c r="D58" s="97"/>
      <c r="E58" s="97"/>
      <c r="F58" s="97"/>
      <c r="G58" s="96"/>
      <c r="H58" s="96"/>
      <c r="I58" s="96"/>
      <c r="J58" s="137"/>
      <c r="K58" s="137"/>
      <c r="L58" s="96"/>
      <c r="M58" s="96"/>
      <c r="N58" s="96"/>
      <c r="O58" s="79"/>
    </row>
    <row r="59" spans="1:15" x14ac:dyDescent="0.25">
      <c r="A59" s="97"/>
      <c r="B59" s="97"/>
      <c r="C59" s="102"/>
      <c r="D59" s="97"/>
      <c r="E59" s="97"/>
      <c r="F59" s="97"/>
      <c r="G59" s="96"/>
      <c r="H59" s="96"/>
      <c r="I59" s="96"/>
      <c r="J59" s="137"/>
      <c r="K59" s="137"/>
      <c r="L59" s="96"/>
      <c r="M59" s="96"/>
      <c r="N59" s="96"/>
      <c r="O59" s="79"/>
    </row>
    <row r="60" spans="1:15" x14ac:dyDescent="0.25">
      <c r="A60" s="97"/>
      <c r="B60" s="97"/>
      <c r="C60" s="102"/>
      <c r="D60" s="97"/>
      <c r="E60" s="97"/>
      <c r="F60" s="97"/>
      <c r="G60" s="96"/>
      <c r="H60" s="96"/>
      <c r="I60" s="96"/>
      <c r="J60" s="137"/>
      <c r="K60" s="137"/>
      <c r="L60" s="96"/>
      <c r="M60" s="96"/>
      <c r="N60" s="96"/>
      <c r="O60" s="79"/>
    </row>
    <row r="61" spans="1:15" x14ac:dyDescent="0.25">
      <c r="A61" s="97"/>
      <c r="B61" s="97"/>
      <c r="C61" s="102"/>
      <c r="D61" s="97"/>
      <c r="E61" s="97"/>
      <c r="F61" s="97"/>
      <c r="G61" s="96"/>
      <c r="H61" s="96"/>
      <c r="I61" s="96"/>
      <c r="J61" s="137"/>
      <c r="K61" s="137"/>
      <c r="L61" s="96"/>
      <c r="M61" s="96"/>
      <c r="N61" s="96"/>
      <c r="O61" s="79"/>
    </row>
    <row r="62" spans="1:15" x14ac:dyDescent="0.25">
      <c r="A62" s="97"/>
      <c r="B62" s="97"/>
      <c r="C62" s="102"/>
      <c r="D62" s="97"/>
      <c r="E62" s="97"/>
      <c r="F62" s="97"/>
      <c r="G62" s="96"/>
      <c r="H62" s="96"/>
      <c r="I62" s="96"/>
      <c r="J62" s="96"/>
      <c r="K62" s="96"/>
      <c r="L62" s="96"/>
      <c r="M62" s="96"/>
      <c r="N62" s="96"/>
      <c r="O62" s="79"/>
    </row>
  </sheetData>
  <mergeCells count="1">
    <mergeCell ref="A53:F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rightToLeft="1" zoomScale="70" zoomScaleNormal="70" workbookViewId="0">
      <selection activeCell="P15" sqref="P15"/>
    </sheetView>
  </sheetViews>
  <sheetFormatPr defaultRowHeight="15.75" x14ac:dyDescent="0.25"/>
  <cols>
    <col min="1" max="1" width="31.5703125" style="76" bestFit="1" customWidth="1"/>
    <col min="2" max="2" width="13.7109375" style="76" bestFit="1" customWidth="1"/>
    <col min="3" max="3" width="25" style="76" bestFit="1" customWidth="1"/>
    <col min="4" max="4" width="10.85546875" style="76" bestFit="1" customWidth="1"/>
    <col min="5" max="5" width="10.5703125" style="76" bestFit="1" customWidth="1"/>
    <col min="6" max="6" width="7" style="76" customWidth="1"/>
    <col min="7" max="7" width="10.28515625" style="76" bestFit="1" customWidth="1"/>
    <col min="8" max="8" width="9.28515625" style="76" customWidth="1"/>
    <col min="9" max="9" width="24.5703125" style="76" bestFit="1" customWidth="1"/>
    <col min="10" max="10" width="19" style="76" bestFit="1" customWidth="1"/>
    <col min="11" max="11" width="16.42578125" style="76" bestFit="1" customWidth="1"/>
    <col min="12" max="12" width="12.7109375" style="76" bestFit="1" customWidth="1"/>
    <col min="13" max="13" width="20" style="76" bestFit="1" customWidth="1"/>
    <col min="14" max="16384" width="9.140625" style="76"/>
  </cols>
  <sheetData>
    <row r="1" spans="1:14" x14ac:dyDescent="0.25">
      <c r="A1" s="157"/>
      <c r="B1" s="157"/>
      <c r="C1" s="157"/>
      <c r="D1" s="158"/>
      <c r="E1" s="158"/>
      <c r="F1" s="158"/>
      <c r="G1" s="158"/>
      <c r="H1" s="158"/>
      <c r="I1" s="158"/>
      <c r="J1" s="158"/>
      <c r="K1" s="159"/>
      <c r="L1" s="160">
        <v>42919</v>
      </c>
      <c r="N1" s="158"/>
    </row>
    <row r="2" spans="1:14" x14ac:dyDescent="0.25">
      <c r="A2" s="161" t="s">
        <v>277</v>
      </c>
      <c r="B2" s="162"/>
      <c r="C2" s="163"/>
      <c r="D2" s="161" t="s">
        <v>0</v>
      </c>
      <c r="E2" s="158"/>
      <c r="F2" s="158"/>
      <c r="G2" s="158"/>
      <c r="H2" s="158"/>
      <c r="I2" s="158"/>
      <c r="J2" s="158"/>
      <c r="K2" s="158"/>
      <c r="L2" s="158"/>
      <c r="N2" s="158"/>
    </row>
    <row r="3" spans="1:14" ht="18" x14ac:dyDescent="0.25">
      <c r="A3" s="164" t="s">
        <v>0</v>
      </c>
      <c r="B3" s="158"/>
      <c r="C3" s="158"/>
      <c r="D3" s="158"/>
      <c r="E3" s="158"/>
      <c r="F3" s="158"/>
      <c r="G3" s="158"/>
      <c r="H3" s="158"/>
      <c r="I3" s="158"/>
      <c r="J3" s="166" t="s">
        <v>220</v>
      </c>
      <c r="K3" s="193">
        <v>4</v>
      </c>
      <c r="L3" s="157"/>
      <c r="N3" s="158"/>
    </row>
    <row r="4" spans="1:14" ht="36" x14ac:dyDescent="0.25">
      <c r="A4" s="143" t="s">
        <v>128</v>
      </c>
      <c r="B4" s="143" t="s">
        <v>1</v>
      </c>
      <c r="C4" s="143" t="s">
        <v>129</v>
      </c>
      <c r="D4" s="143" t="s">
        <v>2</v>
      </c>
      <c r="E4" s="143" t="s">
        <v>3</v>
      </c>
      <c r="F4" s="143" t="s">
        <v>18</v>
      </c>
      <c r="G4" s="143" t="s">
        <v>147</v>
      </c>
      <c r="H4" s="143" t="s">
        <v>131</v>
      </c>
      <c r="I4" s="143" t="s">
        <v>4</v>
      </c>
      <c r="J4" s="143" t="s">
        <v>74</v>
      </c>
      <c r="K4" s="143" t="s">
        <v>221</v>
      </c>
      <c r="L4" s="143" t="s">
        <v>222</v>
      </c>
      <c r="M4" s="143" t="s">
        <v>28</v>
      </c>
      <c r="N4" s="167"/>
    </row>
    <row r="5" spans="1:14" x14ac:dyDescent="0.25">
      <c r="A5" s="168"/>
      <c r="B5" s="168" t="s">
        <v>278</v>
      </c>
      <c r="C5" s="165" t="s">
        <v>279</v>
      </c>
      <c r="D5" s="169">
        <v>42771</v>
      </c>
      <c r="E5" s="169">
        <v>42776</v>
      </c>
      <c r="F5" s="170"/>
      <c r="G5" s="170"/>
      <c r="H5" s="168">
        <v>3</v>
      </c>
      <c r="I5" s="171" t="s">
        <v>80</v>
      </c>
      <c r="J5" s="171" t="s">
        <v>80</v>
      </c>
      <c r="K5" s="171" t="s">
        <v>280</v>
      </c>
      <c r="L5" s="171"/>
      <c r="M5" s="254"/>
      <c r="N5" s="158"/>
    </row>
    <row r="6" spans="1:14" x14ac:dyDescent="0.25">
      <c r="A6" s="168"/>
      <c r="B6" s="168" t="s">
        <v>278</v>
      </c>
      <c r="C6" s="168" t="s">
        <v>279</v>
      </c>
      <c r="D6" s="169">
        <v>42771</v>
      </c>
      <c r="E6" s="160"/>
      <c r="F6" s="169"/>
      <c r="G6" s="170"/>
      <c r="H6" s="168"/>
      <c r="I6" s="178" t="s">
        <v>280</v>
      </c>
      <c r="J6" s="171" t="s">
        <v>80</v>
      </c>
      <c r="K6" s="171" t="s">
        <v>280</v>
      </c>
      <c r="L6" s="171"/>
      <c r="M6" s="254">
        <f>L6*$K$3</f>
        <v>0</v>
      </c>
      <c r="N6" s="158"/>
    </row>
    <row r="7" spans="1:14" ht="31.5" x14ac:dyDescent="0.25">
      <c r="A7" s="172"/>
      <c r="B7" s="172" t="s">
        <v>281</v>
      </c>
      <c r="C7" s="172" t="s">
        <v>279</v>
      </c>
      <c r="D7" s="194">
        <v>42771</v>
      </c>
      <c r="E7" s="194"/>
      <c r="F7" s="195"/>
      <c r="G7" s="195"/>
      <c r="H7" s="196"/>
      <c r="I7" s="197" t="s">
        <v>280</v>
      </c>
      <c r="J7" s="198" t="s">
        <v>80</v>
      </c>
      <c r="K7" s="199" t="s">
        <v>80</v>
      </c>
      <c r="L7" s="199"/>
      <c r="M7" s="255">
        <f>L7*$K$3</f>
        <v>0</v>
      </c>
      <c r="N7" s="167"/>
    </row>
    <row r="8" spans="1:14" x14ac:dyDescent="0.25">
      <c r="A8" s="168"/>
      <c r="B8" s="168" t="s">
        <v>139</v>
      </c>
      <c r="C8" s="168" t="s">
        <v>282</v>
      </c>
      <c r="D8" s="169">
        <v>42792</v>
      </c>
      <c r="E8" s="169">
        <v>42796</v>
      </c>
      <c r="F8" s="170"/>
      <c r="G8" s="170">
        <v>4</v>
      </c>
      <c r="H8" s="168"/>
      <c r="I8" s="178">
        <v>1200</v>
      </c>
      <c r="J8" s="171">
        <v>1200</v>
      </c>
      <c r="K8" s="171">
        <v>1000</v>
      </c>
      <c r="L8" s="171">
        <f>K8+J8</f>
        <v>2200</v>
      </c>
      <c r="M8" s="254">
        <f>L8*$K$3</f>
        <v>8800</v>
      </c>
      <c r="N8" s="158"/>
    </row>
    <row r="9" spans="1:14" x14ac:dyDescent="0.25">
      <c r="A9" s="168"/>
      <c r="B9" s="168" t="s">
        <v>139</v>
      </c>
      <c r="C9" s="168" t="s">
        <v>282</v>
      </c>
      <c r="D9" s="169">
        <v>42792</v>
      </c>
      <c r="E9" s="169">
        <v>42796</v>
      </c>
      <c r="F9" s="170"/>
      <c r="G9" s="170">
        <v>4</v>
      </c>
      <c r="H9" s="168">
        <v>1</v>
      </c>
      <c r="I9" s="178">
        <v>1200</v>
      </c>
      <c r="J9" s="171">
        <v>1200</v>
      </c>
      <c r="K9" s="171">
        <v>1000</v>
      </c>
      <c r="L9" s="171">
        <f>K9+J9</f>
        <v>2200</v>
      </c>
      <c r="M9" s="254">
        <f>L9*$K$3</f>
        <v>8800</v>
      </c>
      <c r="N9" s="158"/>
    </row>
    <row r="10" spans="1:14" x14ac:dyDescent="0.25">
      <c r="A10" s="168"/>
      <c r="B10" s="168" t="s">
        <v>283</v>
      </c>
      <c r="C10" s="168" t="s">
        <v>284</v>
      </c>
      <c r="D10" s="169">
        <v>42780</v>
      </c>
      <c r="E10" s="169">
        <v>42782</v>
      </c>
      <c r="F10" s="170"/>
      <c r="G10" s="170">
        <v>2</v>
      </c>
      <c r="H10" s="168">
        <v>1</v>
      </c>
      <c r="I10" s="178">
        <v>755</v>
      </c>
      <c r="J10" s="171">
        <v>755</v>
      </c>
      <c r="K10" s="171">
        <v>1000</v>
      </c>
      <c r="L10" s="171">
        <f>K10+J10</f>
        <v>1755</v>
      </c>
      <c r="M10" s="254">
        <f>L10*$K$3</f>
        <v>7020</v>
      </c>
      <c r="N10" s="158"/>
    </row>
    <row r="11" spans="1:14" x14ac:dyDescent="0.25">
      <c r="A11" s="168"/>
      <c r="B11" s="168" t="s">
        <v>10</v>
      </c>
      <c r="C11" s="168"/>
      <c r="D11" s="169">
        <v>42780</v>
      </c>
      <c r="E11" s="169">
        <v>42781</v>
      </c>
      <c r="F11" s="170"/>
      <c r="G11" s="170"/>
      <c r="H11" s="168"/>
      <c r="I11" s="178"/>
      <c r="J11" s="171"/>
      <c r="K11" s="171" t="s">
        <v>285</v>
      </c>
      <c r="L11" s="171"/>
      <c r="M11" s="254">
        <f>L11*$K$3</f>
        <v>0</v>
      </c>
      <c r="N11" s="158"/>
    </row>
    <row r="12" spans="1:14" x14ac:dyDescent="0.25">
      <c r="A12" s="168"/>
      <c r="B12" s="168" t="s">
        <v>286</v>
      </c>
      <c r="C12" s="168" t="s">
        <v>279</v>
      </c>
      <c r="D12" s="169" t="s">
        <v>287</v>
      </c>
      <c r="E12" s="169">
        <v>42776</v>
      </c>
      <c r="F12" s="170"/>
      <c r="G12" s="170"/>
      <c r="H12" s="168"/>
      <c r="I12" s="178"/>
      <c r="J12" s="171"/>
      <c r="K12" s="171"/>
      <c r="L12" s="171"/>
      <c r="M12" s="254">
        <f>L12*$K$3</f>
        <v>0</v>
      </c>
      <c r="N12" s="158"/>
    </row>
    <row r="13" spans="1:14" x14ac:dyDescent="0.25">
      <c r="A13" s="168"/>
      <c r="B13" s="168" t="s">
        <v>12</v>
      </c>
      <c r="C13" s="168" t="s">
        <v>275</v>
      </c>
      <c r="D13" s="169">
        <v>42775</v>
      </c>
      <c r="E13" s="169">
        <v>42805</v>
      </c>
      <c r="F13" s="170"/>
      <c r="G13" s="170">
        <v>4</v>
      </c>
      <c r="H13" s="168"/>
      <c r="I13" s="171"/>
      <c r="J13" s="171"/>
      <c r="K13" s="171" t="s">
        <v>288</v>
      </c>
      <c r="L13" s="171">
        <v>890</v>
      </c>
      <c r="M13" s="254">
        <f>L13*$K$3</f>
        <v>3560</v>
      </c>
      <c r="N13" s="158"/>
    </row>
    <row r="14" spans="1:14" x14ac:dyDescent="0.25">
      <c r="A14" s="173"/>
      <c r="B14" s="174" t="s">
        <v>10</v>
      </c>
      <c r="C14" s="174" t="s">
        <v>6</v>
      </c>
      <c r="D14" s="175">
        <v>42813</v>
      </c>
      <c r="E14" s="175">
        <v>42815</v>
      </c>
      <c r="F14" s="176"/>
      <c r="G14" s="170"/>
      <c r="H14" s="174"/>
      <c r="I14" s="171"/>
      <c r="J14" s="171"/>
      <c r="K14" s="177"/>
      <c r="L14" s="171"/>
      <c r="M14" s="254">
        <f>L14*$K$3</f>
        <v>0</v>
      </c>
      <c r="N14" s="158"/>
    </row>
    <row r="15" spans="1:14" x14ac:dyDescent="0.25">
      <c r="A15" s="168" t="s">
        <v>138</v>
      </c>
      <c r="B15" s="168" t="s">
        <v>10</v>
      </c>
      <c r="C15" s="168" t="s">
        <v>6</v>
      </c>
      <c r="D15" s="169">
        <v>42813</v>
      </c>
      <c r="E15" s="169">
        <v>42815</v>
      </c>
      <c r="F15" s="170"/>
      <c r="G15" s="170"/>
      <c r="H15" s="168"/>
      <c r="I15" s="178" t="s">
        <v>289</v>
      </c>
      <c r="J15" s="171"/>
      <c r="K15" s="171" t="s">
        <v>290</v>
      </c>
      <c r="L15" s="171">
        <v>84</v>
      </c>
      <c r="M15" s="254">
        <f>L15*$K$3</f>
        <v>336</v>
      </c>
      <c r="N15" s="158"/>
    </row>
    <row r="16" spans="1:14" x14ac:dyDescent="0.25">
      <c r="A16" s="168"/>
      <c r="B16" s="168" t="s">
        <v>98</v>
      </c>
      <c r="C16" s="168" t="s">
        <v>6</v>
      </c>
      <c r="D16" s="169">
        <v>42786</v>
      </c>
      <c r="E16" s="169">
        <v>42788</v>
      </c>
      <c r="F16" s="170"/>
      <c r="G16" s="170"/>
      <c r="H16" s="168"/>
      <c r="I16" s="178" t="s">
        <v>289</v>
      </c>
      <c r="J16" s="171"/>
      <c r="K16" s="171"/>
      <c r="L16" s="171"/>
      <c r="M16" s="254">
        <f>L16*$K$3</f>
        <v>0</v>
      </c>
      <c r="N16" s="158"/>
    </row>
    <row r="17" spans="1:14" x14ac:dyDescent="0.25">
      <c r="A17" s="168"/>
      <c r="B17" s="168"/>
      <c r="C17" s="168"/>
      <c r="D17" s="169"/>
      <c r="E17" s="169"/>
      <c r="F17" s="170"/>
      <c r="G17" s="170"/>
      <c r="H17" s="168"/>
      <c r="I17" s="178"/>
      <c r="J17" s="171"/>
      <c r="K17" s="171" t="s">
        <v>291</v>
      </c>
      <c r="L17" s="171">
        <v>67</v>
      </c>
      <c r="M17" s="254">
        <f>L17*$K$3</f>
        <v>268</v>
      </c>
      <c r="N17" s="158"/>
    </row>
    <row r="18" spans="1:14" x14ac:dyDescent="0.25">
      <c r="A18" s="168" t="s">
        <v>292</v>
      </c>
      <c r="B18" s="168" t="s">
        <v>98</v>
      </c>
      <c r="C18" s="168" t="s">
        <v>6</v>
      </c>
      <c r="D18" s="169">
        <v>42786</v>
      </c>
      <c r="E18" s="169">
        <v>42788</v>
      </c>
      <c r="F18" s="170"/>
      <c r="G18" s="170"/>
      <c r="H18" s="168"/>
      <c r="I18" s="178" t="s">
        <v>293</v>
      </c>
      <c r="J18" s="171"/>
      <c r="K18" s="171"/>
      <c r="L18" s="171"/>
      <c r="M18" s="254">
        <f>L18*$K$3</f>
        <v>0</v>
      </c>
      <c r="N18" s="158"/>
    </row>
    <row r="19" spans="1:14" x14ac:dyDescent="0.25">
      <c r="A19" s="168"/>
      <c r="B19" s="168" t="s">
        <v>294</v>
      </c>
      <c r="C19" s="168" t="s">
        <v>117</v>
      </c>
      <c r="D19" s="169">
        <v>42848</v>
      </c>
      <c r="E19" s="169">
        <v>42852</v>
      </c>
      <c r="F19" s="170"/>
      <c r="G19" s="170">
        <v>4</v>
      </c>
      <c r="H19" s="168"/>
      <c r="I19" s="178">
        <v>600</v>
      </c>
      <c r="J19" s="171"/>
      <c r="K19" s="171">
        <v>1400</v>
      </c>
      <c r="L19" s="171">
        <v>1400</v>
      </c>
      <c r="M19" s="254">
        <f>L19*$K$3</f>
        <v>5600</v>
      </c>
      <c r="N19" s="158"/>
    </row>
    <row r="20" spans="1:14" x14ac:dyDescent="0.25">
      <c r="A20" s="168"/>
      <c r="B20" s="168"/>
      <c r="C20" s="168"/>
      <c r="D20" s="169"/>
      <c r="E20" s="169"/>
      <c r="F20" s="170"/>
      <c r="G20" s="170"/>
      <c r="H20" s="168"/>
      <c r="I20" s="178"/>
      <c r="J20" s="171"/>
      <c r="K20" s="171"/>
      <c r="L20" s="171"/>
      <c r="M20" s="254">
        <f>L20*$K$3</f>
        <v>0</v>
      </c>
      <c r="N20" s="158"/>
    </row>
    <row r="21" spans="1:14" x14ac:dyDescent="0.25">
      <c r="A21" s="168"/>
      <c r="B21" s="168" t="s">
        <v>295</v>
      </c>
      <c r="C21" s="168" t="s">
        <v>6</v>
      </c>
      <c r="D21" s="169">
        <v>42850</v>
      </c>
      <c r="E21" s="169">
        <v>42852</v>
      </c>
      <c r="F21" s="170" t="s">
        <v>0</v>
      </c>
      <c r="G21" s="170">
        <v>2</v>
      </c>
      <c r="H21" s="168"/>
      <c r="I21" s="178" t="s">
        <v>280</v>
      </c>
      <c r="J21" s="171"/>
      <c r="K21" s="171" t="s">
        <v>280</v>
      </c>
      <c r="L21" s="171"/>
      <c r="M21" s="254">
        <f>L21*$K$3</f>
        <v>0</v>
      </c>
      <c r="N21" s="158"/>
    </row>
    <row r="22" spans="1:14" x14ac:dyDescent="0.25">
      <c r="A22" s="168"/>
      <c r="B22" s="168" t="s">
        <v>295</v>
      </c>
      <c r="C22" s="168" t="s">
        <v>6</v>
      </c>
      <c r="D22" s="169">
        <v>42850</v>
      </c>
      <c r="E22" s="169">
        <v>42852</v>
      </c>
      <c r="F22" s="170"/>
      <c r="G22" s="170">
        <v>1</v>
      </c>
      <c r="H22" s="168"/>
      <c r="I22" s="178" t="s">
        <v>280</v>
      </c>
      <c r="J22" s="171"/>
      <c r="K22" s="171"/>
      <c r="L22" s="171">
        <v>183</v>
      </c>
      <c r="M22" s="254">
        <f>L22*$K$3</f>
        <v>732</v>
      </c>
      <c r="N22" s="158"/>
    </row>
    <row r="23" spans="1:14" x14ac:dyDescent="0.25">
      <c r="A23" s="168"/>
      <c r="B23" s="168" t="s">
        <v>296</v>
      </c>
      <c r="C23" s="168" t="s">
        <v>296</v>
      </c>
      <c r="D23" s="169">
        <v>42872</v>
      </c>
      <c r="E23" s="169">
        <v>42875</v>
      </c>
      <c r="F23" s="170"/>
      <c r="G23" s="170"/>
      <c r="H23" s="168">
        <v>1</v>
      </c>
      <c r="I23" s="171" t="s">
        <v>297</v>
      </c>
      <c r="J23" s="171" t="s">
        <v>298</v>
      </c>
      <c r="K23" s="171" t="s">
        <v>297</v>
      </c>
      <c r="L23" s="171">
        <v>0</v>
      </c>
      <c r="M23" s="254">
        <f>L23*$K$3</f>
        <v>0</v>
      </c>
      <c r="N23" s="158"/>
    </row>
    <row r="24" spans="1:14" x14ac:dyDescent="0.25">
      <c r="A24" s="179"/>
      <c r="B24" s="168"/>
      <c r="C24" s="168"/>
      <c r="D24" s="169"/>
      <c r="E24" s="169"/>
      <c r="F24" s="170"/>
      <c r="G24" s="170"/>
      <c r="H24" s="168"/>
      <c r="I24" s="171"/>
      <c r="J24" s="171"/>
      <c r="K24" s="180"/>
      <c r="L24" s="171"/>
      <c r="M24" s="254">
        <f>L24*$K$3</f>
        <v>0</v>
      </c>
      <c r="N24" s="158"/>
    </row>
    <row r="25" spans="1:14" x14ac:dyDescent="0.25">
      <c r="A25" s="181"/>
      <c r="B25" s="168" t="s">
        <v>47</v>
      </c>
      <c r="C25" s="168" t="s">
        <v>299</v>
      </c>
      <c r="D25" s="169">
        <v>42862</v>
      </c>
      <c r="E25" s="169">
        <v>42867</v>
      </c>
      <c r="F25" s="170"/>
      <c r="G25" s="170"/>
      <c r="H25" s="168"/>
      <c r="I25" s="178"/>
      <c r="J25" s="171"/>
      <c r="K25" s="180">
        <v>300</v>
      </c>
      <c r="L25" s="171">
        <v>300</v>
      </c>
      <c r="M25" s="254">
        <f>L25*$K$3</f>
        <v>1200</v>
      </c>
      <c r="N25" s="158"/>
    </row>
    <row r="26" spans="1:14" ht="20.25" x14ac:dyDescent="0.25">
      <c r="A26" s="168"/>
      <c r="B26" s="200" t="s">
        <v>300</v>
      </c>
      <c r="C26" s="168" t="s">
        <v>301</v>
      </c>
      <c r="D26" s="169">
        <v>42870</v>
      </c>
      <c r="E26" s="169">
        <v>42876</v>
      </c>
      <c r="F26" s="170"/>
      <c r="G26" s="170">
        <v>6</v>
      </c>
      <c r="H26" s="168"/>
      <c r="I26" s="178">
        <v>500</v>
      </c>
      <c r="J26" s="171"/>
      <c r="K26" s="171">
        <v>2000</v>
      </c>
      <c r="L26" s="171">
        <v>2000</v>
      </c>
      <c r="M26" s="254">
        <f>L26*$K$3</f>
        <v>8000</v>
      </c>
      <c r="N26" s="158"/>
    </row>
    <row r="27" spans="1:14" x14ac:dyDescent="0.25">
      <c r="A27" s="168"/>
      <c r="B27" s="168" t="s">
        <v>96</v>
      </c>
      <c r="C27" s="168" t="s">
        <v>6</v>
      </c>
      <c r="D27" s="169">
        <v>42871</v>
      </c>
      <c r="E27" s="169">
        <v>42873</v>
      </c>
      <c r="F27" s="170"/>
      <c r="G27" s="170"/>
      <c r="H27" s="168"/>
      <c r="I27" s="171" t="s">
        <v>302</v>
      </c>
      <c r="J27" s="171"/>
      <c r="K27" s="171">
        <v>0</v>
      </c>
      <c r="L27" s="171">
        <v>0</v>
      </c>
      <c r="M27" s="254">
        <f>L27*$K$3</f>
        <v>0</v>
      </c>
      <c r="N27" s="158"/>
    </row>
    <row r="28" spans="1:14" x14ac:dyDescent="0.25">
      <c r="A28" s="168"/>
      <c r="B28" s="168" t="s">
        <v>96</v>
      </c>
      <c r="C28" s="168" t="s">
        <v>6</v>
      </c>
      <c r="D28" s="169">
        <v>42871</v>
      </c>
      <c r="E28" s="169">
        <v>42873</v>
      </c>
      <c r="F28" s="170"/>
      <c r="G28" s="170"/>
      <c r="H28" s="168"/>
      <c r="I28" s="171" t="s">
        <v>302</v>
      </c>
      <c r="J28" s="171"/>
      <c r="K28" s="171">
        <v>0</v>
      </c>
      <c r="L28" s="171">
        <v>0</v>
      </c>
      <c r="M28" s="254">
        <f>L28*$K$3</f>
        <v>0</v>
      </c>
      <c r="N28" s="158"/>
    </row>
    <row r="29" spans="1:14" x14ac:dyDescent="0.25">
      <c r="A29" s="168"/>
      <c r="B29" s="168"/>
      <c r="C29" s="168"/>
      <c r="D29" s="169"/>
      <c r="E29" s="169"/>
      <c r="F29" s="170"/>
      <c r="G29" s="170"/>
      <c r="H29" s="168"/>
      <c r="I29" s="171" t="s">
        <v>302</v>
      </c>
      <c r="J29" s="171"/>
      <c r="K29" s="171">
        <v>0</v>
      </c>
      <c r="L29" s="171">
        <v>0</v>
      </c>
      <c r="M29" s="254">
        <f>L29*$K$3</f>
        <v>0</v>
      </c>
      <c r="N29" s="158"/>
    </row>
    <row r="30" spans="1:14" x14ac:dyDescent="0.25">
      <c r="A30" s="168" t="s">
        <v>32</v>
      </c>
      <c r="B30" s="168" t="s">
        <v>7</v>
      </c>
      <c r="C30" s="168" t="s">
        <v>6</v>
      </c>
      <c r="D30" s="169">
        <v>42873</v>
      </c>
      <c r="E30" s="169">
        <v>42881</v>
      </c>
      <c r="F30" s="170"/>
      <c r="G30" s="170"/>
      <c r="H30" s="168"/>
      <c r="I30" s="171">
        <v>270</v>
      </c>
      <c r="J30" s="171"/>
      <c r="K30" s="171">
        <v>2700</v>
      </c>
      <c r="L30" s="171">
        <v>2700</v>
      </c>
      <c r="M30" s="254">
        <f>L30*$K$3</f>
        <v>10800</v>
      </c>
      <c r="N30" s="158"/>
    </row>
    <row r="31" spans="1:14" x14ac:dyDescent="0.25">
      <c r="A31" s="168"/>
      <c r="B31" s="168" t="s">
        <v>303</v>
      </c>
      <c r="C31" s="168" t="s">
        <v>6</v>
      </c>
      <c r="D31" s="169" t="s">
        <v>304</v>
      </c>
      <c r="E31" s="169">
        <v>42876</v>
      </c>
      <c r="F31" s="170"/>
      <c r="G31" s="170">
        <v>6</v>
      </c>
      <c r="H31" s="168"/>
      <c r="I31" s="171" t="s">
        <v>305</v>
      </c>
      <c r="J31" s="171">
        <v>750</v>
      </c>
      <c r="K31" s="171">
        <v>185</v>
      </c>
      <c r="L31" s="171">
        <v>185</v>
      </c>
      <c r="M31" s="254">
        <f>L31*$K$3</f>
        <v>740</v>
      </c>
      <c r="N31" s="158"/>
    </row>
    <row r="32" spans="1:14" x14ac:dyDescent="0.25">
      <c r="A32" s="168" t="s">
        <v>306</v>
      </c>
      <c r="B32" s="168" t="s">
        <v>307</v>
      </c>
      <c r="C32" s="168"/>
      <c r="D32" s="169">
        <v>42915</v>
      </c>
      <c r="E32" s="169">
        <v>42887</v>
      </c>
      <c r="F32" s="170"/>
      <c r="G32" s="170"/>
      <c r="H32" s="168"/>
      <c r="I32" s="171">
        <v>1186</v>
      </c>
      <c r="J32" s="171">
        <v>500</v>
      </c>
      <c r="K32" s="171"/>
      <c r="L32" s="171">
        <v>500</v>
      </c>
      <c r="M32" s="254">
        <f>L32*$K$3</f>
        <v>2000</v>
      </c>
      <c r="N32" s="158"/>
    </row>
    <row r="33" spans="1:14" x14ac:dyDescent="0.25">
      <c r="A33" s="201" t="s">
        <v>308</v>
      </c>
      <c r="B33" s="168" t="s">
        <v>307</v>
      </c>
      <c r="C33" s="168"/>
      <c r="D33" s="169">
        <v>42915</v>
      </c>
      <c r="E33" s="169">
        <v>42887</v>
      </c>
      <c r="F33" s="170"/>
      <c r="G33" s="170"/>
      <c r="H33" s="168"/>
      <c r="I33" s="171">
        <v>2219</v>
      </c>
      <c r="J33" s="171" t="s">
        <v>309</v>
      </c>
      <c r="K33" s="171"/>
      <c r="L33" s="171"/>
      <c r="M33" s="254">
        <f>L33*$K$3</f>
        <v>0</v>
      </c>
      <c r="N33" s="158"/>
    </row>
    <row r="34" spans="1:14" x14ac:dyDescent="0.25">
      <c r="A34" s="201"/>
      <c r="B34" s="168" t="s">
        <v>307</v>
      </c>
      <c r="C34" s="168" t="s">
        <v>310</v>
      </c>
      <c r="D34" s="169">
        <v>42915</v>
      </c>
      <c r="E34" s="169">
        <v>42915</v>
      </c>
      <c r="F34" s="170"/>
      <c r="G34" s="170"/>
      <c r="H34" s="168"/>
      <c r="I34" s="171">
        <v>1035</v>
      </c>
      <c r="J34" s="171">
        <v>310</v>
      </c>
      <c r="K34" s="171"/>
      <c r="L34" s="171"/>
      <c r="M34" s="254">
        <f>L34*$K$3</f>
        <v>0</v>
      </c>
      <c r="N34" s="158"/>
    </row>
    <row r="35" spans="1:14" x14ac:dyDescent="0.25">
      <c r="A35" s="201"/>
      <c r="B35" s="168" t="s">
        <v>55</v>
      </c>
      <c r="C35" s="168" t="s">
        <v>311</v>
      </c>
      <c r="D35" s="169">
        <v>42911</v>
      </c>
      <c r="E35" s="169">
        <v>42913</v>
      </c>
      <c r="F35" s="170"/>
      <c r="G35" s="170"/>
      <c r="H35" s="168"/>
      <c r="I35" s="171" t="s">
        <v>312</v>
      </c>
      <c r="J35" s="171"/>
      <c r="K35" s="171">
        <v>650</v>
      </c>
      <c r="L35" s="171">
        <v>650</v>
      </c>
      <c r="M35" s="254">
        <f>L35*$K$3</f>
        <v>2600</v>
      </c>
      <c r="N35" s="158"/>
    </row>
    <row r="36" spans="1:14" x14ac:dyDescent="0.25">
      <c r="A36" s="168" t="s">
        <v>313</v>
      </c>
      <c r="B36" s="168" t="s">
        <v>310</v>
      </c>
      <c r="C36" s="168" t="s">
        <v>310</v>
      </c>
      <c r="D36" s="169">
        <v>42915</v>
      </c>
      <c r="E36" s="169">
        <v>42917</v>
      </c>
      <c r="F36" s="170"/>
      <c r="G36" s="170"/>
      <c r="H36" s="168"/>
      <c r="I36" s="171"/>
      <c r="J36" s="171"/>
      <c r="K36" s="171">
        <v>11000</v>
      </c>
      <c r="L36" s="171">
        <v>11000</v>
      </c>
      <c r="M36" s="254">
        <f>L36*$K$3</f>
        <v>44000</v>
      </c>
      <c r="N36" s="158"/>
    </row>
    <row r="37" spans="1:14" x14ac:dyDescent="0.25">
      <c r="A37" s="168"/>
      <c r="B37" s="168" t="s">
        <v>314</v>
      </c>
      <c r="C37" s="168" t="s">
        <v>315</v>
      </c>
      <c r="D37" s="169">
        <v>42967</v>
      </c>
      <c r="E37" s="169">
        <v>42969</v>
      </c>
      <c r="F37" s="170"/>
      <c r="G37" s="170"/>
      <c r="H37" s="168"/>
      <c r="I37" s="171">
        <v>762</v>
      </c>
      <c r="J37" s="171"/>
      <c r="K37" s="171">
        <v>412</v>
      </c>
      <c r="L37" s="171">
        <v>412</v>
      </c>
      <c r="M37" s="254">
        <f>L37*$K$3</f>
        <v>1648</v>
      </c>
      <c r="N37" s="158"/>
    </row>
    <row r="38" spans="1:14" x14ac:dyDescent="0.25">
      <c r="A38" s="179"/>
      <c r="B38" s="168" t="s">
        <v>316</v>
      </c>
      <c r="C38" s="168" t="s">
        <v>317</v>
      </c>
      <c r="D38" s="169">
        <v>42958</v>
      </c>
      <c r="E38" s="169">
        <v>42964</v>
      </c>
      <c r="F38" s="170"/>
      <c r="G38" s="170"/>
      <c r="H38" s="168"/>
      <c r="I38" s="171">
        <v>1965</v>
      </c>
      <c r="J38" s="171"/>
      <c r="K38" s="180">
        <v>2260</v>
      </c>
      <c r="L38" s="171">
        <v>2260</v>
      </c>
      <c r="M38" s="254">
        <f>L38*$K$3</f>
        <v>9040</v>
      </c>
      <c r="N38" s="158"/>
    </row>
    <row r="39" spans="1:14" x14ac:dyDescent="0.25">
      <c r="A39" s="179"/>
      <c r="B39" s="168" t="s">
        <v>318</v>
      </c>
      <c r="C39" s="168" t="s">
        <v>319</v>
      </c>
      <c r="D39" s="169">
        <v>43024</v>
      </c>
      <c r="E39" s="169">
        <v>43029</v>
      </c>
      <c r="F39" s="170"/>
      <c r="G39" s="170"/>
      <c r="H39" s="168"/>
      <c r="I39" s="171">
        <v>1500</v>
      </c>
      <c r="J39" s="171"/>
      <c r="K39" s="180">
        <v>2750</v>
      </c>
      <c r="L39" s="171">
        <v>2750</v>
      </c>
      <c r="M39" s="254">
        <f>L39*$K$3</f>
        <v>11000</v>
      </c>
      <c r="N39" s="158"/>
    </row>
    <row r="40" spans="1:14" x14ac:dyDescent="0.25">
      <c r="A40" s="179" t="s">
        <v>306</v>
      </c>
      <c r="B40" s="168" t="s">
        <v>20</v>
      </c>
      <c r="C40" s="168"/>
      <c r="D40" s="169">
        <v>42961</v>
      </c>
      <c r="E40" s="169">
        <v>42969</v>
      </c>
      <c r="F40" s="170"/>
      <c r="G40" s="170"/>
      <c r="H40" s="168"/>
      <c r="I40" s="171" t="s">
        <v>320</v>
      </c>
      <c r="J40" s="171"/>
      <c r="K40" s="180"/>
      <c r="L40" s="171"/>
      <c r="M40" s="254"/>
      <c r="N40" s="158"/>
    </row>
    <row r="41" spans="1:14" x14ac:dyDescent="0.25">
      <c r="A41" s="179" t="s">
        <v>53</v>
      </c>
      <c r="B41" s="168" t="s">
        <v>20</v>
      </c>
      <c r="C41" s="168"/>
      <c r="D41" s="169">
        <v>42961</v>
      </c>
      <c r="E41" s="169">
        <v>42969</v>
      </c>
      <c r="F41" s="170"/>
      <c r="G41" s="170"/>
      <c r="H41" s="168"/>
      <c r="I41" s="171" t="s">
        <v>321</v>
      </c>
      <c r="J41" s="171"/>
      <c r="K41" s="180"/>
      <c r="L41" s="171"/>
      <c r="M41" s="254"/>
      <c r="N41" s="158"/>
    </row>
    <row r="42" spans="1:14" x14ac:dyDescent="0.25">
      <c r="A42" s="179" t="s">
        <v>32</v>
      </c>
      <c r="B42" s="168" t="s">
        <v>20</v>
      </c>
      <c r="C42" s="168"/>
      <c r="D42" s="169">
        <v>42961</v>
      </c>
      <c r="E42" s="169">
        <v>42969</v>
      </c>
      <c r="F42" s="170"/>
      <c r="G42" s="170"/>
      <c r="H42" s="168"/>
      <c r="I42" s="171"/>
      <c r="J42" s="171"/>
      <c r="K42" s="180"/>
      <c r="L42" s="171"/>
      <c r="M42" s="254"/>
      <c r="N42" s="158"/>
    </row>
    <row r="43" spans="1:14" x14ac:dyDescent="0.25">
      <c r="A43" s="179"/>
      <c r="B43" s="168" t="s">
        <v>20</v>
      </c>
      <c r="C43" s="168"/>
      <c r="D43" s="169">
        <v>42961</v>
      </c>
      <c r="E43" s="169">
        <v>42938</v>
      </c>
      <c r="F43" s="170"/>
      <c r="G43" s="170"/>
      <c r="H43" s="168"/>
      <c r="I43" s="171"/>
      <c r="J43" s="171"/>
      <c r="K43" s="180"/>
      <c r="L43" s="171"/>
      <c r="M43" s="254"/>
      <c r="N43" s="158"/>
    </row>
    <row r="44" spans="1:14" x14ac:dyDescent="0.25">
      <c r="A44" s="202"/>
      <c r="B44" s="168" t="s">
        <v>303</v>
      </c>
      <c r="C44" s="168" t="s">
        <v>301</v>
      </c>
      <c r="D44" s="169">
        <v>42736</v>
      </c>
      <c r="E44" s="169">
        <v>43044</v>
      </c>
      <c r="F44" s="170"/>
      <c r="G44" s="170">
        <v>2</v>
      </c>
      <c r="H44" s="168"/>
      <c r="I44" s="171">
        <v>450</v>
      </c>
      <c r="J44" s="171"/>
      <c r="K44" s="180">
        <v>891</v>
      </c>
      <c r="L44" s="171">
        <v>891</v>
      </c>
      <c r="M44" s="254"/>
      <c r="N44" s="158"/>
    </row>
    <row r="45" spans="1:14" x14ac:dyDescent="0.25">
      <c r="A45" s="179"/>
      <c r="B45" s="168" t="s">
        <v>10</v>
      </c>
      <c r="C45" s="168" t="s">
        <v>193</v>
      </c>
      <c r="D45" s="169">
        <v>43025</v>
      </c>
      <c r="E45" s="169">
        <v>43027</v>
      </c>
      <c r="F45" s="170"/>
      <c r="G45" s="170"/>
      <c r="H45" s="168"/>
      <c r="I45" s="171"/>
      <c r="J45" s="171"/>
      <c r="K45" s="180"/>
      <c r="L45" s="171"/>
      <c r="M45" s="254"/>
      <c r="N45" s="158"/>
    </row>
    <row r="46" spans="1:14" x14ac:dyDescent="0.25">
      <c r="A46" s="179"/>
      <c r="B46" s="168" t="s">
        <v>322</v>
      </c>
      <c r="C46" s="168" t="s">
        <v>6</v>
      </c>
      <c r="D46" s="169">
        <v>43025</v>
      </c>
      <c r="E46" s="169">
        <v>43027</v>
      </c>
      <c r="F46" s="170"/>
      <c r="G46" s="170"/>
      <c r="H46" s="168"/>
      <c r="I46" s="171" t="s">
        <v>80</v>
      </c>
      <c r="J46" s="171" t="s">
        <v>0</v>
      </c>
      <c r="K46" s="180" t="s">
        <v>80</v>
      </c>
      <c r="L46" s="171" t="s">
        <v>0</v>
      </c>
      <c r="M46" s="254" t="s">
        <v>0</v>
      </c>
      <c r="N46" s="158"/>
    </row>
    <row r="47" spans="1:14" x14ac:dyDescent="0.25">
      <c r="A47" s="165" t="s">
        <v>306</v>
      </c>
      <c r="B47" s="165"/>
      <c r="C47" s="165"/>
      <c r="D47" s="203"/>
      <c r="E47" s="203"/>
      <c r="F47" s="186"/>
      <c r="G47" s="170"/>
      <c r="H47" s="165"/>
      <c r="I47" s="184"/>
      <c r="J47" s="171"/>
      <c r="K47" s="180"/>
      <c r="L47" s="171"/>
      <c r="M47" s="254"/>
      <c r="N47" s="158"/>
    </row>
    <row r="48" spans="1:14" x14ac:dyDescent="0.25">
      <c r="A48" s="165" t="s">
        <v>32</v>
      </c>
      <c r="B48" s="165"/>
      <c r="C48" s="165"/>
      <c r="D48" s="203"/>
      <c r="E48" s="203"/>
      <c r="F48" s="186"/>
      <c r="G48" s="170"/>
      <c r="H48" s="165"/>
      <c r="I48" s="184"/>
      <c r="J48" s="171"/>
      <c r="K48" s="180"/>
      <c r="L48" s="171"/>
      <c r="M48" s="254"/>
      <c r="N48" s="158"/>
    </row>
    <row r="49" spans="1:14" ht="18" x14ac:dyDescent="0.25">
      <c r="A49" s="165"/>
      <c r="B49" s="157"/>
      <c r="C49" s="157"/>
      <c r="D49" s="182"/>
      <c r="E49" s="182"/>
      <c r="F49" s="183"/>
      <c r="G49" s="170"/>
      <c r="H49" s="165"/>
      <c r="I49" s="184"/>
      <c r="J49" s="185"/>
      <c r="K49" s="185"/>
      <c r="L49" s="185"/>
      <c r="M49" s="254"/>
      <c r="N49" s="158"/>
    </row>
    <row r="50" spans="1:14" ht="18" x14ac:dyDescent="0.25">
      <c r="A50" s="165"/>
      <c r="B50" s="157"/>
      <c r="C50" s="157"/>
      <c r="D50" s="182"/>
      <c r="E50" s="182"/>
      <c r="F50" s="183"/>
      <c r="G50" s="186"/>
      <c r="H50" s="165"/>
      <c r="I50" s="184"/>
      <c r="J50" s="187"/>
      <c r="K50" s="187"/>
      <c r="L50" s="187"/>
      <c r="M50" s="204"/>
      <c r="N50" s="158"/>
    </row>
    <row r="51" spans="1:14" ht="18" x14ac:dyDescent="0.25">
      <c r="A51" s="165" t="s">
        <v>308</v>
      </c>
      <c r="B51" s="157"/>
      <c r="C51" s="157"/>
      <c r="D51" s="182"/>
      <c r="E51" s="182"/>
      <c r="F51" s="183"/>
      <c r="G51" s="183"/>
      <c r="H51" s="165"/>
      <c r="I51" s="184"/>
      <c r="J51" s="187"/>
      <c r="K51" s="184"/>
      <c r="L51" s="184"/>
      <c r="M51" s="184"/>
      <c r="N51" s="158"/>
    </row>
    <row r="52" spans="1:14" ht="18" x14ac:dyDescent="0.25">
      <c r="A52" s="164" t="s">
        <v>177</v>
      </c>
      <c r="B52" s="158"/>
      <c r="C52" s="158"/>
      <c r="D52" s="158"/>
      <c r="E52" s="158"/>
      <c r="F52" s="158"/>
      <c r="G52" s="188"/>
      <c r="H52" s="189"/>
      <c r="I52" s="189"/>
      <c r="J52" s="187"/>
      <c r="K52" s="157"/>
      <c r="L52" s="158"/>
      <c r="M52" s="158"/>
      <c r="N52" s="158"/>
    </row>
    <row r="53" spans="1:14" x14ac:dyDescent="0.25">
      <c r="A53" s="168"/>
      <c r="B53" s="168" t="s">
        <v>41</v>
      </c>
      <c r="C53" s="168" t="s">
        <v>275</v>
      </c>
      <c r="D53" s="169" t="s">
        <v>0</v>
      </c>
      <c r="E53" s="169" t="s">
        <v>0</v>
      </c>
      <c r="F53" s="170"/>
      <c r="G53" s="170"/>
      <c r="H53" s="168">
        <v>1</v>
      </c>
      <c r="I53" s="171">
        <v>700</v>
      </c>
      <c r="J53" s="171">
        <f>I53</f>
        <v>700</v>
      </c>
      <c r="K53" s="171">
        <v>500</v>
      </c>
      <c r="L53" s="171">
        <f>J53+K53</f>
        <v>1200</v>
      </c>
      <c r="M53" s="205">
        <f>(K53+J53)*$K$3</f>
        <v>4800</v>
      </c>
      <c r="N53" s="158"/>
    </row>
    <row r="54" spans="1:14" x14ac:dyDescent="0.25">
      <c r="A54" s="168"/>
      <c r="B54" s="168" t="s">
        <v>41</v>
      </c>
      <c r="C54" s="168" t="s">
        <v>275</v>
      </c>
      <c r="D54" s="169" t="s">
        <v>0</v>
      </c>
      <c r="E54" s="169" t="s">
        <v>0</v>
      </c>
      <c r="F54" s="170"/>
      <c r="G54" s="170"/>
      <c r="H54" s="168">
        <v>1</v>
      </c>
      <c r="I54" s="171">
        <v>700</v>
      </c>
      <c r="J54" s="171">
        <f>I54</f>
        <v>700</v>
      </c>
      <c r="K54" s="171">
        <v>500</v>
      </c>
      <c r="L54" s="171">
        <f>J54+K54</f>
        <v>1200</v>
      </c>
      <c r="M54" s="205">
        <f>(K54+J54)*$K$3</f>
        <v>4800</v>
      </c>
      <c r="N54" s="158"/>
    </row>
    <row r="55" spans="1:14" x14ac:dyDescent="0.25">
      <c r="A55" s="165"/>
      <c r="B55" s="165" t="s">
        <v>323</v>
      </c>
      <c r="C55" s="165" t="s">
        <v>69</v>
      </c>
      <c r="D55" s="203">
        <v>43054</v>
      </c>
      <c r="E55" s="203">
        <v>43422</v>
      </c>
      <c r="F55" s="186"/>
      <c r="G55" s="186"/>
      <c r="H55" s="165">
        <v>1</v>
      </c>
      <c r="I55" s="184">
        <v>450</v>
      </c>
      <c r="J55" s="184">
        <v>922</v>
      </c>
      <c r="K55" s="184">
        <v>922</v>
      </c>
      <c r="L55" s="184"/>
      <c r="M55" s="206"/>
      <c r="N55" s="158"/>
    </row>
    <row r="56" spans="1:14" x14ac:dyDescent="0.25">
      <c r="A56" s="165"/>
      <c r="B56" s="165" t="s">
        <v>323</v>
      </c>
      <c r="C56" s="165" t="s">
        <v>69</v>
      </c>
      <c r="D56" s="203">
        <v>43054</v>
      </c>
      <c r="E56" s="203">
        <v>43057</v>
      </c>
      <c r="F56" s="186"/>
      <c r="G56" s="186"/>
      <c r="H56" s="165">
        <v>1</v>
      </c>
      <c r="I56" s="184">
        <v>450</v>
      </c>
      <c r="J56" s="184">
        <v>922</v>
      </c>
      <c r="K56" s="184">
        <v>922</v>
      </c>
      <c r="L56" s="184"/>
      <c r="M56" s="206"/>
      <c r="N56" s="158"/>
    </row>
    <row r="57" spans="1:14" x14ac:dyDescent="0.25">
      <c r="A57" s="158"/>
      <c r="B57" s="158"/>
      <c r="C57" s="158"/>
      <c r="D57" s="158"/>
      <c r="E57" s="158"/>
      <c r="F57" s="158"/>
      <c r="G57" s="158"/>
      <c r="H57" s="158"/>
      <c r="I57" s="158"/>
      <c r="J57" s="190"/>
      <c r="K57" s="190"/>
      <c r="L57" s="190"/>
      <c r="M57" s="191"/>
      <c r="N57" s="158"/>
    </row>
    <row r="58" spans="1:14" x14ac:dyDescent="0.25">
      <c r="A58" s="158"/>
      <c r="B58" s="158"/>
      <c r="C58" s="158"/>
      <c r="D58" s="158"/>
      <c r="E58" s="158"/>
      <c r="F58" s="158"/>
      <c r="G58" s="158"/>
      <c r="H58" s="158"/>
      <c r="I58" s="158"/>
      <c r="J58" s="190"/>
      <c r="K58" s="190"/>
      <c r="L58" s="190"/>
      <c r="M58" s="191"/>
      <c r="N58" s="158"/>
    </row>
    <row r="59" spans="1:14" ht="20.25" x14ac:dyDescent="0.25">
      <c r="A59" s="164" t="s">
        <v>0</v>
      </c>
      <c r="B59" s="164"/>
      <c r="C59" s="164"/>
      <c r="D59" s="164"/>
      <c r="E59" s="164"/>
      <c r="F59" s="164"/>
      <c r="G59" s="158"/>
      <c r="H59" s="157"/>
      <c r="I59" s="157"/>
      <c r="J59" s="233"/>
      <c r="K59" s="157"/>
      <c r="L59" s="157"/>
      <c r="M59" s="157"/>
      <c r="N59" s="157"/>
    </row>
    <row r="60" spans="1:14" x14ac:dyDescent="0.25">
      <c r="A60" s="251" t="s">
        <v>0</v>
      </c>
      <c r="B60" s="251"/>
      <c r="C60" s="251"/>
      <c r="D60" s="251"/>
      <c r="E60" s="251"/>
      <c r="F60" s="251"/>
      <c r="G60" s="158"/>
      <c r="H60" s="157"/>
      <c r="I60" s="157"/>
      <c r="J60" s="165"/>
      <c r="K60" s="165"/>
      <c r="L60" s="157"/>
      <c r="M60" s="157"/>
      <c r="N60" s="157"/>
    </row>
    <row r="61" spans="1:14" x14ac:dyDescent="0.25">
      <c r="A61" s="158"/>
      <c r="B61" s="158"/>
      <c r="C61" s="158"/>
      <c r="D61" s="158"/>
      <c r="E61" s="158"/>
      <c r="F61" s="158"/>
      <c r="G61" s="158"/>
      <c r="H61" s="157"/>
      <c r="I61" s="157"/>
      <c r="J61" s="192"/>
      <c r="K61" s="192"/>
      <c r="L61" s="157"/>
      <c r="M61" s="157"/>
      <c r="N61" s="157"/>
    </row>
    <row r="62" spans="1:14" x14ac:dyDescent="0.25">
      <c r="A62" s="158"/>
      <c r="B62" s="158"/>
      <c r="C62" s="158"/>
      <c r="D62" s="158"/>
      <c r="E62" s="158"/>
      <c r="F62" s="158"/>
      <c r="G62" s="158"/>
      <c r="H62" s="157"/>
      <c r="I62" s="157"/>
      <c r="J62" s="192"/>
      <c r="K62" s="192"/>
      <c r="L62" s="157"/>
      <c r="M62" s="157"/>
      <c r="N62" s="157"/>
    </row>
    <row r="63" spans="1:14" x14ac:dyDescent="0.25">
      <c r="A63" s="158"/>
      <c r="B63" s="158"/>
      <c r="C63" s="158"/>
      <c r="D63" s="158"/>
      <c r="E63" s="158"/>
      <c r="F63" s="158"/>
      <c r="G63" s="158"/>
      <c r="H63" s="157"/>
      <c r="I63" s="157"/>
      <c r="J63" s="192"/>
      <c r="K63" s="192"/>
      <c r="L63" s="157"/>
      <c r="M63" s="157"/>
      <c r="N63" s="157"/>
    </row>
    <row r="64" spans="1:14" x14ac:dyDescent="0.25">
      <c r="A64" s="158"/>
      <c r="B64" s="158"/>
      <c r="C64" s="158"/>
      <c r="D64" s="158"/>
      <c r="E64" s="158"/>
      <c r="F64" s="158"/>
      <c r="G64" s="158"/>
      <c r="H64" s="157"/>
      <c r="I64" s="157"/>
      <c r="J64" s="192"/>
      <c r="K64" s="192"/>
      <c r="L64" s="157"/>
      <c r="M64" s="157"/>
      <c r="N64" s="157"/>
    </row>
    <row r="65" spans="1:14" x14ac:dyDescent="0.25">
      <c r="A65" s="158"/>
      <c r="B65" s="158"/>
      <c r="C65" s="158"/>
      <c r="D65" s="158"/>
      <c r="E65" s="158"/>
      <c r="F65" s="158"/>
      <c r="G65" s="158"/>
      <c r="H65" s="157"/>
      <c r="I65" s="157"/>
      <c r="J65" s="192"/>
      <c r="K65" s="192"/>
      <c r="L65" s="157"/>
      <c r="M65" s="157"/>
      <c r="N65" s="157"/>
    </row>
    <row r="66" spans="1:14" x14ac:dyDescent="0.25">
      <c r="A66" s="158"/>
      <c r="B66" s="158"/>
      <c r="C66" s="158"/>
      <c r="D66" s="158"/>
      <c r="E66" s="158"/>
      <c r="F66" s="158"/>
      <c r="G66" s="158"/>
      <c r="H66" s="157"/>
      <c r="I66" s="157"/>
      <c r="J66" s="192"/>
      <c r="K66" s="192"/>
      <c r="L66" s="157"/>
      <c r="M66" s="157"/>
      <c r="N66" s="157"/>
    </row>
    <row r="67" spans="1:14" x14ac:dyDescent="0.25">
      <c r="A67" s="158"/>
      <c r="B67" s="158"/>
      <c r="C67" s="158"/>
      <c r="D67" s="158"/>
      <c r="E67" s="158"/>
      <c r="F67" s="158"/>
      <c r="G67" s="158"/>
      <c r="H67" s="157"/>
      <c r="I67" s="157"/>
      <c r="J67" s="192"/>
      <c r="K67" s="192"/>
      <c r="L67" s="157"/>
      <c r="M67" s="157"/>
      <c r="N67" s="157"/>
    </row>
    <row r="68" spans="1:14" x14ac:dyDescent="0.25">
      <c r="A68" s="158"/>
      <c r="B68" s="158"/>
      <c r="C68" s="158"/>
      <c r="D68" s="158"/>
      <c r="E68" s="158"/>
      <c r="F68" s="158"/>
      <c r="G68" s="158"/>
      <c r="H68" s="157"/>
      <c r="I68" s="157"/>
      <c r="J68" s="192"/>
      <c r="K68" s="192"/>
      <c r="L68" s="157"/>
      <c r="M68" s="157"/>
      <c r="N68" s="157"/>
    </row>
    <row r="69" spans="1:14" x14ac:dyDescent="0.25">
      <c r="H69" s="79"/>
      <c r="I69" s="79"/>
      <c r="J69" s="79"/>
      <c r="K69" s="79"/>
      <c r="L69" s="79"/>
      <c r="M69" s="79"/>
      <c r="N69" s="79"/>
    </row>
  </sheetData>
  <mergeCells count="1">
    <mergeCell ref="A60:F6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rightToLeft="1" topLeftCell="A31" zoomScale="70" zoomScaleNormal="70" workbookViewId="0">
      <selection activeCell="M19" sqref="M19"/>
    </sheetView>
  </sheetViews>
  <sheetFormatPr defaultRowHeight="15.75" x14ac:dyDescent="0.25"/>
  <cols>
    <col min="1" max="1" width="33.28515625" style="76" bestFit="1" customWidth="1"/>
    <col min="2" max="2" width="20.85546875" style="76" bestFit="1" customWidth="1"/>
    <col min="3" max="3" width="25" style="76" bestFit="1" customWidth="1"/>
    <col min="4" max="4" width="10.85546875" style="76" bestFit="1" customWidth="1"/>
    <col min="5" max="5" width="14.140625" style="76" bestFit="1" customWidth="1"/>
    <col min="6" max="6" width="10" style="76" customWidth="1"/>
    <col min="7" max="8" width="23" style="76" bestFit="1" customWidth="1"/>
    <col min="9" max="9" width="14.42578125" style="76" bestFit="1" customWidth="1"/>
    <col min="10" max="10" width="18.85546875" style="76" bestFit="1" customWidth="1"/>
    <col min="11" max="16384" width="9.140625" style="76"/>
  </cols>
  <sheetData>
    <row r="1" spans="1:10" x14ac:dyDescent="0.25">
      <c r="A1" s="157"/>
      <c r="B1" s="157"/>
      <c r="C1" s="157"/>
      <c r="D1" s="207"/>
      <c r="E1" s="207"/>
      <c r="F1" s="207"/>
      <c r="G1" s="207"/>
      <c r="H1" s="207"/>
      <c r="I1" s="158"/>
      <c r="J1" s="158"/>
    </row>
    <row r="2" spans="1:10" x14ac:dyDescent="0.25">
      <c r="A2" s="161" t="s">
        <v>21</v>
      </c>
      <c r="B2" s="162"/>
      <c r="C2" s="163"/>
      <c r="D2" s="208" t="s">
        <v>0</v>
      </c>
      <c r="E2" s="207"/>
      <c r="F2" s="207"/>
      <c r="G2" s="207"/>
      <c r="H2" s="207"/>
      <c r="I2" s="158"/>
      <c r="J2" s="158"/>
    </row>
    <row r="3" spans="1:10" x14ac:dyDescent="0.25">
      <c r="A3" s="164"/>
      <c r="B3" s="158"/>
      <c r="C3" s="158"/>
      <c r="D3" s="207"/>
      <c r="E3" s="207"/>
      <c r="F3" s="207"/>
      <c r="G3" s="207"/>
      <c r="H3" s="209" t="s">
        <v>0</v>
      </c>
      <c r="I3" s="166"/>
      <c r="J3" s="166">
        <v>3.6</v>
      </c>
    </row>
    <row r="4" spans="1:10" ht="36" x14ac:dyDescent="0.25">
      <c r="A4" s="143" t="s">
        <v>22</v>
      </c>
      <c r="B4" s="143" t="s">
        <v>1</v>
      </c>
      <c r="C4" s="143" t="s">
        <v>23</v>
      </c>
      <c r="D4" s="210" t="s">
        <v>2</v>
      </c>
      <c r="E4" s="210" t="s">
        <v>3</v>
      </c>
      <c r="F4" s="210" t="s">
        <v>24</v>
      </c>
      <c r="G4" s="210" t="s">
        <v>25</v>
      </c>
      <c r="H4" s="210" t="s">
        <v>26</v>
      </c>
      <c r="I4" s="256" t="s">
        <v>27</v>
      </c>
      <c r="J4" s="143" t="s">
        <v>28</v>
      </c>
    </row>
    <row r="5" spans="1:10" x14ac:dyDescent="0.25">
      <c r="A5" s="168" t="s">
        <v>29</v>
      </c>
      <c r="B5" s="168" t="s">
        <v>30</v>
      </c>
      <c r="C5" s="165"/>
      <c r="D5" s="211">
        <v>43143</v>
      </c>
      <c r="E5" s="211">
        <v>43146</v>
      </c>
      <c r="F5" s="217">
        <f t="shared" ref="F5:F56" si="0">+E5-D5</f>
        <v>3</v>
      </c>
      <c r="G5" s="213">
        <v>850</v>
      </c>
      <c r="H5" s="213">
        <v>1350</v>
      </c>
      <c r="I5" s="180">
        <f>(H5+G5)</f>
        <v>2200</v>
      </c>
      <c r="J5" s="254">
        <f>I5*$J$3</f>
        <v>7920</v>
      </c>
    </row>
    <row r="6" spans="1:10" x14ac:dyDescent="0.25">
      <c r="A6" s="168" t="s">
        <v>6</v>
      </c>
      <c r="B6" s="168" t="s">
        <v>31</v>
      </c>
      <c r="C6" s="168" t="s">
        <v>32</v>
      </c>
      <c r="D6" s="211">
        <v>43150</v>
      </c>
      <c r="E6" s="211">
        <v>43152</v>
      </c>
      <c r="F6" s="217">
        <f t="shared" si="0"/>
        <v>2</v>
      </c>
      <c r="G6" s="212">
        <v>0</v>
      </c>
      <c r="H6" s="213">
        <v>0</v>
      </c>
      <c r="I6" s="180">
        <v>0</v>
      </c>
      <c r="J6" s="254">
        <f t="shared" ref="J6:J56" si="1">I6*$J$3</f>
        <v>0</v>
      </c>
    </row>
    <row r="7" spans="1:10" x14ac:dyDescent="0.25">
      <c r="A7" s="168" t="s">
        <v>33</v>
      </c>
      <c r="B7" s="168" t="s">
        <v>34</v>
      </c>
      <c r="C7" s="168"/>
      <c r="D7" s="211">
        <v>43156</v>
      </c>
      <c r="E7" s="211">
        <v>43159</v>
      </c>
      <c r="F7" s="217">
        <f t="shared" si="0"/>
        <v>3</v>
      </c>
      <c r="G7" s="212">
        <v>1022</v>
      </c>
      <c r="H7" s="213">
        <v>2500</v>
      </c>
      <c r="I7" s="180">
        <f>(H7+G7)</f>
        <v>3522</v>
      </c>
      <c r="J7" s="254">
        <f t="shared" si="1"/>
        <v>12679.2</v>
      </c>
    </row>
    <row r="8" spans="1:10" x14ac:dyDescent="0.25">
      <c r="A8" s="168" t="s">
        <v>33</v>
      </c>
      <c r="B8" s="168" t="s">
        <v>34</v>
      </c>
      <c r="C8" s="168" t="s">
        <v>35</v>
      </c>
      <c r="D8" s="211">
        <v>43156</v>
      </c>
      <c r="E8" s="211">
        <v>43159</v>
      </c>
      <c r="F8" s="217">
        <f t="shared" si="0"/>
        <v>3</v>
      </c>
      <c r="G8" s="212">
        <v>1352</v>
      </c>
      <c r="H8" s="213">
        <v>6839</v>
      </c>
      <c r="I8" s="180">
        <f t="shared" ref="I8:I56" si="2">(H8+G8)</f>
        <v>8191</v>
      </c>
      <c r="J8" s="254">
        <f t="shared" si="1"/>
        <v>29487.600000000002</v>
      </c>
    </row>
    <row r="9" spans="1:10" x14ac:dyDescent="0.25">
      <c r="A9" s="172" t="s">
        <v>33</v>
      </c>
      <c r="B9" s="172" t="s">
        <v>34</v>
      </c>
      <c r="C9" s="172"/>
      <c r="D9" s="218">
        <v>43156</v>
      </c>
      <c r="E9" s="218">
        <v>43160</v>
      </c>
      <c r="F9" s="217">
        <f t="shared" si="0"/>
        <v>4</v>
      </c>
      <c r="G9" s="219">
        <v>814</v>
      </c>
      <c r="H9" s="220">
        <v>1300</v>
      </c>
      <c r="I9" s="180">
        <f t="shared" si="2"/>
        <v>2114</v>
      </c>
      <c r="J9" s="254">
        <f t="shared" si="1"/>
        <v>7610.4000000000005</v>
      </c>
    </row>
    <row r="10" spans="1:10" x14ac:dyDescent="0.25">
      <c r="A10" s="168" t="s">
        <v>33</v>
      </c>
      <c r="B10" s="168" t="s">
        <v>34</v>
      </c>
      <c r="C10" s="168"/>
      <c r="D10" s="211">
        <v>43156</v>
      </c>
      <c r="E10" s="211">
        <v>43160</v>
      </c>
      <c r="F10" s="217">
        <f t="shared" si="0"/>
        <v>4</v>
      </c>
      <c r="G10" s="212">
        <v>814</v>
      </c>
      <c r="H10" s="213">
        <v>1300</v>
      </c>
      <c r="I10" s="180">
        <f t="shared" si="2"/>
        <v>2114</v>
      </c>
      <c r="J10" s="254">
        <f t="shared" si="1"/>
        <v>7610.4000000000005</v>
      </c>
    </row>
    <row r="11" spans="1:10" x14ac:dyDescent="0.25">
      <c r="A11" s="168" t="s">
        <v>33</v>
      </c>
      <c r="B11" s="168" t="s">
        <v>34</v>
      </c>
      <c r="C11" s="168"/>
      <c r="D11" s="211">
        <v>43156</v>
      </c>
      <c r="E11" s="211">
        <v>43160</v>
      </c>
      <c r="F11" s="217">
        <f t="shared" si="0"/>
        <v>4</v>
      </c>
      <c r="G11" s="212">
        <v>814</v>
      </c>
      <c r="H11" s="213">
        <v>1300</v>
      </c>
      <c r="I11" s="180">
        <f t="shared" si="2"/>
        <v>2114</v>
      </c>
      <c r="J11" s="254">
        <f t="shared" si="1"/>
        <v>7610.4000000000005</v>
      </c>
    </row>
    <row r="12" spans="1:10" x14ac:dyDescent="0.25">
      <c r="A12" s="168" t="s">
        <v>33</v>
      </c>
      <c r="B12" s="168" t="s">
        <v>34</v>
      </c>
      <c r="C12" s="168" t="s">
        <v>36</v>
      </c>
      <c r="D12" s="211">
        <v>43156</v>
      </c>
      <c r="E12" s="211"/>
      <c r="F12" s="217"/>
      <c r="G12" s="212">
        <v>1800</v>
      </c>
      <c r="H12" s="213">
        <v>10003</v>
      </c>
      <c r="I12" s="180">
        <f t="shared" si="2"/>
        <v>11803</v>
      </c>
      <c r="J12" s="254">
        <f t="shared" si="1"/>
        <v>42490.8</v>
      </c>
    </row>
    <row r="13" spans="1:10" x14ac:dyDescent="0.25">
      <c r="A13" s="168" t="s">
        <v>37</v>
      </c>
      <c r="B13" s="168" t="s">
        <v>38</v>
      </c>
      <c r="C13" s="168"/>
      <c r="D13" s="211">
        <v>43177</v>
      </c>
      <c r="E13" s="211">
        <v>43182</v>
      </c>
      <c r="F13" s="217">
        <f t="shared" si="0"/>
        <v>5</v>
      </c>
      <c r="G13" s="212">
        <v>0</v>
      </c>
      <c r="H13" s="213">
        <v>0</v>
      </c>
      <c r="I13" s="180">
        <f t="shared" si="2"/>
        <v>0</v>
      </c>
      <c r="J13" s="254">
        <f t="shared" si="1"/>
        <v>0</v>
      </c>
    </row>
    <row r="14" spans="1:10" x14ac:dyDescent="0.25">
      <c r="A14" s="168" t="s">
        <v>39</v>
      </c>
      <c r="B14" s="168" t="s">
        <v>7</v>
      </c>
      <c r="C14" s="168" t="s">
        <v>32</v>
      </c>
      <c r="D14" s="211">
        <v>43206</v>
      </c>
      <c r="E14" s="211">
        <v>43217</v>
      </c>
      <c r="F14" s="217">
        <f t="shared" si="0"/>
        <v>11</v>
      </c>
      <c r="G14" s="212">
        <v>450</v>
      </c>
      <c r="H14" s="213">
        <v>3300</v>
      </c>
      <c r="I14" s="180">
        <f t="shared" si="2"/>
        <v>3750</v>
      </c>
      <c r="J14" s="254">
        <f t="shared" si="1"/>
        <v>13500</v>
      </c>
    </row>
    <row r="15" spans="1:10" x14ac:dyDescent="0.25">
      <c r="A15" s="168" t="s">
        <v>40</v>
      </c>
      <c r="B15" s="168" t="s">
        <v>41</v>
      </c>
      <c r="C15" s="168"/>
      <c r="D15" s="211">
        <v>43212</v>
      </c>
      <c r="E15" s="211">
        <v>43214</v>
      </c>
      <c r="F15" s="217">
        <f t="shared" si="0"/>
        <v>2</v>
      </c>
      <c r="G15" s="212">
        <v>695</v>
      </c>
      <c r="H15" s="213">
        <v>650</v>
      </c>
      <c r="I15" s="180">
        <f t="shared" si="2"/>
        <v>1345</v>
      </c>
      <c r="J15" s="254">
        <f t="shared" si="1"/>
        <v>4842</v>
      </c>
    </row>
    <row r="16" spans="1:10" x14ac:dyDescent="0.25">
      <c r="A16" s="168" t="s">
        <v>42</v>
      </c>
      <c r="B16" s="168" t="s">
        <v>43</v>
      </c>
      <c r="C16" s="168" t="s">
        <v>32</v>
      </c>
      <c r="D16" s="211">
        <v>43227</v>
      </c>
      <c r="E16" s="211">
        <v>43228</v>
      </c>
      <c r="F16" s="217">
        <f t="shared" si="0"/>
        <v>1</v>
      </c>
      <c r="G16" s="212">
        <v>112</v>
      </c>
      <c r="H16" s="213"/>
      <c r="I16" s="180">
        <f t="shared" si="2"/>
        <v>112</v>
      </c>
      <c r="J16" s="254">
        <f t="shared" si="1"/>
        <v>403.2</v>
      </c>
    </row>
    <row r="17" spans="1:10" x14ac:dyDescent="0.25">
      <c r="A17" s="168" t="s">
        <v>42</v>
      </c>
      <c r="B17" s="168" t="s">
        <v>43</v>
      </c>
      <c r="C17" s="168"/>
      <c r="D17" s="211">
        <v>43227</v>
      </c>
      <c r="E17" s="211">
        <v>43228</v>
      </c>
      <c r="F17" s="217">
        <f t="shared" si="0"/>
        <v>1</v>
      </c>
      <c r="G17" s="212">
        <v>112</v>
      </c>
      <c r="H17" s="213"/>
      <c r="I17" s="180">
        <f t="shared" si="2"/>
        <v>112</v>
      </c>
      <c r="J17" s="254">
        <f t="shared" si="1"/>
        <v>403.2</v>
      </c>
    </row>
    <row r="18" spans="1:10" x14ac:dyDescent="0.25">
      <c r="A18" s="168" t="s">
        <v>42</v>
      </c>
      <c r="B18" s="168" t="s">
        <v>43</v>
      </c>
      <c r="C18" s="168" t="s">
        <v>35</v>
      </c>
      <c r="D18" s="211">
        <v>43227</v>
      </c>
      <c r="E18" s="211">
        <v>43228</v>
      </c>
      <c r="F18" s="217">
        <f t="shared" si="0"/>
        <v>1</v>
      </c>
      <c r="G18" s="212">
        <v>112</v>
      </c>
      <c r="H18" s="213"/>
      <c r="I18" s="180">
        <f t="shared" si="2"/>
        <v>112</v>
      </c>
      <c r="J18" s="254">
        <f t="shared" si="1"/>
        <v>403.2</v>
      </c>
    </row>
    <row r="19" spans="1:10" x14ac:dyDescent="0.25">
      <c r="A19" s="168" t="s">
        <v>39</v>
      </c>
      <c r="B19" s="168" t="s">
        <v>16</v>
      </c>
      <c r="C19" s="168"/>
      <c r="D19" s="211">
        <v>43240</v>
      </c>
      <c r="E19" s="211">
        <v>43251</v>
      </c>
      <c r="F19" s="217">
        <f t="shared" si="0"/>
        <v>11</v>
      </c>
      <c r="G19" s="212">
        <v>262</v>
      </c>
      <c r="H19" s="213">
        <v>4300</v>
      </c>
      <c r="I19" s="180">
        <f t="shared" si="2"/>
        <v>4562</v>
      </c>
      <c r="J19" s="254">
        <f t="shared" si="1"/>
        <v>16423.2</v>
      </c>
    </row>
    <row r="20" spans="1:10" x14ac:dyDescent="0.25">
      <c r="A20" s="168" t="s">
        <v>44</v>
      </c>
      <c r="B20" s="168" t="s">
        <v>45</v>
      </c>
      <c r="C20" s="168"/>
      <c r="D20" s="211">
        <v>43243</v>
      </c>
      <c r="E20" s="211">
        <v>43247</v>
      </c>
      <c r="F20" s="217">
        <f t="shared" si="0"/>
        <v>4</v>
      </c>
      <c r="G20" s="213">
        <v>500</v>
      </c>
      <c r="H20" s="213">
        <v>1400</v>
      </c>
      <c r="I20" s="180">
        <f t="shared" si="2"/>
        <v>1900</v>
      </c>
      <c r="J20" s="254">
        <f t="shared" si="1"/>
        <v>6840</v>
      </c>
    </row>
    <row r="21" spans="1:10" x14ac:dyDescent="0.25">
      <c r="A21" s="214" t="s">
        <v>44</v>
      </c>
      <c r="B21" s="174" t="s">
        <v>45</v>
      </c>
      <c r="C21" s="174"/>
      <c r="D21" s="215">
        <v>43243</v>
      </c>
      <c r="E21" s="215">
        <v>43247</v>
      </c>
      <c r="F21" s="217">
        <f t="shared" si="0"/>
        <v>4</v>
      </c>
      <c r="G21" s="213">
        <v>500</v>
      </c>
      <c r="H21" s="216">
        <v>1400</v>
      </c>
      <c r="I21" s="180">
        <f t="shared" si="2"/>
        <v>1900</v>
      </c>
      <c r="J21" s="254">
        <f t="shared" si="1"/>
        <v>6840</v>
      </c>
    </row>
    <row r="22" spans="1:10" x14ac:dyDescent="0.25">
      <c r="A22" s="214" t="s">
        <v>46</v>
      </c>
      <c r="B22" s="174" t="s">
        <v>47</v>
      </c>
      <c r="C22" s="174"/>
      <c r="D22" s="215">
        <v>43254</v>
      </c>
      <c r="E22" s="215">
        <v>43257</v>
      </c>
      <c r="F22" s="217">
        <f t="shared" si="0"/>
        <v>3</v>
      </c>
      <c r="G22" s="213">
        <v>0</v>
      </c>
      <c r="H22" s="216">
        <v>0</v>
      </c>
      <c r="I22" s="180">
        <f t="shared" si="2"/>
        <v>0</v>
      </c>
      <c r="J22" s="254">
        <f t="shared" si="1"/>
        <v>0</v>
      </c>
    </row>
    <row r="23" spans="1:10" x14ac:dyDescent="0.25">
      <c r="A23" s="214" t="s">
        <v>48</v>
      </c>
      <c r="B23" s="174" t="s">
        <v>49</v>
      </c>
      <c r="C23" s="174" t="s">
        <v>32</v>
      </c>
      <c r="D23" s="215">
        <v>43255</v>
      </c>
      <c r="E23" s="215">
        <v>43256</v>
      </c>
      <c r="F23" s="217">
        <f t="shared" si="0"/>
        <v>1</v>
      </c>
      <c r="G23" s="213">
        <v>0</v>
      </c>
      <c r="H23" s="216">
        <v>0</v>
      </c>
      <c r="I23" s="180">
        <f t="shared" si="2"/>
        <v>0</v>
      </c>
      <c r="J23" s="254">
        <f t="shared" si="1"/>
        <v>0</v>
      </c>
    </row>
    <row r="24" spans="1:10" x14ac:dyDescent="0.25">
      <c r="A24" s="214" t="s">
        <v>48</v>
      </c>
      <c r="B24" s="174" t="s">
        <v>49</v>
      </c>
      <c r="C24" s="174" t="s">
        <v>50</v>
      </c>
      <c r="D24" s="215">
        <v>43255</v>
      </c>
      <c r="E24" s="215">
        <v>43257</v>
      </c>
      <c r="F24" s="217">
        <f t="shared" si="0"/>
        <v>2</v>
      </c>
      <c r="G24" s="213">
        <v>0</v>
      </c>
      <c r="H24" s="216">
        <v>0</v>
      </c>
      <c r="I24" s="180">
        <f t="shared" si="2"/>
        <v>0</v>
      </c>
      <c r="J24" s="254">
        <f t="shared" si="1"/>
        <v>0</v>
      </c>
    </row>
    <row r="25" spans="1:10" x14ac:dyDescent="0.25">
      <c r="A25" s="214" t="s">
        <v>51</v>
      </c>
      <c r="B25" s="174" t="s">
        <v>20</v>
      </c>
      <c r="C25" s="174" t="s">
        <v>32</v>
      </c>
      <c r="D25" s="215">
        <v>43261</v>
      </c>
      <c r="E25" s="215">
        <v>43268</v>
      </c>
      <c r="F25" s="217">
        <f t="shared" si="0"/>
        <v>7</v>
      </c>
      <c r="G25" s="213">
        <v>1350</v>
      </c>
      <c r="H25" s="216">
        <v>2700</v>
      </c>
      <c r="I25" s="180">
        <f t="shared" si="2"/>
        <v>4050</v>
      </c>
      <c r="J25" s="254">
        <f t="shared" si="1"/>
        <v>14580</v>
      </c>
    </row>
    <row r="26" spans="1:10" x14ac:dyDescent="0.25">
      <c r="A26" s="214" t="s">
        <v>51</v>
      </c>
      <c r="B26" s="174" t="s">
        <v>20</v>
      </c>
      <c r="C26" s="174"/>
      <c r="D26" s="215">
        <v>43261</v>
      </c>
      <c r="E26" s="215">
        <v>43268</v>
      </c>
      <c r="F26" s="217">
        <f t="shared" si="0"/>
        <v>7</v>
      </c>
      <c r="G26" s="213">
        <v>1350</v>
      </c>
      <c r="H26" s="216">
        <v>2700</v>
      </c>
      <c r="I26" s="180">
        <f t="shared" si="2"/>
        <v>4050</v>
      </c>
      <c r="J26" s="254">
        <f t="shared" si="1"/>
        <v>14580</v>
      </c>
    </row>
    <row r="27" spans="1:10" x14ac:dyDescent="0.25">
      <c r="A27" s="214" t="s">
        <v>51</v>
      </c>
      <c r="B27" s="174" t="s">
        <v>20</v>
      </c>
      <c r="C27" s="174"/>
      <c r="D27" s="215">
        <v>43261</v>
      </c>
      <c r="E27" s="215">
        <v>43268</v>
      </c>
      <c r="F27" s="217">
        <f t="shared" si="0"/>
        <v>7</v>
      </c>
      <c r="G27" s="213">
        <v>1263</v>
      </c>
      <c r="H27" s="216">
        <v>2700</v>
      </c>
      <c r="I27" s="180">
        <f t="shared" si="2"/>
        <v>3963</v>
      </c>
      <c r="J27" s="254">
        <f t="shared" si="1"/>
        <v>14266.800000000001</v>
      </c>
    </row>
    <row r="28" spans="1:10" x14ac:dyDescent="0.25">
      <c r="A28" s="214" t="s">
        <v>51</v>
      </c>
      <c r="B28" s="174" t="s">
        <v>52</v>
      </c>
      <c r="C28" s="174"/>
      <c r="D28" s="215">
        <v>43261</v>
      </c>
      <c r="E28" s="215">
        <v>43268</v>
      </c>
      <c r="F28" s="217">
        <f t="shared" si="0"/>
        <v>7</v>
      </c>
      <c r="G28" s="213">
        <v>5809</v>
      </c>
      <c r="H28" s="216">
        <v>2700</v>
      </c>
      <c r="I28" s="180">
        <f t="shared" si="2"/>
        <v>8509</v>
      </c>
      <c r="J28" s="254">
        <f t="shared" si="1"/>
        <v>30632.400000000001</v>
      </c>
    </row>
    <row r="29" spans="1:10" x14ac:dyDescent="0.25">
      <c r="A29" s="214" t="s">
        <v>51</v>
      </c>
      <c r="B29" s="174" t="s">
        <v>52</v>
      </c>
      <c r="C29" s="174" t="s">
        <v>35</v>
      </c>
      <c r="D29" s="215">
        <v>43261</v>
      </c>
      <c r="E29" s="215">
        <v>43268</v>
      </c>
      <c r="F29" s="217">
        <f t="shared" si="0"/>
        <v>7</v>
      </c>
      <c r="G29" s="213">
        <v>4348</v>
      </c>
      <c r="H29" s="216">
        <v>4550</v>
      </c>
      <c r="I29" s="180">
        <f t="shared" si="2"/>
        <v>8898</v>
      </c>
      <c r="J29" s="254">
        <f t="shared" si="1"/>
        <v>32032.799999999999</v>
      </c>
    </row>
    <row r="30" spans="1:10" x14ac:dyDescent="0.25">
      <c r="A30" s="214" t="s">
        <v>51</v>
      </c>
      <c r="B30" s="174" t="s">
        <v>52</v>
      </c>
      <c r="C30" s="174" t="s">
        <v>53</v>
      </c>
      <c r="D30" s="215">
        <v>43261</v>
      </c>
      <c r="E30" s="215">
        <v>43268</v>
      </c>
      <c r="F30" s="217">
        <f t="shared" si="0"/>
        <v>7</v>
      </c>
      <c r="G30" s="213">
        <v>2700</v>
      </c>
      <c r="H30" s="216">
        <v>2331</v>
      </c>
      <c r="I30" s="180">
        <f t="shared" si="2"/>
        <v>5031</v>
      </c>
      <c r="J30" s="254">
        <f t="shared" si="1"/>
        <v>18111.600000000002</v>
      </c>
    </row>
    <row r="31" spans="1:10" x14ac:dyDescent="0.25">
      <c r="A31" s="214" t="s">
        <v>54</v>
      </c>
      <c r="B31" s="174" t="s">
        <v>55</v>
      </c>
      <c r="C31" s="174"/>
      <c r="D31" s="215">
        <v>43275</v>
      </c>
      <c r="E31" s="215">
        <v>43277</v>
      </c>
      <c r="F31" s="217">
        <f t="shared" si="0"/>
        <v>2</v>
      </c>
      <c r="G31" s="213">
        <v>650</v>
      </c>
      <c r="H31" s="216">
        <v>1700</v>
      </c>
      <c r="I31" s="180">
        <f t="shared" si="2"/>
        <v>2350</v>
      </c>
      <c r="J31" s="254">
        <f t="shared" si="1"/>
        <v>8460</v>
      </c>
    </row>
    <row r="32" spans="1:10" x14ac:dyDescent="0.25">
      <c r="A32" s="173" t="s">
        <v>56</v>
      </c>
      <c r="B32" s="174" t="s">
        <v>7</v>
      </c>
      <c r="C32" s="174"/>
      <c r="D32" s="215">
        <v>43284</v>
      </c>
      <c r="E32" s="215">
        <v>43294</v>
      </c>
      <c r="F32" s="217">
        <f t="shared" si="0"/>
        <v>10</v>
      </c>
      <c r="G32" s="213">
        <v>562</v>
      </c>
      <c r="H32" s="216">
        <v>3600</v>
      </c>
      <c r="I32" s="180">
        <f t="shared" si="2"/>
        <v>4162</v>
      </c>
      <c r="J32" s="254">
        <f t="shared" si="1"/>
        <v>14983.2</v>
      </c>
    </row>
    <row r="33" spans="1:10" x14ac:dyDescent="0.25">
      <c r="A33" s="168" t="s">
        <v>57</v>
      </c>
      <c r="B33" s="168" t="s">
        <v>34</v>
      </c>
      <c r="C33" s="168"/>
      <c r="D33" s="211">
        <v>43291</v>
      </c>
      <c r="E33" s="211">
        <v>43294</v>
      </c>
      <c r="F33" s="217">
        <f t="shared" si="0"/>
        <v>3</v>
      </c>
      <c r="G33" s="212">
        <v>0</v>
      </c>
      <c r="H33" s="213">
        <v>0</v>
      </c>
      <c r="I33" s="180">
        <f t="shared" si="2"/>
        <v>0</v>
      </c>
      <c r="J33" s="254">
        <f t="shared" si="1"/>
        <v>0</v>
      </c>
    </row>
    <row r="34" spans="1:10" x14ac:dyDescent="0.25">
      <c r="A34" s="168" t="s">
        <v>54</v>
      </c>
      <c r="B34" s="168" t="s">
        <v>34</v>
      </c>
      <c r="C34" s="168"/>
      <c r="D34" s="211">
        <v>43291</v>
      </c>
      <c r="E34" s="211">
        <v>43293</v>
      </c>
      <c r="F34" s="217">
        <f t="shared" si="0"/>
        <v>2</v>
      </c>
      <c r="G34" s="212">
        <v>0</v>
      </c>
      <c r="H34" s="213">
        <v>0</v>
      </c>
      <c r="I34" s="180">
        <f t="shared" si="2"/>
        <v>0</v>
      </c>
      <c r="J34" s="254">
        <f t="shared" si="1"/>
        <v>0</v>
      </c>
    </row>
    <row r="35" spans="1:10" x14ac:dyDescent="0.25">
      <c r="A35" s="168" t="s">
        <v>6</v>
      </c>
      <c r="B35" s="168" t="s">
        <v>58</v>
      </c>
      <c r="C35" s="168"/>
      <c r="D35" s="211">
        <v>43366</v>
      </c>
      <c r="E35" s="211">
        <v>43373</v>
      </c>
      <c r="F35" s="217">
        <f t="shared" si="0"/>
        <v>7</v>
      </c>
      <c r="G35" s="212">
        <v>0</v>
      </c>
      <c r="H35" s="213">
        <v>0</v>
      </c>
      <c r="I35" s="180">
        <f t="shared" si="2"/>
        <v>0</v>
      </c>
      <c r="J35" s="254">
        <f t="shared" si="1"/>
        <v>0</v>
      </c>
    </row>
    <row r="36" spans="1:10" x14ac:dyDescent="0.25">
      <c r="A36" s="168" t="s">
        <v>6</v>
      </c>
      <c r="B36" s="168" t="s">
        <v>10</v>
      </c>
      <c r="C36" s="168"/>
      <c r="D36" s="211">
        <v>43368</v>
      </c>
      <c r="E36" s="211">
        <v>43370</v>
      </c>
      <c r="F36" s="217">
        <f t="shared" si="0"/>
        <v>2</v>
      </c>
      <c r="G36" s="212">
        <v>0</v>
      </c>
      <c r="H36" s="213">
        <v>0</v>
      </c>
      <c r="I36" s="180">
        <f t="shared" si="2"/>
        <v>0</v>
      </c>
      <c r="J36" s="254">
        <f t="shared" si="1"/>
        <v>0</v>
      </c>
    </row>
    <row r="37" spans="1:10" x14ac:dyDescent="0.25">
      <c r="A37" s="168" t="s">
        <v>59</v>
      </c>
      <c r="B37" s="168" t="s">
        <v>60</v>
      </c>
      <c r="C37" s="168"/>
      <c r="D37" s="211">
        <v>43375</v>
      </c>
      <c r="E37" s="211">
        <v>43382</v>
      </c>
      <c r="F37" s="217">
        <f t="shared" si="0"/>
        <v>7</v>
      </c>
      <c r="G37" s="212">
        <v>750</v>
      </c>
      <c r="H37" s="213">
        <v>1200</v>
      </c>
      <c r="I37" s="180">
        <f t="shared" si="2"/>
        <v>1950</v>
      </c>
      <c r="J37" s="254">
        <f t="shared" si="1"/>
        <v>7020</v>
      </c>
    </row>
    <row r="38" spans="1:10" x14ac:dyDescent="0.25">
      <c r="A38" s="168" t="s">
        <v>61</v>
      </c>
      <c r="B38" s="168" t="s">
        <v>60</v>
      </c>
      <c r="C38" s="168" t="s">
        <v>32</v>
      </c>
      <c r="D38" s="211">
        <v>43375</v>
      </c>
      <c r="E38" s="211">
        <v>43382</v>
      </c>
      <c r="F38" s="217">
        <f t="shared" si="0"/>
        <v>7</v>
      </c>
      <c r="G38" s="212">
        <v>750</v>
      </c>
      <c r="H38" s="213">
        <v>1200</v>
      </c>
      <c r="I38" s="180">
        <f t="shared" si="2"/>
        <v>1950</v>
      </c>
      <c r="J38" s="254">
        <f t="shared" si="1"/>
        <v>7020</v>
      </c>
    </row>
    <row r="39" spans="1:10" x14ac:dyDescent="0.25">
      <c r="A39" s="168" t="s">
        <v>62</v>
      </c>
      <c r="B39" s="168" t="s">
        <v>63</v>
      </c>
      <c r="C39" s="168"/>
      <c r="D39" s="211">
        <v>43383</v>
      </c>
      <c r="E39" s="211">
        <v>43387</v>
      </c>
      <c r="F39" s="217">
        <f t="shared" si="0"/>
        <v>4</v>
      </c>
      <c r="G39" s="212">
        <v>418</v>
      </c>
      <c r="H39" s="213">
        <v>830</v>
      </c>
      <c r="I39" s="180">
        <f t="shared" si="2"/>
        <v>1248</v>
      </c>
      <c r="J39" s="254">
        <f t="shared" si="1"/>
        <v>4492.8</v>
      </c>
    </row>
    <row r="40" spans="1:10" x14ac:dyDescent="0.25">
      <c r="A40" s="168" t="s">
        <v>62</v>
      </c>
      <c r="B40" s="168" t="s">
        <v>63</v>
      </c>
      <c r="C40" s="168"/>
      <c r="D40" s="211">
        <v>43383</v>
      </c>
      <c r="E40" s="211">
        <v>43387</v>
      </c>
      <c r="F40" s="217">
        <f t="shared" si="0"/>
        <v>4</v>
      </c>
      <c r="G40" s="212">
        <v>418</v>
      </c>
      <c r="H40" s="213">
        <v>830</v>
      </c>
      <c r="I40" s="180">
        <f t="shared" si="2"/>
        <v>1248</v>
      </c>
      <c r="J40" s="254">
        <f t="shared" si="1"/>
        <v>4492.8</v>
      </c>
    </row>
    <row r="41" spans="1:10" x14ac:dyDescent="0.25">
      <c r="A41" s="168" t="s">
        <v>64</v>
      </c>
      <c r="B41" s="168" t="s">
        <v>65</v>
      </c>
      <c r="C41" s="168"/>
      <c r="D41" s="211">
        <v>43383</v>
      </c>
      <c r="E41" s="211">
        <v>43387</v>
      </c>
      <c r="F41" s="217">
        <f t="shared" si="0"/>
        <v>4</v>
      </c>
      <c r="G41" s="212">
        <v>418</v>
      </c>
      <c r="H41" s="213">
        <v>1300</v>
      </c>
      <c r="I41" s="180">
        <f t="shared" si="2"/>
        <v>1718</v>
      </c>
      <c r="J41" s="254">
        <f t="shared" si="1"/>
        <v>6184.8</v>
      </c>
    </row>
    <row r="42" spans="1:10" x14ac:dyDescent="0.25">
      <c r="A42" s="168" t="s">
        <v>64</v>
      </c>
      <c r="B42" s="168" t="s">
        <v>65</v>
      </c>
      <c r="C42" s="168"/>
      <c r="D42" s="211">
        <v>43383</v>
      </c>
      <c r="E42" s="211">
        <v>43387</v>
      </c>
      <c r="F42" s="217">
        <f t="shared" si="0"/>
        <v>4</v>
      </c>
      <c r="G42" s="212">
        <v>418</v>
      </c>
      <c r="H42" s="213">
        <v>0</v>
      </c>
      <c r="I42" s="180">
        <f t="shared" si="2"/>
        <v>418</v>
      </c>
      <c r="J42" s="254">
        <f t="shared" si="1"/>
        <v>1504.8</v>
      </c>
    </row>
    <row r="43" spans="1:10" x14ac:dyDescent="0.25">
      <c r="A43" s="168" t="s">
        <v>66</v>
      </c>
      <c r="B43" s="168" t="s">
        <v>17</v>
      </c>
      <c r="C43" s="168"/>
      <c r="D43" s="211">
        <v>43397</v>
      </c>
      <c r="E43" s="211">
        <v>43401</v>
      </c>
      <c r="F43" s="217">
        <f t="shared" si="0"/>
        <v>4</v>
      </c>
      <c r="G43" s="212">
        <v>600</v>
      </c>
      <c r="H43" s="213">
        <v>1000</v>
      </c>
      <c r="I43" s="180">
        <f t="shared" si="2"/>
        <v>1600</v>
      </c>
      <c r="J43" s="254">
        <f t="shared" si="1"/>
        <v>5760</v>
      </c>
    </row>
    <row r="44" spans="1:10" x14ac:dyDescent="0.25">
      <c r="A44" s="168" t="s">
        <v>67</v>
      </c>
      <c r="B44" s="168" t="s">
        <v>11</v>
      </c>
      <c r="C44" s="168"/>
      <c r="D44" s="211">
        <v>43398</v>
      </c>
      <c r="E44" s="211">
        <v>43406</v>
      </c>
      <c r="F44" s="217">
        <f t="shared" si="0"/>
        <v>8</v>
      </c>
      <c r="G44" s="212">
        <v>1843</v>
      </c>
      <c r="H44" s="213">
        <v>7500</v>
      </c>
      <c r="I44" s="180">
        <f t="shared" si="2"/>
        <v>9343</v>
      </c>
      <c r="J44" s="254">
        <f t="shared" si="1"/>
        <v>33634.800000000003</v>
      </c>
    </row>
    <row r="45" spans="1:10" x14ac:dyDescent="0.25">
      <c r="A45" s="168" t="s">
        <v>67</v>
      </c>
      <c r="B45" s="168" t="s">
        <v>11</v>
      </c>
      <c r="C45" s="168" t="s">
        <v>32</v>
      </c>
      <c r="D45" s="211">
        <v>43398</v>
      </c>
      <c r="E45" s="211">
        <v>43422</v>
      </c>
      <c r="F45" s="217">
        <f t="shared" si="0"/>
        <v>24</v>
      </c>
      <c r="G45" s="212">
        <v>1843</v>
      </c>
      <c r="H45" s="213">
        <v>7500</v>
      </c>
      <c r="I45" s="180">
        <f t="shared" si="2"/>
        <v>9343</v>
      </c>
      <c r="J45" s="254">
        <f t="shared" si="1"/>
        <v>33634.800000000003</v>
      </c>
    </row>
    <row r="46" spans="1:10" x14ac:dyDescent="0.25">
      <c r="A46" s="168" t="s">
        <v>67</v>
      </c>
      <c r="B46" s="168" t="s">
        <v>11</v>
      </c>
      <c r="C46" s="168"/>
      <c r="D46" s="211">
        <v>43401</v>
      </c>
      <c r="E46" s="211">
        <v>43422</v>
      </c>
      <c r="F46" s="217">
        <f t="shared" si="0"/>
        <v>21</v>
      </c>
      <c r="G46" s="212">
        <v>1843</v>
      </c>
      <c r="H46" s="213">
        <v>6500</v>
      </c>
      <c r="I46" s="180">
        <f t="shared" si="2"/>
        <v>8343</v>
      </c>
      <c r="J46" s="254">
        <f t="shared" si="1"/>
        <v>30034.799999999999</v>
      </c>
    </row>
    <row r="47" spans="1:10" x14ac:dyDescent="0.25">
      <c r="A47" s="168" t="s">
        <v>67</v>
      </c>
      <c r="B47" s="168" t="s">
        <v>11</v>
      </c>
      <c r="C47" s="168"/>
      <c r="D47" s="211">
        <v>43401</v>
      </c>
      <c r="E47" s="211">
        <v>43411</v>
      </c>
      <c r="F47" s="217">
        <f t="shared" si="0"/>
        <v>10</v>
      </c>
      <c r="G47" s="212">
        <v>1843</v>
      </c>
      <c r="H47" s="213">
        <v>3100</v>
      </c>
      <c r="I47" s="180">
        <f t="shared" si="2"/>
        <v>4943</v>
      </c>
      <c r="J47" s="254">
        <f t="shared" si="1"/>
        <v>17794.8</v>
      </c>
    </row>
    <row r="48" spans="1:10" x14ac:dyDescent="0.25">
      <c r="A48" s="168" t="s">
        <v>67</v>
      </c>
      <c r="B48" s="168" t="s">
        <v>11</v>
      </c>
      <c r="C48" s="168"/>
      <c r="D48" s="211">
        <v>43401</v>
      </c>
      <c r="E48" s="211">
        <v>43422</v>
      </c>
      <c r="F48" s="217">
        <f t="shared" si="0"/>
        <v>21</v>
      </c>
      <c r="G48" s="212">
        <v>1843</v>
      </c>
      <c r="H48" s="213">
        <v>6500</v>
      </c>
      <c r="I48" s="180">
        <f t="shared" si="2"/>
        <v>8343</v>
      </c>
      <c r="J48" s="254">
        <f t="shared" si="1"/>
        <v>30034.799999999999</v>
      </c>
    </row>
    <row r="49" spans="1:10" x14ac:dyDescent="0.25">
      <c r="A49" s="168" t="s">
        <v>67</v>
      </c>
      <c r="B49" s="168" t="s">
        <v>11</v>
      </c>
      <c r="C49" s="168"/>
      <c r="D49" s="211">
        <v>43401</v>
      </c>
      <c r="E49" s="211">
        <v>43422</v>
      </c>
      <c r="F49" s="217">
        <f t="shared" si="0"/>
        <v>21</v>
      </c>
      <c r="G49" s="212">
        <v>1843</v>
      </c>
      <c r="H49" s="213">
        <v>6500</v>
      </c>
      <c r="I49" s="180">
        <f t="shared" si="2"/>
        <v>8343</v>
      </c>
      <c r="J49" s="254">
        <f t="shared" si="1"/>
        <v>30034.799999999999</v>
      </c>
    </row>
    <row r="50" spans="1:10" x14ac:dyDescent="0.25">
      <c r="A50" s="168" t="s">
        <v>67</v>
      </c>
      <c r="B50" s="168" t="s">
        <v>11</v>
      </c>
      <c r="C50" s="168"/>
      <c r="D50" s="211">
        <v>43402</v>
      </c>
      <c r="E50" s="211">
        <v>43406</v>
      </c>
      <c r="F50" s="217">
        <f t="shared" si="0"/>
        <v>4</v>
      </c>
      <c r="G50" s="212">
        <v>3686</v>
      </c>
      <c r="H50" s="213">
        <v>930</v>
      </c>
      <c r="I50" s="180">
        <f t="shared" si="2"/>
        <v>4616</v>
      </c>
      <c r="J50" s="254">
        <f t="shared" si="1"/>
        <v>16617.600000000002</v>
      </c>
    </row>
    <row r="51" spans="1:10" x14ac:dyDescent="0.25">
      <c r="A51" s="168" t="s">
        <v>67</v>
      </c>
      <c r="B51" s="168" t="s">
        <v>11</v>
      </c>
      <c r="C51" s="168" t="s">
        <v>35</v>
      </c>
      <c r="D51" s="211">
        <v>43402</v>
      </c>
      <c r="E51" s="211">
        <v>43406</v>
      </c>
      <c r="F51" s="217">
        <f t="shared" si="0"/>
        <v>4</v>
      </c>
      <c r="G51" s="212">
        <v>1934</v>
      </c>
      <c r="H51" s="213">
        <v>1389</v>
      </c>
      <c r="I51" s="180">
        <f t="shared" si="2"/>
        <v>3323</v>
      </c>
      <c r="J51" s="254">
        <f t="shared" si="1"/>
        <v>11962.800000000001</v>
      </c>
    </row>
    <row r="52" spans="1:10" x14ac:dyDescent="0.25">
      <c r="A52" s="168" t="s">
        <v>67</v>
      </c>
      <c r="B52" s="168" t="s">
        <v>11</v>
      </c>
      <c r="C52" s="168"/>
      <c r="D52" s="211">
        <v>43402</v>
      </c>
      <c r="E52" s="211">
        <v>43406</v>
      </c>
      <c r="F52" s="217">
        <f t="shared" si="0"/>
        <v>4</v>
      </c>
      <c r="G52" s="212">
        <v>1843</v>
      </c>
      <c r="H52" s="213">
        <v>930</v>
      </c>
      <c r="I52" s="180">
        <f t="shared" si="2"/>
        <v>2773</v>
      </c>
      <c r="J52" s="254">
        <f t="shared" si="1"/>
        <v>9982.8000000000011</v>
      </c>
    </row>
    <row r="53" spans="1:10" x14ac:dyDescent="0.25">
      <c r="A53" s="168" t="s">
        <v>67</v>
      </c>
      <c r="B53" s="168" t="s">
        <v>11</v>
      </c>
      <c r="C53" s="201" t="s">
        <v>68</v>
      </c>
      <c r="D53" s="211">
        <v>43402</v>
      </c>
      <c r="E53" s="211">
        <v>43406</v>
      </c>
      <c r="F53" s="217">
        <f t="shared" si="0"/>
        <v>4</v>
      </c>
      <c r="G53" s="212">
        <v>5529</v>
      </c>
      <c r="H53" s="213">
        <v>5300</v>
      </c>
      <c r="I53" s="180">
        <f t="shared" si="2"/>
        <v>10829</v>
      </c>
      <c r="J53" s="254">
        <f t="shared" si="1"/>
        <v>38984.400000000001</v>
      </c>
    </row>
    <row r="54" spans="1:10" x14ac:dyDescent="0.25">
      <c r="A54" s="168" t="s">
        <v>67</v>
      </c>
      <c r="B54" s="168" t="s">
        <v>11</v>
      </c>
      <c r="C54" s="168"/>
      <c r="D54" s="211">
        <v>43415</v>
      </c>
      <c r="E54" s="211">
        <v>43420</v>
      </c>
      <c r="F54" s="217">
        <f t="shared" si="0"/>
        <v>5</v>
      </c>
      <c r="G54" s="212">
        <v>1843</v>
      </c>
      <c r="H54" s="213">
        <v>1250</v>
      </c>
      <c r="I54" s="180">
        <f t="shared" si="2"/>
        <v>3093</v>
      </c>
      <c r="J54" s="254">
        <f t="shared" si="1"/>
        <v>11134.800000000001</v>
      </c>
    </row>
    <row r="55" spans="1:10" x14ac:dyDescent="0.25">
      <c r="A55" s="168" t="s">
        <v>69</v>
      </c>
      <c r="B55" s="168" t="s">
        <v>34</v>
      </c>
      <c r="C55" s="168"/>
      <c r="D55" s="211">
        <v>43425</v>
      </c>
      <c r="E55" s="211">
        <v>43428</v>
      </c>
      <c r="F55" s="217">
        <f t="shared" si="0"/>
        <v>3</v>
      </c>
      <c r="G55" s="212">
        <v>650</v>
      </c>
      <c r="H55" s="213">
        <v>814</v>
      </c>
      <c r="I55" s="180">
        <f t="shared" si="2"/>
        <v>1464</v>
      </c>
      <c r="J55" s="254">
        <f t="shared" si="1"/>
        <v>5270.4000000000005</v>
      </c>
    </row>
    <row r="56" spans="1:10" ht="16.5" thickBot="1" x14ac:dyDescent="0.3">
      <c r="A56" s="168" t="s">
        <v>69</v>
      </c>
      <c r="B56" s="168" t="s">
        <v>34</v>
      </c>
      <c r="C56" s="168"/>
      <c r="D56" s="211">
        <v>43425</v>
      </c>
      <c r="E56" s="211">
        <v>43428</v>
      </c>
      <c r="F56" s="217">
        <f t="shared" si="0"/>
        <v>3</v>
      </c>
      <c r="G56" s="213">
        <v>650</v>
      </c>
      <c r="H56" s="213">
        <v>814</v>
      </c>
      <c r="I56" s="180">
        <f t="shared" si="2"/>
        <v>1464</v>
      </c>
      <c r="J56" s="254">
        <f t="shared" si="1"/>
        <v>5270.4000000000005</v>
      </c>
    </row>
    <row r="57" spans="1:10" ht="16.5" thickBot="1" x14ac:dyDescent="0.3">
      <c r="A57" s="158"/>
      <c r="B57" s="158"/>
      <c r="C57" s="158"/>
      <c r="D57" s="207"/>
      <c r="E57" s="207"/>
      <c r="F57" s="207"/>
      <c r="G57" s="207"/>
      <c r="H57" s="207"/>
      <c r="I57" s="257"/>
      <c r="J57" s="2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rightToLeft="1" tabSelected="1" zoomScale="80" zoomScaleNormal="80" workbookViewId="0">
      <selection activeCell="H14" sqref="H14"/>
    </sheetView>
  </sheetViews>
  <sheetFormatPr defaultRowHeight="15.75" x14ac:dyDescent="0.25"/>
  <cols>
    <col min="1" max="1" width="31.5703125" style="76" bestFit="1" customWidth="1"/>
    <col min="2" max="2" width="13.7109375" style="76" bestFit="1" customWidth="1"/>
    <col min="3" max="3" width="12.7109375" style="76" customWidth="1"/>
    <col min="4" max="4" width="10.85546875" style="76" bestFit="1" customWidth="1"/>
    <col min="5" max="5" width="13.42578125" style="76" bestFit="1" customWidth="1"/>
    <col min="6" max="6" width="10.85546875" style="76" bestFit="1" customWidth="1"/>
    <col min="7" max="7" width="19" style="76" bestFit="1" customWidth="1"/>
    <col min="8" max="8" width="12.140625" style="76" bestFit="1" customWidth="1"/>
    <col min="9" max="9" width="16.42578125" style="76" customWidth="1"/>
    <col min="10" max="10" width="20.85546875" style="76" bestFit="1" customWidth="1"/>
    <col min="11" max="11" width="15" style="76" bestFit="1" customWidth="1"/>
    <col min="12" max="16384" width="9.140625" style="76"/>
  </cols>
  <sheetData>
    <row r="1" spans="1:11" x14ac:dyDescent="0.25">
      <c r="A1" s="157"/>
      <c r="B1" s="157"/>
      <c r="C1" s="157"/>
      <c r="D1" s="207"/>
      <c r="E1" s="221"/>
      <c r="F1" s="158"/>
      <c r="G1" s="207"/>
      <c r="H1" s="158"/>
      <c r="I1" s="207"/>
      <c r="J1" s="222" t="s">
        <v>70</v>
      </c>
      <c r="K1" s="223">
        <v>3.6</v>
      </c>
    </row>
    <row r="2" spans="1:11" ht="23.25" x14ac:dyDescent="0.25">
      <c r="A2" s="252" t="s">
        <v>71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</row>
    <row r="3" spans="1:11" ht="31.5" x14ac:dyDescent="0.25">
      <c r="A3" s="172" t="s">
        <v>72</v>
      </c>
      <c r="B3" s="172" t="s">
        <v>73</v>
      </c>
      <c r="C3" s="172" t="s">
        <v>1</v>
      </c>
      <c r="D3" s="224" t="s">
        <v>2</v>
      </c>
      <c r="E3" s="224" t="s">
        <v>3</v>
      </c>
      <c r="F3" s="172" t="s">
        <v>18</v>
      </c>
      <c r="G3" s="224" t="s">
        <v>4</v>
      </c>
      <c r="H3" s="172" t="s">
        <v>74</v>
      </c>
      <c r="I3" s="224" t="s">
        <v>75</v>
      </c>
      <c r="J3" s="224" t="s">
        <v>76</v>
      </c>
      <c r="K3" s="225" t="s">
        <v>77</v>
      </c>
    </row>
    <row r="4" spans="1:11" x14ac:dyDescent="0.25">
      <c r="A4" s="168" t="s">
        <v>78</v>
      </c>
      <c r="B4" s="168"/>
      <c r="C4" s="165" t="s">
        <v>79</v>
      </c>
      <c r="D4" s="211">
        <v>43479</v>
      </c>
      <c r="E4" s="211">
        <v>43481</v>
      </c>
      <c r="F4" s="170">
        <f>+E4-D4</f>
        <v>2</v>
      </c>
      <c r="G4" s="226" t="s">
        <v>80</v>
      </c>
      <c r="H4" s="171"/>
      <c r="I4" s="226"/>
      <c r="J4" s="226">
        <f>SUM(G4:I4)</f>
        <v>0</v>
      </c>
      <c r="K4" s="227">
        <f t="shared" ref="K4:K67" si="0">+J4*$K$1</f>
        <v>0</v>
      </c>
    </row>
    <row r="5" spans="1:11" x14ac:dyDescent="0.25">
      <c r="A5" s="168" t="s">
        <v>78</v>
      </c>
      <c r="B5" s="168"/>
      <c r="C5" s="168" t="s">
        <v>5</v>
      </c>
      <c r="D5" s="211">
        <v>43479</v>
      </c>
      <c r="E5" s="211">
        <v>43481</v>
      </c>
      <c r="F5" s="170">
        <f t="shared" ref="F5:F68" si="1">+E5-D5</f>
        <v>2</v>
      </c>
      <c r="G5" s="226" t="s">
        <v>80</v>
      </c>
      <c r="H5" s="171"/>
      <c r="I5" s="226"/>
      <c r="J5" s="226">
        <f t="shared" ref="J5:J68" si="2">SUM(G5:I5)</f>
        <v>0</v>
      </c>
      <c r="K5" s="227">
        <f t="shared" si="0"/>
        <v>0</v>
      </c>
    </row>
    <row r="6" spans="1:11" x14ac:dyDescent="0.25">
      <c r="A6" s="172" t="s">
        <v>81</v>
      </c>
      <c r="B6" s="172"/>
      <c r="C6" s="172" t="s">
        <v>34</v>
      </c>
      <c r="D6" s="218">
        <v>43520</v>
      </c>
      <c r="E6" s="218">
        <v>43492</v>
      </c>
      <c r="F6" s="170">
        <f t="shared" si="1"/>
        <v>-28</v>
      </c>
      <c r="G6" s="228">
        <v>998</v>
      </c>
      <c r="H6" s="199"/>
      <c r="I6" s="153">
        <v>1300</v>
      </c>
      <c r="J6" s="226">
        <f t="shared" si="2"/>
        <v>2298</v>
      </c>
      <c r="K6" s="227">
        <f t="shared" si="0"/>
        <v>8272.8000000000011</v>
      </c>
    </row>
    <row r="7" spans="1:11" x14ac:dyDescent="0.25">
      <c r="A7" s="168" t="s">
        <v>81</v>
      </c>
      <c r="B7" s="168"/>
      <c r="C7" s="168" t="s">
        <v>34</v>
      </c>
      <c r="D7" s="211">
        <v>43520</v>
      </c>
      <c r="E7" s="211">
        <v>43523</v>
      </c>
      <c r="F7" s="170">
        <f t="shared" si="1"/>
        <v>3</v>
      </c>
      <c r="G7" s="226">
        <v>998</v>
      </c>
      <c r="H7" s="171"/>
      <c r="I7" s="226">
        <v>1300</v>
      </c>
      <c r="J7" s="226">
        <f t="shared" si="2"/>
        <v>2298</v>
      </c>
      <c r="K7" s="227">
        <f t="shared" si="0"/>
        <v>8272.8000000000011</v>
      </c>
    </row>
    <row r="8" spans="1:11" x14ac:dyDescent="0.25">
      <c r="A8" s="168" t="s">
        <v>81</v>
      </c>
      <c r="B8" s="168"/>
      <c r="C8" s="168" t="s">
        <v>34</v>
      </c>
      <c r="D8" s="211">
        <v>43520</v>
      </c>
      <c r="E8" s="211">
        <v>43523</v>
      </c>
      <c r="F8" s="170">
        <f t="shared" si="1"/>
        <v>3</v>
      </c>
      <c r="G8" s="226">
        <v>998</v>
      </c>
      <c r="H8" s="171"/>
      <c r="I8" s="226">
        <v>1300</v>
      </c>
      <c r="J8" s="226">
        <f t="shared" si="2"/>
        <v>2298</v>
      </c>
      <c r="K8" s="227">
        <f t="shared" si="0"/>
        <v>8272.8000000000011</v>
      </c>
    </row>
    <row r="9" spans="1:11" x14ac:dyDescent="0.25">
      <c r="A9" s="168" t="s">
        <v>81</v>
      </c>
      <c r="B9" s="168"/>
      <c r="C9" s="168" t="s">
        <v>34</v>
      </c>
      <c r="D9" s="211">
        <v>43520</v>
      </c>
      <c r="E9" s="211">
        <v>43520</v>
      </c>
      <c r="F9" s="170">
        <f t="shared" si="1"/>
        <v>0</v>
      </c>
      <c r="G9" s="226">
        <v>998</v>
      </c>
      <c r="H9" s="171"/>
      <c r="I9" s="226">
        <v>1300</v>
      </c>
      <c r="J9" s="226">
        <f t="shared" si="2"/>
        <v>2298</v>
      </c>
      <c r="K9" s="227">
        <f t="shared" si="0"/>
        <v>8272.8000000000011</v>
      </c>
    </row>
    <row r="10" spans="1:11" x14ac:dyDescent="0.25">
      <c r="A10" s="168" t="s">
        <v>82</v>
      </c>
      <c r="B10" s="168"/>
      <c r="C10" s="168" t="s">
        <v>83</v>
      </c>
      <c r="D10" s="211">
        <v>43513</v>
      </c>
      <c r="E10" s="211">
        <v>43524</v>
      </c>
      <c r="F10" s="170">
        <f t="shared" si="1"/>
        <v>11</v>
      </c>
      <c r="G10" s="226">
        <v>650</v>
      </c>
      <c r="H10" s="171"/>
      <c r="I10" s="226">
        <v>4200</v>
      </c>
      <c r="J10" s="226">
        <f t="shared" si="2"/>
        <v>4850</v>
      </c>
      <c r="K10" s="227">
        <f t="shared" si="0"/>
        <v>17460</v>
      </c>
    </row>
    <row r="11" spans="1:11" x14ac:dyDescent="0.25">
      <c r="A11" s="168" t="s">
        <v>82</v>
      </c>
      <c r="B11" s="168"/>
      <c r="C11" s="168" t="s">
        <v>84</v>
      </c>
      <c r="D11" s="211">
        <v>43513</v>
      </c>
      <c r="E11" s="211">
        <v>43524</v>
      </c>
      <c r="F11" s="170">
        <f t="shared" si="1"/>
        <v>11</v>
      </c>
      <c r="G11" s="226">
        <v>650</v>
      </c>
      <c r="H11" s="171"/>
      <c r="I11" s="226">
        <v>4200</v>
      </c>
      <c r="J11" s="226">
        <f t="shared" si="2"/>
        <v>4850</v>
      </c>
      <c r="K11" s="227">
        <f t="shared" si="0"/>
        <v>17460</v>
      </c>
    </row>
    <row r="12" spans="1:11" x14ac:dyDescent="0.25">
      <c r="A12" s="168" t="s">
        <v>85</v>
      </c>
      <c r="B12" s="168"/>
      <c r="C12" s="168" t="s">
        <v>84</v>
      </c>
      <c r="D12" s="211">
        <v>43513</v>
      </c>
      <c r="E12" s="211">
        <v>43524</v>
      </c>
      <c r="F12" s="170">
        <f t="shared" si="1"/>
        <v>11</v>
      </c>
      <c r="G12" s="226">
        <v>650</v>
      </c>
      <c r="H12" s="171"/>
      <c r="I12" s="226">
        <v>4200</v>
      </c>
      <c r="J12" s="226">
        <f t="shared" si="2"/>
        <v>4850</v>
      </c>
      <c r="K12" s="227">
        <f t="shared" si="0"/>
        <v>17460</v>
      </c>
    </row>
    <row r="13" spans="1:11" x14ac:dyDescent="0.25">
      <c r="A13" s="168" t="s">
        <v>6</v>
      </c>
      <c r="B13" s="168"/>
      <c r="C13" s="168" t="s">
        <v>86</v>
      </c>
      <c r="D13" s="211">
        <v>43507</v>
      </c>
      <c r="E13" s="211">
        <v>43509</v>
      </c>
      <c r="F13" s="170">
        <f t="shared" si="1"/>
        <v>2</v>
      </c>
      <c r="G13" s="226" t="s">
        <v>80</v>
      </c>
      <c r="H13" s="171"/>
      <c r="I13" s="226"/>
      <c r="J13" s="226">
        <f t="shared" si="2"/>
        <v>0</v>
      </c>
      <c r="K13" s="227">
        <f t="shared" si="0"/>
        <v>0</v>
      </c>
    </row>
    <row r="14" spans="1:11" x14ac:dyDescent="0.25">
      <c r="A14" s="214" t="s">
        <v>6</v>
      </c>
      <c r="B14" s="174" t="s">
        <v>32</v>
      </c>
      <c r="C14" s="174" t="s">
        <v>86</v>
      </c>
      <c r="D14" s="215">
        <v>43507</v>
      </c>
      <c r="E14" s="215">
        <v>43509</v>
      </c>
      <c r="F14" s="170">
        <f t="shared" si="1"/>
        <v>2</v>
      </c>
      <c r="G14" s="226" t="s">
        <v>80</v>
      </c>
      <c r="H14" s="177"/>
      <c r="I14" s="229"/>
      <c r="J14" s="226">
        <f t="shared" si="2"/>
        <v>0</v>
      </c>
      <c r="K14" s="227">
        <f t="shared" si="0"/>
        <v>0</v>
      </c>
    </row>
    <row r="15" spans="1:11" x14ac:dyDescent="0.25">
      <c r="A15" s="214" t="s">
        <v>87</v>
      </c>
      <c r="B15" s="174"/>
      <c r="C15" s="174" t="s">
        <v>88</v>
      </c>
      <c r="D15" s="215">
        <v>43513</v>
      </c>
      <c r="E15" s="215">
        <v>43542</v>
      </c>
      <c r="F15" s="170">
        <f t="shared" si="1"/>
        <v>29</v>
      </c>
      <c r="G15" s="226" t="s">
        <v>87</v>
      </c>
      <c r="H15" s="177"/>
      <c r="I15" s="229">
        <v>800</v>
      </c>
      <c r="J15" s="226">
        <f t="shared" si="2"/>
        <v>800</v>
      </c>
      <c r="K15" s="227">
        <f t="shared" si="0"/>
        <v>2880</v>
      </c>
    </row>
    <row r="16" spans="1:11" x14ac:dyDescent="0.25">
      <c r="A16" s="173" t="s">
        <v>89</v>
      </c>
      <c r="B16" s="174" t="s">
        <v>32</v>
      </c>
      <c r="C16" s="174" t="s">
        <v>90</v>
      </c>
      <c r="D16" s="215">
        <v>43532</v>
      </c>
      <c r="E16" s="215">
        <v>43540</v>
      </c>
      <c r="F16" s="170">
        <f t="shared" si="1"/>
        <v>8</v>
      </c>
      <c r="G16" s="226">
        <v>1250</v>
      </c>
      <c r="H16" s="177"/>
      <c r="I16" s="229">
        <v>5</v>
      </c>
      <c r="J16" s="226">
        <f t="shared" si="2"/>
        <v>1255</v>
      </c>
      <c r="K16" s="227">
        <f t="shared" si="0"/>
        <v>4518</v>
      </c>
    </row>
    <row r="17" spans="1:11" x14ac:dyDescent="0.25">
      <c r="A17" s="214" t="s">
        <v>91</v>
      </c>
      <c r="B17" s="174"/>
      <c r="C17" s="174" t="s">
        <v>92</v>
      </c>
      <c r="D17" s="215">
        <v>43555</v>
      </c>
      <c r="E17" s="215">
        <v>43559</v>
      </c>
      <c r="F17" s="170">
        <f t="shared" si="1"/>
        <v>4</v>
      </c>
      <c r="G17" s="226">
        <v>850</v>
      </c>
      <c r="H17" s="177"/>
      <c r="I17" s="229">
        <v>1700</v>
      </c>
      <c r="J17" s="226">
        <f t="shared" si="2"/>
        <v>2550</v>
      </c>
      <c r="K17" s="227">
        <f t="shared" si="0"/>
        <v>9180</v>
      </c>
    </row>
    <row r="18" spans="1:11" x14ac:dyDescent="0.25">
      <c r="A18" s="214" t="s">
        <v>93</v>
      </c>
      <c r="B18" s="174"/>
      <c r="C18" s="174" t="s">
        <v>92</v>
      </c>
      <c r="D18" s="215">
        <v>43555</v>
      </c>
      <c r="E18" s="215">
        <v>43559</v>
      </c>
      <c r="F18" s="170">
        <f t="shared" si="1"/>
        <v>4</v>
      </c>
      <c r="G18" s="226">
        <v>850</v>
      </c>
      <c r="H18" s="177"/>
      <c r="I18" s="229">
        <v>1700</v>
      </c>
      <c r="J18" s="226">
        <f t="shared" si="2"/>
        <v>2550</v>
      </c>
      <c r="K18" s="227">
        <f t="shared" si="0"/>
        <v>9180</v>
      </c>
    </row>
    <row r="19" spans="1:11" x14ac:dyDescent="0.25">
      <c r="A19" s="214" t="s">
        <v>93</v>
      </c>
      <c r="B19" s="174"/>
      <c r="C19" s="174" t="s">
        <v>92</v>
      </c>
      <c r="D19" s="215">
        <v>43555</v>
      </c>
      <c r="E19" s="215">
        <v>43559</v>
      </c>
      <c r="F19" s="170">
        <f t="shared" si="1"/>
        <v>4</v>
      </c>
      <c r="G19" s="226">
        <v>850</v>
      </c>
      <c r="H19" s="177"/>
      <c r="I19" s="229">
        <v>1700</v>
      </c>
      <c r="J19" s="226">
        <f t="shared" si="2"/>
        <v>2550</v>
      </c>
      <c r="K19" s="227">
        <f t="shared" si="0"/>
        <v>9180</v>
      </c>
    </row>
    <row r="20" spans="1:11" x14ac:dyDescent="0.25">
      <c r="A20" s="214" t="s">
        <v>93</v>
      </c>
      <c r="B20" s="174" t="s">
        <v>32</v>
      </c>
      <c r="C20" s="174" t="s">
        <v>92</v>
      </c>
      <c r="D20" s="215">
        <v>43555</v>
      </c>
      <c r="E20" s="215">
        <v>43559</v>
      </c>
      <c r="F20" s="170">
        <f t="shared" si="1"/>
        <v>4</v>
      </c>
      <c r="G20" s="226">
        <v>850</v>
      </c>
      <c r="H20" s="177"/>
      <c r="I20" s="229">
        <v>1700</v>
      </c>
      <c r="J20" s="226">
        <f t="shared" si="2"/>
        <v>2550</v>
      </c>
      <c r="K20" s="227">
        <f t="shared" si="0"/>
        <v>9180</v>
      </c>
    </row>
    <row r="21" spans="1:11" x14ac:dyDescent="0.25">
      <c r="A21" s="168" t="s">
        <v>94</v>
      </c>
      <c r="B21" s="168"/>
      <c r="C21" s="168" t="s">
        <v>95</v>
      </c>
      <c r="D21" s="211">
        <v>43535</v>
      </c>
      <c r="E21" s="211">
        <v>43538</v>
      </c>
      <c r="F21" s="170">
        <f t="shared" si="1"/>
        <v>3</v>
      </c>
      <c r="G21" s="226">
        <v>650</v>
      </c>
      <c r="H21" s="171"/>
      <c r="I21" s="226">
        <v>1400</v>
      </c>
      <c r="J21" s="226">
        <f t="shared" si="2"/>
        <v>2050</v>
      </c>
      <c r="K21" s="227">
        <f t="shared" si="0"/>
        <v>7380</v>
      </c>
    </row>
    <row r="22" spans="1:11" x14ac:dyDescent="0.25">
      <c r="A22" s="168" t="s">
        <v>9</v>
      </c>
      <c r="B22" s="168"/>
      <c r="C22" s="168" t="s">
        <v>96</v>
      </c>
      <c r="D22" s="211">
        <v>43555</v>
      </c>
      <c r="E22" s="211">
        <v>43559</v>
      </c>
      <c r="F22" s="170">
        <f t="shared" si="1"/>
        <v>4</v>
      </c>
      <c r="G22" s="226" t="s">
        <v>80</v>
      </c>
      <c r="H22" s="171"/>
      <c r="I22" s="226" t="s">
        <v>80</v>
      </c>
      <c r="J22" s="226">
        <f t="shared" si="2"/>
        <v>0</v>
      </c>
      <c r="K22" s="227">
        <f t="shared" si="0"/>
        <v>0</v>
      </c>
    </row>
    <row r="23" spans="1:11" x14ac:dyDescent="0.25">
      <c r="A23" s="168" t="s">
        <v>9</v>
      </c>
      <c r="B23" s="168"/>
      <c r="C23" s="168" t="s">
        <v>96</v>
      </c>
      <c r="D23" s="211">
        <v>43555</v>
      </c>
      <c r="E23" s="211">
        <v>43559</v>
      </c>
      <c r="F23" s="170">
        <f t="shared" si="1"/>
        <v>4</v>
      </c>
      <c r="G23" s="226" t="s">
        <v>80</v>
      </c>
      <c r="H23" s="171"/>
      <c r="I23" s="226" t="s">
        <v>80</v>
      </c>
      <c r="J23" s="226">
        <f t="shared" si="2"/>
        <v>0</v>
      </c>
      <c r="K23" s="227">
        <f t="shared" si="0"/>
        <v>0</v>
      </c>
    </row>
    <row r="24" spans="1:11" x14ac:dyDescent="0.25">
      <c r="A24" s="168" t="s">
        <v>9</v>
      </c>
      <c r="B24" s="168"/>
      <c r="C24" s="168" t="s">
        <v>96</v>
      </c>
      <c r="D24" s="211">
        <v>43555</v>
      </c>
      <c r="E24" s="211">
        <v>43559</v>
      </c>
      <c r="F24" s="170">
        <f t="shared" si="1"/>
        <v>4</v>
      </c>
      <c r="G24" s="226" t="s">
        <v>80</v>
      </c>
      <c r="H24" s="171"/>
      <c r="I24" s="226" t="s">
        <v>80</v>
      </c>
      <c r="J24" s="226">
        <f t="shared" si="2"/>
        <v>0</v>
      </c>
      <c r="K24" s="227">
        <f t="shared" si="0"/>
        <v>0</v>
      </c>
    </row>
    <row r="25" spans="1:11" x14ac:dyDescent="0.25">
      <c r="A25" s="168" t="s">
        <v>97</v>
      </c>
      <c r="B25" s="168"/>
      <c r="C25" s="168" t="s">
        <v>96</v>
      </c>
      <c r="D25" s="211">
        <v>43555</v>
      </c>
      <c r="E25" s="211">
        <v>43559</v>
      </c>
      <c r="F25" s="170">
        <f t="shared" si="1"/>
        <v>4</v>
      </c>
      <c r="G25" s="226" t="s">
        <v>80</v>
      </c>
      <c r="H25" s="171"/>
      <c r="I25" s="226" t="s">
        <v>80</v>
      </c>
      <c r="J25" s="226">
        <f t="shared" si="2"/>
        <v>0</v>
      </c>
      <c r="K25" s="227">
        <f t="shared" si="0"/>
        <v>0</v>
      </c>
    </row>
    <row r="26" spans="1:11" x14ac:dyDescent="0.25">
      <c r="A26" s="168" t="s">
        <v>6</v>
      </c>
      <c r="B26" s="168" t="s">
        <v>32</v>
      </c>
      <c r="C26" s="168" t="s">
        <v>98</v>
      </c>
      <c r="D26" s="211">
        <v>43549</v>
      </c>
      <c r="E26" s="211">
        <v>43553</v>
      </c>
      <c r="F26" s="170">
        <f t="shared" si="1"/>
        <v>4</v>
      </c>
      <c r="G26" s="226" t="s">
        <v>80</v>
      </c>
      <c r="H26" s="171"/>
      <c r="I26" s="226" t="s">
        <v>80</v>
      </c>
      <c r="J26" s="226">
        <f t="shared" si="2"/>
        <v>0</v>
      </c>
      <c r="K26" s="227">
        <f t="shared" si="0"/>
        <v>0</v>
      </c>
    </row>
    <row r="27" spans="1:11" x14ac:dyDescent="0.25">
      <c r="A27" s="168" t="s">
        <v>6</v>
      </c>
      <c r="B27" s="168"/>
      <c r="C27" s="168" t="s">
        <v>98</v>
      </c>
      <c r="D27" s="211">
        <v>43549</v>
      </c>
      <c r="E27" s="211">
        <v>43553</v>
      </c>
      <c r="F27" s="170">
        <f t="shared" si="1"/>
        <v>4</v>
      </c>
      <c r="G27" s="226" t="s">
        <v>80</v>
      </c>
      <c r="H27" s="171"/>
      <c r="I27" s="226" t="s">
        <v>80</v>
      </c>
      <c r="J27" s="226">
        <f t="shared" si="2"/>
        <v>0</v>
      </c>
      <c r="K27" s="227">
        <f t="shared" si="0"/>
        <v>0</v>
      </c>
    </row>
    <row r="28" spans="1:11" x14ac:dyDescent="0.25">
      <c r="A28" s="168" t="s">
        <v>99</v>
      </c>
      <c r="B28" s="168"/>
      <c r="C28" s="168" t="s">
        <v>100</v>
      </c>
      <c r="D28" s="211">
        <v>43618</v>
      </c>
      <c r="E28" s="211">
        <v>43623</v>
      </c>
      <c r="F28" s="170">
        <f t="shared" si="1"/>
        <v>5</v>
      </c>
      <c r="G28" s="226" t="s">
        <v>101</v>
      </c>
      <c r="H28" s="171"/>
      <c r="I28" s="226">
        <v>670</v>
      </c>
      <c r="J28" s="226">
        <f t="shared" si="2"/>
        <v>670</v>
      </c>
      <c r="K28" s="227">
        <f t="shared" si="0"/>
        <v>2412</v>
      </c>
    </row>
    <row r="29" spans="1:11" x14ac:dyDescent="0.25">
      <c r="A29" s="168" t="s">
        <v>102</v>
      </c>
      <c r="B29" s="168"/>
      <c r="C29" s="168" t="s">
        <v>103</v>
      </c>
      <c r="D29" s="211">
        <v>43562</v>
      </c>
      <c r="E29" s="211">
        <v>43563</v>
      </c>
      <c r="F29" s="170">
        <f t="shared" si="1"/>
        <v>1</v>
      </c>
      <c r="G29" s="226" t="s">
        <v>80</v>
      </c>
      <c r="H29" s="171"/>
      <c r="I29" s="226" t="s">
        <v>80</v>
      </c>
      <c r="J29" s="226">
        <f t="shared" si="2"/>
        <v>0</v>
      </c>
      <c r="K29" s="227">
        <f t="shared" si="0"/>
        <v>0</v>
      </c>
    </row>
    <row r="30" spans="1:11" x14ac:dyDescent="0.25">
      <c r="A30" s="168" t="s">
        <v>102</v>
      </c>
      <c r="B30" s="168" t="s">
        <v>32</v>
      </c>
      <c r="C30" s="168" t="s">
        <v>103</v>
      </c>
      <c r="D30" s="211">
        <v>43562</v>
      </c>
      <c r="E30" s="211">
        <v>43564</v>
      </c>
      <c r="F30" s="170">
        <f t="shared" si="1"/>
        <v>2</v>
      </c>
      <c r="G30" s="226" t="s">
        <v>80</v>
      </c>
      <c r="H30" s="171"/>
      <c r="I30" s="226" t="s">
        <v>80</v>
      </c>
      <c r="J30" s="226">
        <f t="shared" si="2"/>
        <v>0</v>
      </c>
      <c r="K30" s="227">
        <f t="shared" si="0"/>
        <v>0</v>
      </c>
    </row>
    <row r="31" spans="1:11" x14ac:dyDescent="0.25">
      <c r="A31" s="168" t="s">
        <v>6</v>
      </c>
      <c r="B31" s="168"/>
      <c r="C31" s="168" t="s">
        <v>19</v>
      </c>
      <c r="D31" s="211">
        <v>43633</v>
      </c>
      <c r="E31" s="211">
        <v>43635</v>
      </c>
      <c r="F31" s="170">
        <f t="shared" si="1"/>
        <v>2</v>
      </c>
      <c r="G31" s="226" t="s">
        <v>80</v>
      </c>
      <c r="H31" s="171"/>
      <c r="I31" s="226" t="s">
        <v>80</v>
      </c>
      <c r="J31" s="226">
        <f t="shared" si="2"/>
        <v>0</v>
      </c>
      <c r="K31" s="227">
        <f t="shared" si="0"/>
        <v>0</v>
      </c>
    </row>
    <row r="32" spans="1:11" x14ac:dyDescent="0.25">
      <c r="A32" s="168" t="s">
        <v>6</v>
      </c>
      <c r="B32" s="168"/>
      <c r="C32" s="168" t="s">
        <v>19</v>
      </c>
      <c r="D32" s="211">
        <v>43633</v>
      </c>
      <c r="E32" s="211">
        <v>43635</v>
      </c>
      <c r="F32" s="170">
        <f t="shared" si="1"/>
        <v>2</v>
      </c>
      <c r="G32" s="226" t="s">
        <v>80</v>
      </c>
      <c r="H32" s="171"/>
      <c r="I32" s="226" t="s">
        <v>80</v>
      </c>
      <c r="J32" s="226">
        <f t="shared" si="2"/>
        <v>0</v>
      </c>
      <c r="K32" s="227">
        <f t="shared" si="0"/>
        <v>0</v>
      </c>
    </row>
    <row r="33" spans="1:11" x14ac:dyDescent="0.25">
      <c r="A33" s="168" t="s">
        <v>104</v>
      </c>
      <c r="B33" s="168" t="s">
        <v>32</v>
      </c>
      <c r="C33" s="168" t="s">
        <v>16</v>
      </c>
      <c r="D33" s="211">
        <v>43630</v>
      </c>
      <c r="E33" s="211">
        <v>43636</v>
      </c>
      <c r="F33" s="170">
        <f t="shared" si="1"/>
        <v>6</v>
      </c>
      <c r="G33" s="226">
        <v>400</v>
      </c>
      <c r="H33" s="171"/>
      <c r="I33" s="226">
        <v>2400</v>
      </c>
      <c r="J33" s="226">
        <f t="shared" si="2"/>
        <v>2800</v>
      </c>
      <c r="K33" s="227">
        <f t="shared" si="0"/>
        <v>10080</v>
      </c>
    </row>
    <row r="34" spans="1:11" x14ac:dyDescent="0.25">
      <c r="A34" s="168" t="s">
        <v>6</v>
      </c>
      <c r="B34" s="168" t="s">
        <v>32</v>
      </c>
      <c r="C34" s="168" t="s">
        <v>103</v>
      </c>
      <c r="D34" s="211">
        <v>43654</v>
      </c>
      <c r="E34" s="211">
        <v>43656</v>
      </c>
      <c r="F34" s="170">
        <f t="shared" si="1"/>
        <v>2</v>
      </c>
      <c r="G34" s="226">
        <v>520</v>
      </c>
      <c r="H34" s="171"/>
      <c r="I34" s="226">
        <v>669</v>
      </c>
      <c r="J34" s="226">
        <f t="shared" si="2"/>
        <v>1189</v>
      </c>
      <c r="K34" s="227">
        <f t="shared" si="0"/>
        <v>4280.4000000000005</v>
      </c>
    </row>
    <row r="35" spans="1:11" x14ac:dyDescent="0.25">
      <c r="A35" s="168" t="s">
        <v>105</v>
      </c>
      <c r="B35" s="168"/>
      <c r="C35" s="168" t="s">
        <v>98</v>
      </c>
      <c r="D35" s="211">
        <v>43614</v>
      </c>
      <c r="E35" s="211">
        <v>43616</v>
      </c>
      <c r="F35" s="170">
        <f t="shared" si="1"/>
        <v>2</v>
      </c>
      <c r="G35" s="226">
        <v>600</v>
      </c>
      <c r="H35" s="171"/>
      <c r="I35" s="226">
        <v>750</v>
      </c>
      <c r="J35" s="226">
        <f t="shared" si="2"/>
        <v>1350</v>
      </c>
      <c r="K35" s="227">
        <f t="shared" si="0"/>
        <v>4860</v>
      </c>
    </row>
    <row r="36" spans="1:11" x14ac:dyDescent="0.25">
      <c r="A36" s="168" t="s">
        <v>105</v>
      </c>
      <c r="B36" s="168"/>
      <c r="C36" s="168" t="s">
        <v>98</v>
      </c>
      <c r="D36" s="211">
        <v>43614</v>
      </c>
      <c r="E36" s="211">
        <v>43618</v>
      </c>
      <c r="F36" s="170">
        <f t="shared" si="1"/>
        <v>4</v>
      </c>
      <c r="G36" s="226">
        <v>600</v>
      </c>
      <c r="H36" s="171"/>
      <c r="I36" s="226">
        <v>750</v>
      </c>
      <c r="J36" s="226">
        <f t="shared" si="2"/>
        <v>1350</v>
      </c>
      <c r="K36" s="227">
        <f t="shared" si="0"/>
        <v>4860</v>
      </c>
    </row>
    <row r="37" spans="1:11" x14ac:dyDescent="0.25">
      <c r="A37" s="168" t="s">
        <v>106</v>
      </c>
      <c r="B37" s="168"/>
      <c r="C37" s="168" t="s">
        <v>15</v>
      </c>
      <c r="D37" s="211">
        <v>43618</v>
      </c>
      <c r="E37" s="211">
        <v>43622</v>
      </c>
      <c r="F37" s="170">
        <f t="shared" si="1"/>
        <v>4</v>
      </c>
      <c r="G37" s="226">
        <v>1900</v>
      </c>
      <c r="H37" s="171"/>
      <c r="I37" s="226" t="s">
        <v>107</v>
      </c>
      <c r="J37" s="226">
        <f t="shared" si="2"/>
        <v>1900</v>
      </c>
      <c r="K37" s="227">
        <f t="shared" si="0"/>
        <v>6840</v>
      </c>
    </row>
    <row r="38" spans="1:11" x14ac:dyDescent="0.25">
      <c r="A38" s="168" t="s">
        <v>108</v>
      </c>
      <c r="B38" s="168"/>
      <c r="C38" s="168" t="s">
        <v>109</v>
      </c>
      <c r="D38" s="211">
        <v>43716</v>
      </c>
      <c r="E38" s="211">
        <v>43720</v>
      </c>
      <c r="F38" s="170">
        <f t="shared" si="1"/>
        <v>4</v>
      </c>
      <c r="G38" s="226" t="s">
        <v>80</v>
      </c>
      <c r="H38" s="171"/>
      <c r="I38" s="226" t="s">
        <v>80</v>
      </c>
      <c r="J38" s="226">
        <f t="shared" si="2"/>
        <v>0</v>
      </c>
      <c r="K38" s="227">
        <f t="shared" si="0"/>
        <v>0</v>
      </c>
    </row>
    <row r="39" spans="1:11" x14ac:dyDescent="0.25">
      <c r="A39" s="168" t="s">
        <v>110</v>
      </c>
      <c r="B39" s="168"/>
      <c r="C39" s="168" t="s">
        <v>109</v>
      </c>
      <c r="D39" s="211">
        <v>43716</v>
      </c>
      <c r="E39" s="211">
        <v>43720</v>
      </c>
      <c r="F39" s="170">
        <f t="shared" si="1"/>
        <v>4</v>
      </c>
      <c r="G39" s="226" t="s">
        <v>80</v>
      </c>
      <c r="H39" s="171"/>
      <c r="I39" s="226" t="s">
        <v>80</v>
      </c>
      <c r="J39" s="226">
        <f t="shared" si="2"/>
        <v>0</v>
      </c>
      <c r="K39" s="227">
        <f t="shared" si="0"/>
        <v>0</v>
      </c>
    </row>
    <row r="40" spans="1:11" x14ac:dyDescent="0.25">
      <c r="A40" s="179" t="s">
        <v>110</v>
      </c>
      <c r="B40" s="168"/>
      <c r="C40" s="168" t="s">
        <v>109</v>
      </c>
      <c r="D40" s="211">
        <v>43716</v>
      </c>
      <c r="E40" s="211">
        <v>43720</v>
      </c>
      <c r="F40" s="170">
        <f t="shared" si="1"/>
        <v>4</v>
      </c>
      <c r="G40" s="226" t="s">
        <v>80</v>
      </c>
      <c r="H40" s="180"/>
      <c r="I40" s="230" t="s">
        <v>80</v>
      </c>
      <c r="J40" s="226">
        <f t="shared" si="2"/>
        <v>0</v>
      </c>
      <c r="K40" s="227">
        <f t="shared" si="0"/>
        <v>0</v>
      </c>
    </row>
    <row r="41" spans="1:11" x14ac:dyDescent="0.25">
      <c r="A41" s="181" t="s">
        <v>110</v>
      </c>
      <c r="B41" s="168"/>
      <c r="C41" s="168" t="s">
        <v>109</v>
      </c>
      <c r="D41" s="211">
        <v>43716</v>
      </c>
      <c r="E41" s="211">
        <v>43720</v>
      </c>
      <c r="F41" s="170">
        <f t="shared" si="1"/>
        <v>4</v>
      </c>
      <c r="G41" s="226" t="s">
        <v>80</v>
      </c>
      <c r="H41" s="180"/>
      <c r="I41" s="230" t="s">
        <v>80</v>
      </c>
      <c r="J41" s="226">
        <f t="shared" si="2"/>
        <v>0</v>
      </c>
      <c r="K41" s="227">
        <f t="shared" si="0"/>
        <v>0</v>
      </c>
    </row>
    <row r="42" spans="1:11" x14ac:dyDescent="0.25">
      <c r="A42" s="181" t="s">
        <v>110</v>
      </c>
      <c r="B42" s="168"/>
      <c r="C42" s="168" t="s">
        <v>109</v>
      </c>
      <c r="D42" s="211">
        <v>43716</v>
      </c>
      <c r="E42" s="211">
        <v>43720</v>
      </c>
      <c r="F42" s="170">
        <f t="shared" si="1"/>
        <v>4</v>
      </c>
      <c r="G42" s="226" t="s">
        <v>80</v>
      </c>
      <c r="H42" s="180"/>
      <c r="I42" s="230" t="s">
        <v>80</v>
      </c>
      <c r="J42" s="226">
        <f t="shared" si="2"/>
        <v>0</v>
      </c>
      <c r="K42" s="227">
        <f t="shared" si="0"/>
        <v>0</v>
      </c>
    </row>
    <row r="43" spans="1:11" x14ac:dyDescent="0.25">
      <c r="A43" s="181" t="s">
        <v>110</v>
      </c>
      <c r="B43" s="168"/>
      <c r="C43" s="168" t="s">
        <v>109</v>
      </c>
      <c r="D43" s="211">
        <v>43716</v>
      </c>
      <c r="E43" s="211">
        <v>43720</v>
      </c>
      <c r="F43" s="170">
        <f t="shared" si="1"/>
        <v>4</v>
      </c>
      <c r="G43" s="226" t="s">
        <v>80</v>
      </c>
      <c r="H43" s="180"/>
      <c r="I43" s="230" t="s">
        <v>80</v>
      </c>
      <c r="J43" s="226">
        <f t="shared" si="2"/>
        <v>0</v>
      </c>
      <c r="K43" s="227">
        <f t="shared" si="0"/>
        <v>0</v>
      </c>
    </row>
    <row r="44" spans="1:11" x14ac:dyDescent="0.25">
      <c r="A44" s="181" t="s">
        <v>9</v>
      </c>
      <c r="B44" s="168"/>
      <c r="C44" s="168" t="s">
        <v>10</v>
      </c>
      <c r="D44" s="211">
        <v>43732</v>
      </c>
      <c r="E44" s="211">
        <v>43735</v>
      </c>
      <c r="F44" s="170">
        <f t="shared" si="1"/>
        <v>3</v>
      </c>
      <c r="G44" s="226" t="s">
        <v>80</v>
      </c>
      <c r="H44" s="180"/>
      <c r="I44" s="230" t="s">
        <v>80</v>
      </c>
      <c r="J44" s="226">
        <f t="shared" si="2"/>
        <v>0</v>
      </c>
      <c r="K44" s="227">
        <f t="shared" si="0"/>
        <v>0</v>
      </c>
    </row>
    <row r="45" spans="1:11" x14ac:dyDescent="0.25">
      <c r="A45" s="181" t="s">
        <v>111</v>
      </c>
      <c r="B45" s="168" t="s">
        <v>32</v>
      </c>
      <c r="C45" s="168" t="s">
        <v>16</v>
      </c>
      <c r="D45" s="211">
        <v>43731</v>
      </c>
      <c r="E45" s="211">
        <v>43736</v>
      </c>
      <c r="F45" s="170">
        <f t="shared" si="1"/>
        <v>5</v>
      </c>
      <c r="G45" s="226">
        <v>500</v>
      </c>
      <c r="H45" s="180"/>
      <c r="I45" s="230">
        <v>2700</v>
      </c>
      <c r="J45" s="226">
        <f t="shared" si="2"/>
        <v>3200</v>
      </c>
      <c r="K45" s="227">
        <f t="shared" si="0"/>
        <v>11520</v>
      </c>
    </row>
    <row r="46" spans="1:11" x14ac:dyDescent="0.25">
      <c r="A46" s="181" t="s">
        <v>111</v>
      </c>
      <c r="B46" s="168"/>
      <c r="C46" s="168" t="s">
        <v>16</v>
      </c>
      <c r="D46" s="211">
        <v>43731</v>
      </c>
      <c r="E46" s="211">
        <v>43736</v>
      </c>
      <c r="F46" s="170">
        <f t="shared" si="1"/>
        <v>5</v>
      </c>
      <c r="G46" s="226">
        <v>500</v>
      </c>
      <c r="H46" s="180"/>
      <c r="I46" s="230">
        <v>2700</v>
      </c>
      <c r="J46" s="226">
        <f t="shared" si="2"/>
        <v>3200</v>
      </c>
      <c r="K46" s="227">
        <f t="shared" si="0"/>
        <v>11520</v>
      </c>
    </row>
    <row r="47" spans="1:11" x14ac:dyDescent="0.25">
      <c r="A47" s="181" t="s">
        <v>112</v>
      </c>
      <c r="B47" s="168"/>
      <c r="C47" s="168" t="s">
        <v>113</v>
      </c>
      <c r="D47" s="211">
        <v>43720</v>
      </c>
      <c r="E47" s="211">
        <v>43725</v>
      </c>
      <c r="F47" s="170">
        <f t="shared" si="1"/>
        <v>5</v>
      </c>
      <c r="G47" s="226">
        <v>444</v>
      </c>
      <c r="H47" s="180"/>
      <c r="I47" s="230">
        <v>4300</v>
      </c>
      <c r="J47" s="226">
        <f t="shared" si="2"/>
        <v>4744</v>
      </c>
      <c r="K47" s="227">
        <f t="shared" si="0"/>
        <v>17078.400000000001</v>
      </c>
    </row>
    <row r="48" spans="1:11" x14ac:dyDescent="0.25">
      <c r="A48" s="181" t="s">
        <v>97</v>
      </c>
      <c r="B48" s="168"/>
      <c r="C48" s="168" t="s">
        <v>109</v>
      </c>
      <c r="D48" s="211">
        <v>43786</v>
      </c>
      <c r="E48" s="211">
        <v>43790</v>
      </c>
      <c r="F48" s="170">
        <f t="shared" si="1"/>
        <v>4</v>
      </c>
      <c r="G48" s="226" t="s">
        <v>80</v>
      </c>
      <c r="H48" s="180"/>
      <c r="I48" s="230" t="s">
        <v>80</v>
      </c>
      <c r="J48" s="226">
        <f t="shared" si="2"/>
        <v>0</v>
      </c>
      <c r="K48" s="227">
        <f t="shared" si="0"/>
        <v>0</v>
      </c>
    </row>
    <row r="49" spans="1:11" x14ac:dyDescent="0.25">
      <c r="A49" s="181" t="s">
        <v>114</v>
      </c>
      <c r="B49" s="168"/>
      <c r="C49" s="168" t="s">
        <v>115</v>
      </c>
      <c r="D49" s="211">
        <v>43765</v>
      </c>
      <c r="E49" s="211">
        <v>43777</v>
      </c>
      <c r="F49" s="170">
        <f t="shared" si="1"/>
        <v>12</v>
      </c>
      <c r="G49" s="226">
        <v>618</v>
      </c>
      <c r="H49" s="180"/>
      <c r="I49" s="230">
        <v>2300</v>
      </c>
      <c r="J49" s="226">
        <f t="shared" si="2"/>
        <v>2918</v>
      </c>
      <c r="K49" s="227">
        <f t="shared" si="0"/>
        <v>10504.800000000001</v>
      </c>
    </row>
    <row r="50" spans="1:11" x14ac:dyDescent="0.25">
      <c r="A50" s="181" t="s">
        <v>114</v>
      </c>
      <c r="B50" s="168"/>
      <c r="C50" s="168" t="s">
        <v>115</v>
      </c>
      <c r="D50" s="211">
        <v>43779</v>
      </c>
      <c r="E50" s="211">
        <v>43791</v>
      </c>
      <c r="F50" s="170">
        <f t="shared" si="1"/>
        <v>12</v>
      </c>
      <c r="G50" s="226"/>
      <c r="H50" s="180"/>
      <c r="I50" s="230"/>
      <c r="J50" s="226">
        <f t="shared" si="2"/>
        <v>0</v>
      </c>
      <c r="K50" s="227">
        <f t="shared" si="0"/>
        <v>0</v>
      </c>
    </row>
    <row r="51" spans="1:11" x14ac:dyDescent="0.25">
      <c r="A51" s="181" t="s">
        <v>114</v>
      </c>
      <c r="B51" s="168"/>
      <c r="C51" s="168" t="s">
        <v>115</v>
      </c>
      <c r="D51" s="211">
        <v>43762</v>
      </c>
      <c r="E51" s="211">
        <v>43772</v>
      </c>
      <c r="F51" s="170">
        <f t="shared" si="1"/>
        <v>10</v>
      </c>
      <c r="G51" s="226">
        <v>782</v>
      </c>
      <c r="H51" s="180"/>
      <c r="I51" s="230">
        <v>3300</v>
      </c>
      <c r="J51" s="226">
        <f t="shared" si="2"/>
        <v>4082</v>
      </c>
      <c r="K51" s="227">
        <f t="shared" si="0"/>
        <v>14695.2</v>
      </c>
    </row>
    <row r="52" spans="1:11" x14ac:dyDescent="0.25">
      <c r="A52" s="181" t="s">
        <v>114</v>
      </c>
      <c r="B52" s="168"/>
      <c r="C52" s="168" t="s">
        <v>115</v>
      </c>
      <c r="D52" s="211">
        <v>43765</v>
      </c>
      <c r="E52" s="211">
        <v>43791</v>
      </c>
      <c r="F52" s="170">
        <f t="shared" si="1"/>
        <v>26</v>
      </c>
      <c r="G52" s="226">
        <v>618</v>
      </c>
      <c r="H52" s="180"/>
      <c r="I52" s="230">
        <v>4900</v>
      </c>
      <c r="J52" s="226">
        <f t="shared" si="2"/>
        <v>5518</v>
      </c>
      <c r="K52" s="227">
        <f t="shared" si="0"/>
        <v>19864.8</v>
      </c>
    </row>
    <row r="53" spans="1:11" x14ac:dyDescent="0.25">
      <c r="A53" s="181" t="s">
        <v>114</v>
      </c>
      <c r="B53" s="168"/>
      <c r="C53" s="168" t="s">
        <v>115</v>
      </c>
      <c r="D53" s="211">
        <v>43779</v>
      </c>
      <c r="E53" s="211">
        <v>43791</v>
      </c>
      <c r="F53" s="170">
        <f t="shared" si="1"/>
        <v>12</v>
      </c>
      <c r="G53" s="226">
        <v>597</v>
      </c>
      <c r="H53" s="180"/>
      <c r="I53" s="230">
        <v>2300</v>
      </c>
      <c r="J53" s="226">
        <f t="shared" si="2"/>
        <v>2897</v>
      </c>
      <c r="K53" s="227">
        <f t="shared" si="0"/>
        <v>10429.200000000001</v>
      </c>
    </row>
    <row r="54" spans="1:11" x14ac:dyDescent="0.25">
      <c r="A54" s="181" t="s">
        <v>114</v>
      </c>
      <c r="B54" s="168" t="s">
        <v>32</v>
      </c>
      <c r="C54" s="168" t="s">
        <v>115</v>
      </c>
      <c r="D54" s="211">
        <v>43787</v>
      </c>
      <c r="E54" s="211">
        <v>43791</v>
      </c>
      <c r="F54" s="170">
        <f t="shared" si="1"/>
        <v>4</v>
      </c>
      <c r="G54" s="226">
        <v>597</v>
      </c>
      <c r="H54" s="180"/>
      <c r="I54" s="230">
        <v>855</v>
      </c>
      <c r="J54" s="226">
        <f t="shared" si="2"/>
        <v>1452</v>
      </c>
      <c r="K54" s="227">
        <f t="shared" si="0"/>
        <v>5227.2</v>
      </c>
    </row>
    <row r="55" spans="1:11" x14ac:dyDescent="0.25">
      <c r="A55" s="181" t="s">
        <v>114</v>
      </c>
      <c r="B55" s="168"/>
      <c r="C55" s="168" t="s">
        <v>115</v>
      </c>
      <c r="D55" s="211">
        <v>43765</v>
      </c>
      <c r="E55" s="211">
        <v>43772</v>
      </c>
      <c r="F55" s="170">
        <f t="shared" si="1"/>
        <v>7</v>
      </c>
      <c r="G55" s="226">
        <v>685</v>
      </c>
      <c r="H55" s="180"/>
      <c r="I55" s="230">
        <v>1200</v>
      </c>
      <c r="J55" s="226">
        <f t="shared" si="2"/>
        <v>1885</v>
      </c>
      <c r="K55" s="227">
        <f t="shared" si="0"/>
        <v>6786</v>
      </c>
    </row>
    <row r="56" spans="1:11" x14ac:dyDescent="0.25">
      <c r="A56" s="181" t="s">
        <v>114</v>
      </c>
      <c r="B56" s="168"/>
      <c r="C56" s="168" t="s">
        <v>115</v>
      </c>
      <c r="D56" s="211">
        <v>43760</v>
      </c>
      <c r="E56" s="211">
        <v>43770</v>
      </c>
      <c r="F56" s="170">
        <f t="shared" si="1"/>
        <v>10</v>
      </c>
      <c r="G56" s="226">
        <v>780</v>
      </c>
      <c r="H56" s="180"/>
      <c r="I56" s="230">
        <v>1700</v>
      </c>
      <c r="J56" s="226">
        <f t="shared" si="2"/>
        <v>2480</v>
      </c>
      <c r="K56" s="227">
        <f t="shared" si="0"/>
        <v>8928</v>
      </c>
    </row>
    <row r="57" spans="1:11" x14ac:dyDescent="0.25">
      <c r="A57" s="181" t="s">
        <v>13</v>
      </c>
      <c r="B57" s="168"/>
      <c r="C57" s="168" t="s">
        <v>14</v>
      </c>
      <c r="D57" s="211">
        <v>43761</v>
      </c>
      <c r="E57" s="211">
        <v>43765</v>
      </c>
      <c r="F57" s="170">
        <f t="shared" si="1"/>
        <v>4</v>
      </c>
      <c r="G57" s="226">
        <v>440</v>
      </c>
      <c r="H57" s="180"/>
      <c r="I57" s="230">
        <v>930</v>
      </c>
      <c r="J57" s="226">
        <f t="shared" si="2"/>
        <v>1370</v>
      </c>
      <c r="K57" s="227">
        <f t="shared" si="0"/>
        <v>4932</v>
      </c>
    </row>
    <row r="58" spans="1:11" x14ac:dyDescent="0.25">
      <c r="A58" s="181" t="s">
        <v>13</v>
      </c>
      <c r="B58" s="168"/>
      <c r="C58" s="168" t="s">
        <v>14</v>
      </c>
      <c r="D58" s="211">
        <v>43761</v>
      </c>
      <c r="E58" s="211">
        <v>43765</v>
      </c>
      <c r="F58" s="170">
        <f t="shared" si="1"/>
        <v>4</v>
      </c>
      <c r="G58" s="226">
        <v>440</v>
      </c>
      <c r="H58" s="180"/>
      <c r="I58" s="230">
        <v>900</v>
      </c>
      <c r="J58" s="226">
        <f t="shared" si="2"/>
        <v>1340</v>
      </c>
      <c r="K58" s="227">
        <f t="shared" si="0"/>
        <v>4824</v>
      </c>
    </row>
    <row r="59" spans="1:11" x14ac:dyDescent="0.25">
      <c r="A59" s="168" t="s">
        <v>97</v>
      </c>
      <c r="B59" s="168"/>
      <c r="C59" s="168" t="s">
        <v>116</v>
      </c>
      <c r="D59" s="211">
        <v>43786</v>
      </c>
      <c r="E59" s="211">
        <v>43790</v>
      </c>
      <c r="F59" s="170">
        <f t="shared" si="1"/>
        <v>4</v>
      </c>
      <c r="G59" s="226" t="s">
        <v>80</v>
      </c>
      <c r="H59" s="171"/>
      <c r="I59" s="226">
        <v>200</v>
      </c>
      <c r="J59" s="226">
        <f t="shared" si="2"/>
        <v>200</v>
      </c>
      <c r="K59" s="227">
        <f t="shared" si="0"/>
        <v>720</v>
      </c>
    </row>
    <row r="60" spans="1:11" x14ac:dyDescent="0.25">
      <c r="A60" s="168" t="s">
        <v>97</v>
      </c>
      <c r="B60" s="168"/>
      <c r="C60" s="168" t="s">
        <v>116</v>
      </c>
      <c r="D60" s="211">
        <v>43786</v>
      </c>
      <c r="E60" s="211">
        <v>43790</v>
      </c>
      <c r="F60" s="170">
        <f t="shared" si="1"/>
        <v>4</v>
      </c>
      <c r="G60" s="226" t="s">
        <v>80</v>
      </c>
      <c r="H60" s="171"/>
      <c r="I60" s="226" t="s">
        <v>80</v>
      </c>
      <c r="J60" s="226">
        <f t="shared" si="2"/>
        <v>0</v>
      </c>
      <c r="K60" s="227">
        <f t="shared" si="0"/>
        <v>0</v>
      </c>
    </row>
    <row r="61" spans="1:11" x14ac:dyDescent="0.25">
      <c r="A61" s="168" t="s">
        <v>97</v>
      </c>
      <c r="B61" s="168"/>
      <c r="C61" s="168" t="s">
        <v>116</v>
      </c>
      <c r="D61" s="211">
        <v>43786</v>
      </c>
      <c r="E61" s="211">
        <v>43790</v>
      </c>
      <c r="F61" s="170">
        <f t="shared" si="1"/>
        <v>4</v>
      </c>
      <c r="G61" s="226" t="s">
        <v>80</v>
      </c>
      <c r="H61" s="171"/>
      <c r="I61" s="226" t="s">
        <v>80</v>
      </c>
      <c r="J61" s="226">
        <f t="shared" si="2"/>
        <v>0</v>
      </c>
      <c r="K61" s="227">
        <f t="shared" si="0"/>
        <v>0</v>
      </c>
    </row>
    <row r="62" spans="1:11" x14ac:dyDescent="0.25">
      <c r="A62" s="168" t="s">
        <v>97</v>
      </c>
      <c r="B62" s="168"/>
      <c r="C62" s="168" t="s">
        <v>116</v>
      </c>
      <c r="D62" s="211">
        <v>43786</v>
      </c>
      <c r="E62" s="211">
        <v>43790</v>
      </c>
      <c r="F62" s="170">
        <f t="shared" si="1"/>
        <v>4</v>
      </c>
      <c r="G62" s="226"/>
      <c r="H62" s="171"/>
      <c r="I62" s="226"/>
      <c r="J62" s="226">
        <f t="shared" si="2"/>
        <v>0</v>
      </c>
      <c r="K62" s="227">
        <f t="shared" si="0"/>
        <v>0</v>
      </c>
    </row>
    <row r="63" spans="1:11" x14ac:dyDescent="0.25">
      <c r="A63" s="168" t="s">
        <v>97</v>
      </c>
      <c r="B63" s="168"/>
      <c r="C63" s="168" t="s">
        <v>116</v>
      </c>
      <c r="D63" s="211">
        <v>43786</v>
      </c>
      <c r="E63" s="211">
        <v>43790</v>
      </c>
      <c r="F63" s="170">
        <f t="shared" si="1"/>
        <v>4</v>
      </c>
      <c r="G63" s="226" t="s">
        <v>80</v>
      </c>
      <c r="H63" s="171"/>
      <c r="I63" s="226" t="s">
        <v>80</v>
      </c>
      <c r="J63" s="226">
        <f t="shared" si="2"/>
        <v>0</v>
      </c>
      <c r="K63" s="227">
        <f t="shared" si="0"/>
        <v>0</v>
      </c>
    </row>
    <row r="64" spans="1:11" x14ac:dyDescent="0.25">
      <c r="A64" s="168" t="s">
        <v>97</v>
      </c>
      <c r="B64" s="168"/>
      <c r="C64" s="168" t="s">
        <v>116</v>
      </c>
      <c r="D64" s="211">
        <v>43786</v>
      </c>
      <c r="E64" s="211">
        <v>43790</v>
      </c>
      <c r="F64" s="170">
        <f t="shared" si="1"/>
        <v>4</v>
      </c>
      <c r="G64" s="226" t="s">
        <v>80</v>
      </c>
      <c r="H64" s="171"/>
      <c r="I64" s="226" t="s">
        <v>80</v>
      </c>
      <c r="J64" s="226">
        <f t="shared" si="2"/>
        <v>0</v>
      </c>
      <c r="K64" s="227">
        <f t="shared" si="0"/>
        <v>0</v>
      </c>
    </row>
    <row r="65" spans="1:11" x14ac:dyDescent="0.25">
      <c r="A65" s="168" t="s">
        <v>6</v>
      </c>
      <c r="B65" s="168"/>
      <c r="C65" s="168" t="s">
        <v>8</v>
      </c>
      <c r="D65" s="211">
        <v>43773</v>
      </c>
      <c r="E65" s="211">
        <v>43776</v>
      </c>
      <c r="F65" s="170">
        <f t="shared" si="1"/>
        <v>3</v>
      </c>
      <c r="G65" s="226" t="s">
        <v>80</v>
      </c>
      <c r="H65" s="171"/>
      <c r="I65" s="226" t="s">
        <v>80</v>
      </c>
      <c r="J65" s="226">
        <f t="shared" si="2"/>
        <v>0</v>
      </c>
      <c r="K65" s="227">
        <f t="shared" si="0"/>
        <v>0</v>
      </c>
    </row>
    <row r="66" spans="1:11" x14ac:dyDescent="0.25">
      <c r="A66" s="168" t="s">
        <v>6</v>
      </c>
      <c r="B66" s="168"/>
      <c r="C66" s="168" t="s">
        <v>7</v>
      </c>
      <c r="D66" s="211">
        <v>43773</v>
      </c>
      <c r="E66" s="211">
        <v>43776</v>
      </c>
      <c r="F66" s="170">
        <f t="shared" si="1"/>
        <v>3</v>
      </c>
      <c r="G66" s="226" t="s">
        <v>80</v>
      </c>
      <c r="H66" s="171"/>
      <c r="I66" s="226" t="s">
        <v>80</v>
      </c>
      <c r="J66" s="226">
        <f t="shared" si="2"/>
        <v>0</v>
      </c>
      <c r="K66" s="227">
        <f t="shared" si="0"/>
        <v>0</v>
      </c>
    </row>
    <row r="67" spans="1:11" x14ac:dyDescent="0.25">
      <c r="A67" s="168" t="s">
        <v>117</v>
      </c>
      <c r="B67" s="168"/>
      <c r="C67" s="168" t="s">
        <v>12</v>
      </c>
      <c r="D67" s="211">
        <v>43786</v>
      </c>
      <c r="E67" s="211">
        <v>43789</v>
      </c>
      <c r="F67" s="170">
        <f t="shared" si="1"/>
        <v>3</v>
      </c>
      <c r="G67" s="226">
        <v>523</v>
      </c>
      <c r="H67" s="171"/>
      <c r="I67" s="226">
        <v>530</v>
      </c>
      <c r="J67" s="226">
        <f t="shared" si="2"/>
        <v>1053</v>
      </c>
      <c r="K67" s="227">
        <f t="shared" si="0"/>
        <v>3790.8</v>
      </c>
    </row>
    <row r="68" spans="1:11" x14ac:dyDescent="0.25">
      <c r="A68" s="168"/>
      <c r="B68" s="168"/>
      <c r="C68" s="168" t="s">
        <v>12</v>
      </c>
      <c r="D68" s="211">
        <v>43789</v>
      </c>
      <c r="E68" s="211">
        <v>43793</v>
      </c>
      <c r="F68" s="170">
        <f t="shared" si="1"/>
        <v>4</v>
      </c>
      <c r="G68" s="226" t="s">
        <v>80</v>
      </c>
      <c r="H68" s="171"/>
      <c r="I68" s="226" t="s">
        <v>80</v>
      </c>
      <c r="J68" s="226">
        <f t="shared" si="2"/>
        <v>0</v>
      </c>
      <c r="K68" s="227">
        <f t="shared" ref="K68:K74" si="3">+J68*$K$1</f>
        <v>0</v>
      </c>
    </row>
    <row r="69" spans="1:11" x14ac:dyDescent="0.25">
      <c r="A69" s="168" t="s">
        <v>118</v>
      </c>
      <c r="B69" s="168" t="s">
        <v>32</v>
      </c>
      <c r="C69" s="168" t="s">
        <v>119</v>
      </c>
      <c r="D69" s="211">
        <v>43770</v>
      </c>
      <c r="E69" s="211">
        <v>43777</v>
      </c>
      <c r="F69" s="170">
        <f t="shared" ref="F69:F74" si="4">+E69-D69</f>
        <v>7</v>
      </c>
      <c r="G69" s="226">
        <v>1037</v>
      </c>
      <c r="H69" s="171"/>
      <c r="I69" s="226">
        <v>1950</v>
      </c>
      <c r="J69" s="226">
        <f t="shared" ref="J69:J74" si="5">SUM(G69:I69)</f>
        <v>2987</v>
      </c>
      <c r="K69" s="227">
        <f t="shared" si="3"/>
        <v>10753.2</v>
      </c>
    </row>
    <row r="70" spans="1:11" x14ac:dyDescent="0.25">
      <c r="A70" s="168" t="s">
        <v>6</v>
      </c>
      <c r="B70" s="168"/>
      <c r="C70" s="168" t="s">
        <v>120</v>
      </c>
      <c r="D70" s="211">
        <v>43801</v>
      </c>
      <c r="E70" s="211">
        <v>43804</v>
      </c>
      <c r="F70" s="170">
        <f t="shared" si="4"/>
        <v>3</v>
      </c>
      <c r="G70" s="226" t="s">
        <v>80</v>
      </c>
      <c r="H70" s="171"/>
      <c r="I70" s="226">
        <v>260</v>
      </c>
      <c r="J70" s="226">
        <f t="shared" si="5"/>
        <v>260</v>
      </c>
      <c r="K70" s="227">
        <f t="shared" si="3"/>
        <v>936</v>
      </c>
    </row>
    <row r="71" spans="1:11" x14ac:dyDescent="0.25">
      <c r="A71" s="168" t="s">
        <v>6</v>
      </c>
      <c r="B71" s="168" t="s">
        <v>32</v>
      </c>
      <c r="C71" s="168" t="s">
        <v>120</v>
      </c>
      <c r="D71" s="211">
        <v>43801</v>
      </c>
      <c r="E71" s="211">
        <v>43804</v>
      </c>
      <c r="F71" s="170">
        <f t="shared" si="4"/>
        <v>3</v>
      </c>
      <c r="G71" s="226" t="s">
        <v>80</v>
      </c>
      <c r="H71" s="171"/>
      <c r="I71" s="226">
        <v>260</v>
      </c>
      <c r="J71" s="226">
        <f t="shared" si="5"/>
        <v>260</v>
      </c>
      <c r="K71" s="227">
        <f t="shared" si="3"/>
        <v>936</v>
      </c>
    </row>
    <row r="72" spans="1:11" x14ac:dyDescent="0.25">
      <c r="A72" s="201" t="s">
        <v>121</v>
      </c>
      <c r="B72" s="168"/>
      <c r="C72" s="168" t="s">
        <v>109</v>
      </c>
      <c r="D72" s="211">
        <v>43815</v>
      </c>
      <c r="E72" s="211">
        <v>43817</v>
      </c>
      <c r="F72" s="170">
        <f t="shared" si="4"/>
        <v>2</v>
      </c>
      <c r="G72" s="226">
        <v>545</v>
      </c>
      <c r="H72" s="171"/>
      <c r="I72" s="226">
        <v>700</v>
      </c>
      <c r="J72" s="226">
        <f t="shared" si="5"/>
        <v>1245</v>
      </c>
      <c r="K72" s="227">
        <f t="shared" si="3"/>
        <v>4482</v>
      </c>
    </row>
    <row r="73" spans="1:11" x14ac:dyDescent="0.25">
      <c r="A73" s="201" t="s">
        <v>121</v>
      </c>
      <c r="B73" s="168"/>
      <c r="C73" s="168" t="s">
        <v>109</v>
      </c>
      <c r="D73" s="211">
        <v>43815</v>
      </c>
      <c r="E73" s="211">
        <v>43817</v>
      </c>
      <c r="F73" s="170">
        <f t="shared" si="4"/>
        <v>2</v>
      </c>
      <c r="G73" s="226">
        <v>545</v>
      </c>
      <c r="H73" s="171"/>
      <c r="I73" s="226">
        <v>700</v>
      </c>
      <c r="J73" s="226">
        <f t="shared" si="5"/>
        <v>1245</v>
      </c>
      <c r="K73" s="227">
        <f t="shared" si="3"/>
        <v>4482</v>
      </c>
    </row>
    <row r="74" spans="1:11" x14ac:dyDescent="0.25">
      <c r="A74" s="201" t="s">
        <v>121</v>
      </c>
      <c r="B74" s="168"/>
      <c r="C74" s="168" t="s">
        <v>109</v>
      </c>
      <c r="D74" s="211">
        <v>43815</v>
      </c>
      <c r="E74" s="211">
        <v>43817</v>
      </c>
      <c r="F74" s="170">
        <f t="shared" si="4"/>
        <v>2</v>
      </c>
      <c r="G74" s="226">
        <v>545</v>
      </c>
      <c r="H74" s="171"/>
      <c r="I74" s="226">
        <v>700</v>
      </c>
      <c r="J74" s="226">
        <f t="shared" si="5"/>
        <v>1245</v>
      </c>
      <c r="K74" s="227">
        <f t="shared" si="3"/>
        <v>4482</v>
      </c>
    </row>
    <row r="75" spans="1:11" x14ac:dyDescent="0.25">
      <c r="A75" s="168"/>
      <c r="B75" s="168"/>
      <c r="C75" s="168"/>
      <c r="D75" s="211"/>
      <c r="E75" s="211"/>
      <c r="F75" s="170"/>
      <c r="G75" s="226"/>
      <c r="H75" s="171"/>
      <c r="I75" s="226"/>
      <c r="J75" s="226"/>
      <c r="K75" s="227"/>
    </row>
    <row r="76" spans="1:11" x14ac:dyDescent="0.25">
      <c r="A76" s="168"/>
      <c r="B76" s="168"/>
      <c r="C76" s="168"/>
      <c r="D76" s="211"/>
      <c r="E76" s="211"/>
      <c r="F76" s="170"/>
      <c r="G76" s="226"/>
      <c r="H76" s="171"/>
      <c r="I76" s="226"/>
      <c r="J76" s="226"/>
      <c r="K76" s="227"/>
    </row>
    <row r="77" spans="1:11" x14ac:dyDescent="0.25">
      <c r="A77" s="179"/>
      <c r="B77" s="168"/>
      <c r="C77" s="168"/>
      <c r="D77" s="211"/>
      <c r="E77" s="211"/>
      <c r="F77" s="170"/>
      <c r="G77" s="226"/>
      <c r="H77" s="180"/>
      <c r="I77" s="230"/>
      <c r="J77" s="230"/>
      <c r="K77" s="227"/>
    </row>
    <row r="78" spans="1:11" x14ac:dyDescent="0.25">
      <c r="A78" s="179"/>
      <c r="B78" s="168"/>
      <c r="C78" s="168"/>
      <c r="D78" s="211"/>
      <c r="E78" s="211"/>
      <c r="F78" s="170"/>
      <c r="G78" s="226"/>
      <c r="H78" s="180"/>
      <c r="I78" s="230"/>
      <c r="J78" s="230"/>
      <c r="K78" s="227"/>
    </row>
    <row r="79" spans="1:11" x14ac:dyDescent="0.25">
      <c r="A79" s="158"/>
      <c r="B79" s="158"/>
      <c r="C79" s="158"/>
      <c r="D79" s="207"/>
      <c r="E79" s="221"/>
      <c r="F79" s="158"/>
      <c r="G79" s="207"/>
      <c r="H79" s="158"/>
      <c r="I79" s="207"/>
      <c r="J79" s="207"/>
      <c r="K79" s="231"/>
    </row>
    <row r="80" spans="1:11" x14ac:dyDescent="0.25">
      <c r="A80" s="158"/>
      <c r="B80" s="158"/>
      <c r="C80" s="158"/>
      <c r="D80" s="207"/>
      <c r="E80" s="221"/>
      <c r="F80" s="158"/>
      <c r="G80" s="207"/>
      <c r="H80" s="158"/>
      <c r="I80" s="207"/>
      <c r="J80" s="207"/>
      <c r="K80" s="231"/>
    </row>
    <row r="81" spans="1:11" x14ac:dyDescent="0.25">
      <c r="A81" s="158"/>
      <c r="B81" s="158"/>
      <c r="C81" s="158"/>
      <c r="D81" s="207"/>
      <c r="E81" s="221"/>
      <c r="F81" s="158"/>
      <c r="G81" s="207"/>
      <c r="H81" s="158"/>
      <c r="I81" s="207"/>
      <c r="J81" s="221"/>
      <c r="K81" s="232"/>
    </row>
  </sheetData>
  <mergeCells count="1"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2013</vt:lpstr>
      <vt:lpstr>2014</vt:lpstr>
      <vt:lpstr>2015</vt:lpstr>
      <vt:lpstr>2016</vt:lpstr>
      <vt:lpstr>2017</vt:lpstr>
      <vt:lpstr>2018</vt:lpstr>
      <vt:lpstr>2019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Qzamil Munir</dc:creator>
  <cp:lastModifiedBy>Qzamil Munir</cp:lastModifiedBy>
  <dcterms:created xsi:type="dcterms:W3CDTF">2020-02-16T18:30:02Z</dcterms:created>
  <dcterms:modified xsi:type="dcterms:W3CDTF">2020-02-25T16:59:34Z</dcterms:modified>
</cp:coreProperties>
</file>