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חוק חופש המידע\הכנת דוח חוק חופש המידע לשנת 2016\"/>
    </mc:Choice>
  </mc:AlternateContent>
  <bookViews>
    <workbookView xWindow="840" yWindow="5475" windowWidth="19440" windowHeight="5625"/>
  </bookViews>
  <sheets>
    <sheet name="2016" sheetId="4" r:id="rId1"/>
    <sheet name="2015" sheetId="1" r:id="rId2"/>
  </sheets>
  <calcPr calcId="152511" calcOnSave="0"/>
</workbook>
</file>

<file path=xl/calcChain.xml><?xml version="1.0" encoding="utf-8"?>
<calcChain xmlns="http://schemas.openxmlformats.org/spreadsheetml/2006/main">
  <c r="C31" i="4" l="1"/>
  <c r="C19" i="4" l="1"/>
  <c r="D19" i="4"/>
  <c r="F19" i="4"/>
  <c r="G19" i="4"/>
  <c r="E20" i="4" l="1"/>
  <c r="E19" i="4" s="1"/>
  <c r="E4" i="4" l="1"/>
  <c r="G17" i="4" l="1"/>
  <c r="E18" i="4"/>
  <c r="F17" i="4"/>
  <c r="C17" i="4"/>
  <c r="E17" i="4" s="1"/>
  <c r="G14" i="4"/>
  <c r="F14" i="4"/>
  <c r="C49" i="4" s="1"/>
  <c r="C47" i="4" s="1"/>
  <c r="E16" i="4"/>
  <c r="E15" i="4"/>
  <c r="D14" i="4"/>
  <c r="C14" i="4"/>
  <c r="G12" i="4"/>
  <c r="F12" i="4"/>
  <c r="E13" i="4"/>
  <c r="D12" i="4"/>
  <c r="C12" i="4"/>
  <c r="E11" i="4"/>
  <c r="G9" i="4"/>
  <c r="F9" i="4"/>
  <c r="E10" i="4"/>
  <c r="D9" i="4"/>
  <c r="C9" i="4"/>
  <c r="E8" i="4"/>
  <c r="F6" i="4"/>
  <c r="E7" i="4"/>
  <c r="G6" i="4"/>
  <c r="D6" i="4"/>
  <c r="C6" i="4"/>
  <c r="E5" i="4"/>
  <c r="G3" i="4"/>
  <c r="F3" i="4"/>
  <c r="D3" i="4"/>
  <c r="C3" i="4"/>
  <c r="E12" i="4" l="1"/>
  <c r="C2" i="4"/>
  <c r="F2" i="4"/>
  <c r="D2" i="4"/>
  <c r="G2" i="4"/>
  <c r="E14" i="4"/>
  <c r="E9" i="4"/>
  <c r="E6" i="4"/>
  <c r="E3" i="4"/>
  <c r="F18" i="1"/>
  <c r="F17" i="1" s="1"/>
  <c r="G18" i="1"/>
  <c r="G16" i="1"/>
  <c r="F16" i="1"/>
  <c r="C15" i="1"/>
  <c r="G15" i="1"/>
  <c r="F15" i="1"/>
  <c r="G13" i="1"/>
  <c r="F13" i="1"/>
  <c r="F12" i="1" s="1"/>
  <c r="G11" i="1"/>
  <c r="F11" i="1"/>
  <c r="G10" i="1"/>
  <c r="F10" i="1"/>
  <c r="F9" i="1" s="1"/>
  <c r="G8" i="1"/>
  <c r="F8" i="1"/>
  <c r="G7" i="1"/>
  <c r="F7" i="1"/>
  <c r="G4" i="1"/>
  <c r="F4" i="1"/>
  <c r="G5" i="1"/>
  <c r="F5" i="1"/>
  <c r="F3" i="1" s="1"/>
  <c r="G17" i="1"/>
  <c r="F14" i="1"/>
  <c r="G12" i="1"/>
  <c r="G3" i="1" l="1"/>
  <c r="E2" i="4"/>
  <c r="G6" i="1"/>
  <c r="G14" i="1"/>
  <c r="G9" i="1"/>
  <c r="F6" i="1"/>
  <c r="F2" i="1" s="1"/>
  <c r="G2" i="1" l="1"/>
  <c r="C17" i="1"/>
  <c r="D12" i="1"/>
  <c r="C12" i="1"/>
  <c r="D14" i="1"/>
  <c r="C14" i="1"/>
  <c r="E14" i="1" s="1"/>
  <c r="D9" i="1"/>
  <c r="C9" i="1"/>
  <c r="D6" i="1"/>
  <c r="C6" i="1"/>
  <c r="E6" i="1" s="1"/>
  <c r="D3" i="1"/>
  <c r="C3" i="1"/>
  <c r="E18" i="1"/>
  <c r="E17" i="1"/>
  <c r="E16" i="1"/>
  <c r="E15" i="1"/>
  <c r="E13" i="1"/>
  <c r="E11" i="1"/>
  <c r="E10" i="1"/>
  <c r="E8" i="1"/>
  <c r="E7" i="1"/>
  <c r="E5" i="1"/>
  <c r="E4" i="1"/>
  <c r="E9" i="1" l="1"/>
  <c r="E12" i="1"/>
  <c r="C2" i="1"/>
  <c r="D2" i="1"/>
  <c r="E3" i="1"/>
  <c r="E2" i="1" l="1"/>
</calcChain>
</file>

<file path=xl/sharedStrings.xml><?xml version="1.0" encoding="utf-8"?>
<sst xmlns="http://schemas.openxmlformats.org/spreadsheetml/2006/main" count="115" uniqueCount="67">
  <si>
    <t>שם</t>
  </si>
  <si>
    <t>33</t>
  </si>
  <si>
    <t>סה"כ חקלאות</t>
  </si>
  <si>
    <t>3301</t>
  </si>
  <si>
    <t>הוצאות שוטפות לפעילות המשרד</t>
  </si>
  <si>
    <t>330101</t>
  </si>
  <si>
    <t>הוצאות שכר</t>
  </si>
  <si>
    <t>330102</t>
  </si>
  <si>
    <t>הוצאות לתפעול ולפעילות מקצועית</t>
  </si>
  <si>
    <t>3302</t>
  </si>
  <si>
    <t>מנהל המחקר החקלאי</t>
  </si>
  <si>
    <t>330201</t>
  </si>
  <si>
    <t>330202</t>
  </si>
  <si>
    <t>הוצאות תפעול ופעולות מקצועיות</t>
  </si>
  <si>
    <t>3304</t>
  </si>
  <si>
    <t>הרשות לפיתוח והתיישבות הבדואים בנגב</t>
  </si>
  <si>
    <t>330401</t>
  </si>
  <si>
    <t>שכר הרשות לפיתוח והתיישבות הבדואים בנגב</t>
  </si>
  <si>
    <t>330402</t>
  </si>
  <si>
    <t>תפעול הרשות לפיתוח והתיישבות הבדואים בנגב</t>
  </si>
  <si>
    <t>3305</t>
  </si>
  <si>
    <t>היחידה לשילוב האוכלוסיה הבדואית בנגב</t>
  </si>
  <si>
    <t>330501</t>
  </si>
  <si>
    <t>3306</t>
  </si>
  <si>
    <t>תמיכות בחקלאות</t>
  </si>
  <si>
    <t>330601</t>
  </si>
  <si>
    <t>330602</t>
  </si>
  <si>
    <t>3307</t>
  </si>
  <si>
    <t>תמיכות לפי חוק צער בעלי חיים</t>
  </si>
  <si>
    <t>330701</t>
  </si>
  <si>
    <t>נטו</t>
  </si>
  <si>
    <t>מותנה</t>
  </si>
  <si>
    <t>ברוטו</t>
  </si>
  <si>
    <t xml:space="preserve">ביצוע תשלומים </t>
  </si>
  <si>
    <t xml:space="preserve">ביצוע כולל </t>
  </si>
  <si>
    <t xml:space="preserve">תמיכות ומחקרים  שנתיים בחקלאות בכפר ובתשתיות * </t>
  </si>
  <si>
    <t>*  לא כולל תקציב העודפים בגין מחויבויות עבר של החטיבה להתיישבות בסכום של 411 מלש"ח</t>
  </si>
  <si>
    <t xml:space="preserve">תמיכות ומחקרים  שנתיים בחקלאות בכפר ובתשתיות </t>
  </si>
  <si>
    <t xml:space="preserve">תמיכות ומחקרים רב שנתיים בחקלאות בכפר ובתשתיות </t>
  </si>
  <si>
    <t>הערה: נתוני ביצוע - ללא תקנת הכנסות</t>
  </si>
  <si>
    <t>פעולות אחרות באחריות המשרד</t>
  </si>
  <si>
    <t>מזומן</t>
  </si>
  <si>
    <t>הסכם המים</t>
  </si>
  <si>
    <t>מענקי השקעות</t>
  </si>
  <si>
    <t>תמיכה בשטחים מושקי שפירים</t>
  </si>
  <si>
    <t>פיתוח הכפר</t>
  </si>
  <si>
    <t>שימור קרקע</t>
  </si>
  <si>
    <t>מפעלי ניקוז</t>
  </si>
  <si>
    <t>מלאי חירום של מספוא וחיטה</t>
  </si>
  <si>
    <t>סבסוד פרמיות ביטוח</t>
  </si>
  <si>
    <t>ענף הבקר והצאן</t>
  </si>
  <si>
    <t>הפחתת השימוש בחומרי הדברה</t>
  </si>
  <si>
    <t>חוק הגליל</t>
  </si>
  <si>
    <t>קיום שנת שמיטה</t>
  </si>
  <si>
    <t>פעולות , שכר ותקורות חט"ל</t>
  </si>
  <si>
    <t>תמיכה ישירה דגי בריכות</t>
  </si>
  <si>
    <t>תמיכה ישירה שמן זית</t>
  </si>
  <si>
    <t>תמיכה ישירה ירקות קפואים</t>
  </si>
  <si>
    <t xml:space="preserve">תמיכות אחרות </t>
  </si>
  <si>
    <t>מענקי מחקר</t>
  </si>
  <si>
    <t>ביצוע תשלומים  2015</t>
  </si>
  <si>
    <t>ביצוע תשלומים  2016</t>
  </si>
  <si>
    <t>הוצאות שכר - משרד החקלאות</t>
  </si>
  <si>
    <t>הוצאות לתפעול ולפעילות מקצועית - משרד החקלאות</t>
  </si>
  <si>
    <t>הוצאות שכר - מנהל המחקר</t>
  </si>
  <si>
    <t>הוצאות תפעול ופעולות מקצועיות - מנהל המחקר</t>
  </si>
  <si>
    <t>מטה ורשות הבדואים - שכר תפעול ופעולות מקצועיות (ללא פיתוח)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</si>
</sst>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u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  <fill>
      <patternFill patternType="solid">
        <fgColor rgb="FFB1A0C7"/>
        <bgColor rgb="FF000000"/>
      </patternFill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49" fontId="2" fillId="2" borderId="0" xfId="0" applyNumberFormat="1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horizontal="right" vertical="top" wrapText="1"/>
    </xf>
    <xf numFmtId="49" fontId="3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right" wrapText="1"/>
    </xf>
    <xf numFmtId="49" fontId="3" fillId="4" borderId="0" xfId="0" applyNumberFormat="1" applyFont="1" applyFill="1" applyBorder="1"/>
    <xf numFmtId="0" fontId="3" fillId="4" borderId="0" xfId="0" applyFont="1" applyFill="1" applyBorder="1" applyAlignment="1"/>
    <xf numFmtId="49" fontId="3" fillId="4" borderId="0" xfId="0" applyNumberFormat="1" applyFont="1" applyFill="1" applyBorder="1" applyAlignment="1">
      <alignment wrapText="1"/>
    </xf>
    <xf numFmtId="164" fontId="2" fillId="2" borderId="0" xfId="1" applyNumberFormat="1" applyFont="1" applyFill="1" applyBorder="1" applyAlignment="1">
      <alignment horizontal="right" vertical="top" wrapText="1"/>
    </xf>
    <xf numFmtId="164" fontId="3" fillId="3" borderId="0" xfId="1" applyNumberFormat="1" applyFont="1" applyFill="1" applyBorder="1" applyAlignment="1">
      <alignment horizontal="right" wrapText="1"/>
    </xf>
    <xf numFmtId="164" fontId="3" fillId="3" borderId="1" xfId="1" applyNumberFormat="1" applyFont="1" applyFill="1" applyBorder="1" applyAlignment="1">
      <alignment horizontal="right" wrapText="1"/>
    </xf>
    <xf numFmtId="164" fontId="3" fillId="4" borderId="0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2" fillId="2" borderId="1" xfId="1" applyNumberFormat="1" applyFont="1" applyFill="1" applyBorder="1" applyAlignment="1">
      <alignment horizontal="right" vertical="top" wrapText="1"/>
    </xf>
    <xf numFmtId="49" fontId="2" fillId="0" borderId="0" xfId="0" applyNumberFormat="1" applyFont="1" applyFill="1" applyBorder="1"/>
    <xf numFmtId="0" fontId="2" fillId="0" borderId="0" xfId="0" applyFont="1" applyFill="1" applyBorder="1" applyAlignment="1"/>
    <xf numFmtId="164" fontId="2" fillId="0" borderId="0" xfId="1" applyNumberFormat="1" applyFont="1" applyFill="1" applyBorder="1" applyAlignment="1"/>
    <xf numFmtId="164" fontId="2" fillId="0" borderId="1" xfId="1" applyNumberFormat="1" applyFont="1" applyFill="1" applyBorder="1" applyAlignment="1"/>
    <xf numFmtId="0" fontId="0" fillId="0" borderId="0" xfId="0" applyFill="1"/>
    <xf numFmtId="49" fontId="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164" fontId="2" fillId="0" borderId="0" xfId="1" applyNumberFormat="1" applyFont="1" applyFill="1" applyBorder="1" applyAlignment="1">
      <alignment wrapText="1"/>
    </xf>
    <xf numFmtId="164" fontId="2" fillId="0" borderId="1" xfId="1" applyNumberFormat="1" applyFont="1" applyFill="1" applyBorder="1" applyAlignment="1">
      <alignment wrapText="1"/>
    </xf>
    <xf numFmtId="43" fontId="0" fillId="0" borderId="0" xfId="0" applyNumberFormat="1" applyFill="1"/>
    <xf numFmtId="0" fontId="0" fillId="0" borderId="0" xfId="0" applyAlignment="1">
      <alignment horizontal="right" readingOrder="2"/>
    </xf>
    <xf numFmtId="49" fontId="3" fillId="4" borderId="0" xfId="0" applyNumberFormat="1" applyFont="1" applyFill="1" applyBorder="1" applyAlignment="1">
      <alignment horizontal="right" wrapText="1"/>
    </xf>
    <xf numFmtId="49" fontId="2" fillId="0" borderId="0" xfId="0" applyNumberFormat="1" applyFont="1" applyFill="1" applyBorder="1" applyAlignment="1">
      <alignment horizontal="right" wrapText="1"/>
    </xf>
    <xf numFmtId="49" fontId="3" fillId="4" borderId="0" xfId="0" applyNumberFormat="1" applyFont="1" applyFill="1" applyBorder="1" applyAlignment="1">
      <alignment horizontal="left" wrapText="1" readingOrder="1"/>
    </xf>
    <xf numFmtId="49" fontId="2" fillId="0" borderId="0" xfId="0" applyNumberFormat="1" applyFont="1" applyFill="1" applyBorder="1" applyAlignment="1">
      <alignment horizontal="left" wrapText="1" readingOrder="1"/>
    </xf>
    <xf numFmtId="49" fontId="3" fillId="4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0" fontId="4" fillId="0" borderId="0" xfId="0" applyFont="1"/>
    <xf numFmtId="164" fontId="0" fillId="0" borderId="0" xfId="1" applyNumberFormat="1" applyFont="1"/>
    <xf numFmtId="164" fontId="0" fillId="0" borderId="0" xfId="1" applyNumberFormat="1" applyFont="1" applyFill="1"/>
    <xf numFmtId="16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1">
              <a:defRPr/>
            </a:pPr>
            <a:r>
              <a:rPr lang="he-IL"/>
              <a:t>סה"כ</a:t>
            </a:r>
            <a:r>
              <a:rPr lang="he-IL" baseline="0"/>
              <a:t> ביצוע תשלומים תחום 3306 - 1,088 מלש"ח</a:t>
            </a:r>
            <a:endParaRPr lang="en-US"/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Lbls>
            <c:dLbl>
              <c:idx val="2"/>
              <c:layout>
                <c:manualLayout>
                  <c:x val="4.2227801234990557E-2"/>
                  <c:y val="-9.836194433503034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53490475526308E-2"/>
                  <c:y val="6.041749812934468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9569063528894638E-2"/>
                  <c:y val="0.1049905566106114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6.4186710960646834E-2"/>
                  <c:y val="1.402481207676830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-2.1426198536777106E-2"/>
                  <c:y val="6.793638165103191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2.7582723657127401E-2"/>
                  <c:y val="-7.04011301667760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9.6557326469457014E-2"/>
                  <c:y val="6.819477745173101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he-IL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'2016'!$B$28:$B$47</c:f>
              <c:strCache>
                <c:ptCount val="20"/>
                <c:pt idx="0">
                  <c:v>הסכם המים</c:v>
                </c:pt>
                <c:pt idx="1">
                  <c:v>מענקי השקעות</c:v>
                </c:pt>
                <c:pt idx="2">
                  <c:v>תמיכה בשטחים מושקי שפירים</c:v>
                </c:pt>
                <c:pt idx="3">
                  <c:v>פיתוח הכפר</c:v>
                </c:pt>
                <c:pt idx="4">
                  <c:v>שימור קרקע</c:v>
                </c:pt>
                <c:pt idx="5">
                  <c:v>מפעלי ניקוז</c:v>
                </c:pt>
                <c:pt idx="6">
                  <c:v>מלאי חירום של מספוא וחיטה</c:v>
                </c:pt>
                <c:pt idx="7">
                  <c:v>סבסוד פרמיות ביטוח</c:v>
                </c:pt>
                <c:pt idx="8">
                  <c:v>ענף הבקר והצאן</c:v>
                </c:pt>
                <c:pt idx="9">
                  <c:v>הפחתת השימוש בחומרי הדברה</c:v>
                </c:pt>
                <c:pt idx="10">
                  <c:v>חוק הגליל</c:v>
                </c:pt>
                <c:pt idx="11">
                  <c:v>קיום שנת שמיטה</c:v>
                </c:pt>
                <c:pt idx="12">
                  <c:v>פעולות , שכר ותקורות חט"ל</c:v>
                </c:pt>
                <c:pt idx="13">
                  <c:v>תמיכה ישירה דגי בריכות</c:v>
                </c:pt>
                <c:pt idx="14">
                  <c:v>תמיכה ישירה שמן זית</c:v>
                </c:pt>
                <c:pt idx="15">
                  <c:v>תמיכה ישירה ירקות קפואים</c:v>
                </c:pt>
                <c:pt idx="16">
                  <c:v>מענקי מחקר</c:v>
                </c:pt>
                <c:pt idx="19">
                  <c:v>תמיכות אחרות </c:v>
                </c:pt>
              </c:strCache>
            </c:strRef>
          </c:cat>
          <c:val>
            <c:numRef>
              <c:f>'2016'!$C$28:$C$47</c:f>
              <c:numCache>
                <c:formatCode>_ * #,##0_ ;_ * \-#,##0_ ;_ * "-"??_ ;_ @_ </c:formatCode>
                <c:ptCount val="20"/>
                <c:pt idx="0">
                  <c:v>131.86501000000001</c:v>
                </c:pt>
                <c:pt idx="1">
                  <c:v>96.99</c:v>
                </c:pt>
                <c:pt idx="2">
                  <c:v>10</c:v>
                </c:pt>
                <c:pt idx="3">
                  <c:v>17.852</c:v>
                </c:pt>
                <c:pt idx="4">
                  <c:v>8.3840000000000003</c:v>
                </c:pt>
                <c:pt idx="5">
                  <c:v>29.254999999999999</c:v>
                </c:pt>
                <c:pt idx="6">
                  <c:v>45.497999999999998</c:v>
                </c:pt>
                <c:pt idx="7">
                  <c:v>212.22900000000001</c:v>
                </c:pt>
                <c:pt idx="8">
                  <c:v>22.013999999999999</c:v>
                </c:pt>
                <c:pt idx="9">
                  <c:v>14.832000000000001</c:v>
                </c:pt>
                <c:pt idx="10">
                  <c:v>88.417000000000002</c:v>
                </c:pt>
                <c:pt idx="11">
                  <c:v>19.174359630000001</c:v>
                </c:pt>
                <c:pt idx="12">
                  <c:v>150.69900000000001</c:v>
                </c:pt>
                <c:pt idx="13">
                  <c:v>40.74926</c:v>
                </c:pt>
                <c:pt idx="14">
                  <c:v>11.165528999999999</c:v>
                </c:pt>
                <c:pt idx="15">
                  <c:v>24.596992</c:v>
                </c:pt>
                <c:pt idx="16">
                  <c:v>94.37</c:v>
                </c:pt>
                <c:pt idx="19">
                  <c:v>69.893009370000073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'2016'!$C$53</c:f>
              <c:strCache>
                <c:ptCount val="1"/>
                <c:pt idx="0">
                  <c:v>ביצוע תשלומים  2016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'2016'!$B$54:$B$60</c:f>
              <c:strCache>
                <c:ptCount val="7"/>
                <c:pt idx="0">
                  <c:v>הוצאות שכר - משרד החקלאות</c:v>
                </c:pt>
                <c:pt idx="1">
                  <c:v>הוצאות לתפעול ולפעילות מקצועית - משרד החקלאות</c:v>
                </c:pt>
                <c:pt idx="2">
                  <c:v>הוצאות שכר - מנהל המחקר</c:v>
                </c:pt>
                <c:pt idx="3">
                  <c:v>הוצאות תפעול ופעולות מקצועיות - מנהל המחקר</c:v>
                </c:pt>
                <c:pt idx="4">
                  <c:v>מטה ורשות הבדואים - שכר תפעול ופעולות מקצועיות (ללא פיתוח)</c:v>
                </c:pt>
                <c:pt idx="5">
                  <c:v>תמיכות ומחקרים  שנתיים בחקלאות בכפר ובתשתיות </c:v>
                </c:pt>
                <c:pt idx="6">
                  <c:v>תמיכות ומחקרים רב שנתיים בחקלאות בכפר ובתשתיות </c:v>
                </c:pt>
              </c:strCache>
            </c:strRef>
          </c:cat>
          <c:val>
            <c:numRef>
              <c:f>'2016'!$C$54:$C$60</c:f>
              <c:numCache>
                <c:formatCode>_ * #,##0_ ;_ * \-#,##0_ ;_ * "-"??_ ;_ @_ </c:formatCode>
                <c:ptCount val="7"/>
                <c:pt idx="0">
                  <c:v>260.60220199999998</c:v>
                </c:pt>
                <c:pt idx="1">
                  <c:v>189.90283300000002</c:v>
                </c:pt>
                <c:pt idx="2">
                  <c:v>194.39225300000001</c:v>
                </c:pt>
                <c:pt idx="3">
                  <c:v>161.131193</c:v>
                </c:pt>
                <c:pt idx="4">
                  <c:v>41.845787999999999</c:v>
                </c:pt>
                <c:pt idx="5">
                  <c:v>660.34863800000005</c:v>
                </c:pt>
                <c:pt idx="6">
                  <c:v>427.63552199999998</c:v>
                </c:pt>
              </c:numCache>
            </c:numRef>
          </c:val>
        </c:ser>
        <c:ser>
          <c:idx val="1"/>
          <c:order val="1"/>
          <c:tx>
            <c:strRef>
              <c:f>'2016'!$D$53</c:f>
              <c:strCache>
                <c:ptCount val="1"/>
                <c:pt idx="0">
                  <c:v>ביצוע תשלומים  2015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'2016'!$B$54:$B$60</c:f>
              <c:strCache>
                <c:ptCount val="7"/>
                <c:pt idx="0">
                  <c:v>הוצאות שכר - משרד החקלאות</c:v>
                </c:pt>
                <c:pt idx="1">
                  <c:v>הוצאות לתפעול ולפעילות מקצועית - משרד החקלאות</c:v>
                </c:pt>
                <c:pt idx="2">
                  <c:v>הוצאות שכר - מנהל המחקר</c:v>
                </c:pt>
                <c:pt idx="3">
                  <c:v>הוצאות תפעול ופעולות מקצועיות - מנהל המחקר</c:v>
                </c:pt>
                <c:pt idx="4">
                  <c:v>מטה ורשות הבדואים - שכר תפעול ופעולות מקצועיות (ללא פיתוח)</c:v>
                </c:pt>
                <c:pt idx="5">
                  <c:v>תמיכות ומחקרים  שנתיים בחקלאות בכפר ובתשתיות </c:v>
                </c:pt>
                <c:pt idx="6">
                  <c:v>תמיכות ומחקרים רב שנתיים בחקלאות בכפר ובתשתיות </c:v>
                </c:pt>
              </c:strCache>
            </c:strRef>
          </c:cat>
          <c:val>
            <c:numRef>
              <c:f>'2016'!$D$54:$D$60</c:f>
              <c:numCache>
                <c:formatCode>_ * #,##0_ ;_ * \-#,##0_ ;_ * "-"??_ ;_ @_ </c:formatCode>
                <c:ptCount val="7"/>
                <c:pt idx="0">
                  <c:v>242.33401581999999</c:v>
                </c:pt>
                <c:pt idx="1">
                  <c:v>194.76494184000001</c:v>
                </c:pt>
                <c:pt idx="2">
                  <c:v>187.11310329</c:v>
                </c:pt>
                <c:pt idx="3">
                  <c:v>117.63252581</c:v>
                </c:pt>
                <c:pt idx="4">
                  <c:v>38.507921369999998</c:v>
                </c:pt>
                <c:pt idx="5">
                  <c:v>478.79804836</c:v>
                </c:pt>
                <c:pt idx="6">
                  <c:v>383.64876293000003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8883400"/>
        <c:axId val="378885752"/>
      </c:barChart>
      <c:catAx>
        <c:axId val="378883400"/>
        <c:scaling>
          <c:orientation val="maxMin"/>
        </c:scaling>
        <c:delete val="0"/>
        <c:axPos val="b"/>
        <c:numFmt formatCode="General" sourceLinked="0"/>
        <c:majorTickMark val="out"/>
        <c:minorTickMark val="none"/>
        <c:tickLblPos val="nextTo"/>
        <c:crossAx val="378885752"/>
        <c:crosses val="autoZero"/>
        <c:auto val="1"/>
        <c:lblAlgn val="ctr"/>
        <c:lblOffset val="100"/>
        <c:noMultiLvlLbl val="0"/>
      </c:catAx>
      <c:valAx>
        <c:axId val="378885752"/>
        <c:scaling>
          <c:orientation val="minMax"/>
        </c:scaling>
        <c:delete val="0"/>
        <c:axPos val="r"/>
        <c:majorGridlines/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he-IL"/>
          </a:p>
        </c:txPr>
        <c:crossAx val="378883400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 b="1"/>
          </a:pPr>
          <a:endParaRPr lang="he-IL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24</xdr:row>
      <xdr:rowOff>95250</xdr:rowOff>
    </xdr:from>
    <xdr:to>
      <xdr:col>4</xdr:col>
      <xdr:colOff>400051</xdr:colOff>
      <xdr:row>50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4762</xdr:rowOff>
    </xdr:from>
    <xdr:to>
      <xdr:col>7</xdr:col>
      <xdr:colOff>180976</xdr:colOff>
      <xdr:row>75</xdr:row>
      <xdr:rowOff>85725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rightToLeft="1" tabSelected="1" zoomScaleNormal="100" workbookViewId="0">
      <selection activeCell="C77" sqref="C77"/>
    </sheetView>
  </sheetViews>
  <sheetFormatPr defaultRowHeight="14.25" x14ac:dyDescent="0.2"/>
  <cols>
    <col min="1" max="1" width="7" bestFit="1" customWidth="1"/>
    <col min="2" max="2" width="54.25" customWidth="1"/>
    <col min="3" max="3" width="10" bestFit="1" customWidth="1"/>
    <col min="5" max="5" width="10" bestFit="1" customWidth="1"/>
    <col min="6" max="6" width="10" customWidth="1"/>
    <col min="7" max="7" width="10.875" customWidth="1"/>
  </cols>
  <sheetData>
    <row r="1" spans="1:8" ht="30" x14ac:dyDescent="0.2">
      <c r="A1" s="1"/>
      <c r="B1" s="2" t="s">
        <v>0</v>
      </c>
      <c r="C1" s="8" t="s">
        <v>30</v>
      </c>
      <c r="D1" s="8" t="s">
        <v>31</v>
      </c>
      <c r="E1" s="13" t="s">
        <v>32</v>
      </c>
      <c r="F1" s="8" t="s">
        <v>33</v>
      </c>
      <c r="G1" s="8" t="s">
        <v>34</v>
      </c>
    </row>
    <row r="2" spans="1:8" ht="15" x14ac:dyDescent="0.25">
      <c r="A2" s="3" t="s">
        <v>1</v>
      </c>
      <c r="B2" s="4" t="s">
        <v>2</v>
      </c>
      <c r="C2" s="9">
        <f>+C3+C6+C9+C12+C14+C17+C19</f>
        <v>2447967</v>
      </c>
      <c r="D2" s="9">
        <f t="shared" ref="D2:G2" si="0">+D3+D6+D9+D12+D14+D17+D19</f>
        <v>283746</v>
      </c>
      <c r="E2" s="9">
        <f t="shared" si="0"/>
        <v>2731713</v>
      </c>
      <c r="F2" s="9">
        <f t="shared" si="0"/>
        <v>1937088.429</v>
      </c>
      <c r="G2" s="9">
        <f t="shared" si="0"/>
        <v>3113565</v>
      </c>
    </row>
    <row r="3" spans="1:8" ht="15" x14ac:dyDescent="0.25">
      <c r="A3" s="29" t="s">
        <v>3</v>
      </c>
      <c r="B3" s="6" t="s">
        <v>4</v>
      </c>
      <c r="C3" s="11">
        <f>+C4+C5</f>
        <v>551766</v>
      </c>
      <c r="D3" s="11">
        <f>+D4+D5</f>
        <v>119384</v>
      </c>
      <c r="E3" s="12">
        <f t="shared" ref="E3:E20" si="1">+C3+D3</f>
        <v>671150</v>
      </c>
      <c r="F3" s="11">
        <f>+F4+F5</f>
        <v>450505.03500000003</v>
      </c>
      <c r="G3" s="11">
        <f>+G4+G5</f>
        <v>622749.97</v>
      </c>
    </row>
    <row r="4" spans="1:8" s="18" customFormat="1" ht="15" x14ac:dyDescent="0.25">
      <c r="A4" s="30" t="s">
        <v>5</v>
      </c>
      <c r="B4" s="15" t="s">
        <v>6</v>
      </c>
      <c r="C4" s="16">
        <v>219235</v>
      </c>
      <c r="D4" s="16">
        <v>46284</v>
      </c>
      <c r="E4" s="17">
        <f>+C4+D4</f>
        <v>265519</v>
      </c>
      <c r="F4" s="16">
        <v>260602.20199999999</v>
      </c>
      <c r="G4" s="16">
        <v>262880.97499999998</v>
      </c>
    </row>
    <row r="5" spans="1:8" s="18" customFormat="1" ht="15" x14ac:dyDescent="0.25">
      <c r="A5" s="30" t="s">
        <v>7</v>
      </c>
      <c r="B5" s="15" t="s">
        <v>8</v>
      </c>
      <c r="C5" s="16">
        <v>332531</v>
      </c>
      <c r="D5" s="16">
        <v>73100</v>
      </c>
      <c r="E5" s="17">
        <f t="shared" si="1"/>
        <v>405631</v>
      </c>
      <c r="F5" s="16">
        <v>189902.83300000001</v>
      </c>
      <c r="G5" s="16">
        <v>359868.995</v>
      </c>
      <c r="H5" s="23"/>
    </row>
    <row r="6" spans="1:8" ht="15" x14ac:dyDescent="0.25">
      <c r="A6" s="29" t="s">
        <v>9</v>
      </c>
      <c r="B6" s="6" t="s">
        <v>10</v>
      </c>
      <c r="C6" s="11">
        <f>+C7+C8</f>
        <v>394941</v>
      </c>
      <c r="D6" s="11">
        <f>+D7+D8</f>
        <v>142761</v>
      </c>
      <c r="E6" s="12">
        <f t="shared" si="1"/>
        <v>537702</v>
      </c>
      <c r="F6" s="11">
        <f t="shared" ref="F6:G6" si="2">+F7+F8</f>
        <v>355523.446</v>
      </c>
      <c r="G6" s="11">
        <f t="shared" si="2"/>
        <v>480374.79200000002</v>
      </c>
    </row>
    <row r="7" spans="1:8" s="18" customFormat="1" ht="15" x14ac:dyDescent="0.25">
      <c r="A7" s="30" t="s">
        <v>11</v>
      </c>
      <c r="B7" s="15" t="s">
        <v>6</v>
      </c>
      <c r="C7" s="16">
        <v>176528</v>
      </c>
      <c r="D7" s="16">
        <v>41761</v>
      </c>
      <c r="E7" s="17">
        <f t="shared" si="1"/>
        <v>218289</v>
      </c>
      <c r="F7" s="16">
        <v>194392.253</v>
      </c>
      <c r="G7" s="16">
        <v>194399.114</v>
      </c>
    </row>
    <row r="8" spans="1:8" s="18" customFormat="1" ht="15" x14ac:dyDescent="0.25">
      <c r="A8" s="30" t="s">
        <v>12</v>
      </c>
      <c r="B8" s="15" t="s">
        <v>13</v>
      </c>
      <c r="C8" s="16">
        <v>218413</v>
      </c>
      <c r="D8" s="16">
        <v>101000</v>
      </c>
      <c r="E8" s="17">
        <f t="shared" si="1"/>
        <v>319413</v>
      </c>
      <c r="F8" s="16">
        <v>161131.193</v>
      </c>
      <c r="G8" s="16">
        <v>285975.67800000001</v>
      </c>
    </row>
    <row r="9" spans="1:8" ht="15" x14ac:dyDescent="0.25">
      <c r="A9" s="29" t="s">
        <v>14</v>
      </c>
      <c r="B9" s="6" t="s">
        <v>15</v>
      </c>
      <c r="C9" s="11">
        <f>+C10+C11</f>
        <v>32794</v>
      </c>
      <c r="D9" s="11">
        <f>+D10+D11</f>
        <v>0</v>
      </c>
      <c r="E9" s="12">
        <f t="shared" si="1"/>
        <v>32794</v>
      </c>
      <c r="F9" s="11">
        <f t="shared" ref="F9:G9" si="3">+F10+F11</f>
        <v>24685.83</v>
      </c>
      <c r="G9" s="11">
        <f t="shared" si="3"/>
        <v>30652.957999999999</v>
      </c>
    </row>
    <row r="10" spans="1:8" s="18" customFormat="1" ht="15" x14ac:dyDescent="0.25">
      <c r="A10" s="30" t="s">
        <v>16</v>
      </c>
      <c r="B10" s="15" t="s">
        <v>17</v>
      </c>
      <c r="C10" s="16">
        <v>18134</v>
      </c>
      <c r="D10" s="16">
        <v>0</v>
      </c>
      <c r="E10" s="17">
        <f t="shared" si="1"/>
        <v>18134</v>
      </c>
      <c r="F10" s="16">
        <v>16239.717000000001</v>
      </c>
      <c r="G10" s="16">
        <v>16239.717000000001</v>
      </c>
    </row>
    <row r="11" spans="1:8" s="18" customFormat="1" ht="15" x14ac:dyDescent="0.25">
      <c r="A11" s="30" t="s">
        <v>18</v>
      </c>
      <c r="B11" s="15" t="s">
        <v>19</v>
      </c>
      <c r="C11" s="16">
        <v>14660</v>
      </c>
      <c r="D11" s="16">
        <v>0</v>
      </c>
      <c r="E11" s="17">
        <f t="shared" si="1"/>
        <v>14660</v>
      </c>
      <c r="F11" s="16">
        <v>8446.1129999999994</v>
      </c>
      <c r="G11" s="16">
        <v>14413.241</v>
      </c>
    </row>
    <row r="12" spans="1:8" ht="15" x14ac:dyDescent="0.25">
      <c r="A12" s="29" t="s">
        <v>20</v>
      </c>
      <c r="B12" s="6" t="s">
        <v>21</v>
      </c>
      <c r="C12" s="11">
        <f>+C13</f>
        <v>43332</v>
      </c>
      <c r="D12" s="11">
        <f>+D13</f>
        <v>0</v>
      </c>
      <c r="E12" s="12">
        <f t="shared" si="1"/>
        <v>43332</v>
      </c>
      <c r="F12" s="11">
        <f t="shared" ref="F12:G12" si="4">+F13</f>
        <v>17159.957999999999</v>
      </c>
      <c r="G12" s="11">
        <f t="shared" si="4"/>
        <v>43637.364000000001</v>
      </c>
    </row>
    <row r="13" spans="1:8" s="18" customFormat="1" ht="15" x14ac:dyDescent="0.25">
      <c r="A13" s="30" t="s">
        <v>22</v>
      </c>
      <c r="B13" s="15" t="s">
        <v>21</v>
      </c>
      <c r="C13" s="16">
        <v>43332</v>
      </c>
      <c r="D13" s="16">
        <v>0</v>
      </c>
      <c r="E13" s="17">
        <f t="shared" si="1"/>
        <v>43332</v>
      </c>
      <c r="F13" s="16">
        <v>17159.957999999999</v>
      </c>
      <c r="G13" s="16">
        <v>43637.364000000001</v>
      </c>
    </row>
    <row r="14" spans="1:8" ht="15" x14ac:dyDescent="0.25">
      <c r="A14" s="25" t="s">
        <v>23</v>
      </c>
      <c r="B14" s="6" t="s">
        <v>24</v>
      </c>
      <c r="C14" s="11">
        <f>+C15+C16</f>
        <v>1387275</v>
      </c>
      <c r="D14" s="11">
        <f>+D15+D16</f>
        <v>21601</v>
      </c>
      <c r="E14" s="12">
        <f t="shared" si="1"/>
        <v>1408876</v>
      </c>
      <c r="F14" s="11">
        <f t="shared" ref="F14:G14" si="5">+F15+F16</f>
        <v>1087984.1600000001</v>
      </c>
      <c r="G14" s="11">
        <f t="shared" si="5"/>
        <v>1898292.1639999999</v>
      </c>
    </row>
    <row r="15" spans="1:8" s="18" customFormat="1" ht="15" x14ac:dyDescent="0.25">
      <c r="A15" s="26" t="s">
        <v>25</v>
      </c>
      <c r="B15" s="20" t="s">
        <v>37</v>
      </c>
      <c r="C15" s="21">
        <v>922346</v>
      </c>
      <c r="D15" s="21">
        <v>19494</v>
      </c>
      <c r="E15" s="22">
        <f t="shared" si="1"/>
        <v>941840</v>
      </c>
      <c r="F15" s="21">
        <v>660348.63800000004</v>
      </c>
      <c r="G15" s="21">
        <v>918964.16899999999</v>
      </c>
    </row>
    <row r="16" spans="1:8" s="18" customFormat="1" ht="15" x14ac:dyDescent="0.25">
      <c r="A16" s="26" t="s">
        <v>26</v>
      </c>
      <c r="B16" s="20" t="s">
        <v>38</v>
      </c>
      <c r="C16" s="21">
        <v>464929</v>
      </c>
      <c r="D16" s="21">
        <v>2107</v>
      </c>
      <c r="E16" s="22">
        <f t="shared" si="1"/>
        <v>467036</v>
      </c>
      <c r="F16" s="21">
        <v>427635.522</v>
      </c>
      <c r="G16" s="21">
        <v>979327.995</v>
      </c>
    </row>
    <row r="17" spans="1:7" ht="15" x14ac:dyDescent="0.25">
      <c r="A17" s="25" t="s">
        <v>27</v>
      </c>
      <c r="B17" s="6" t="s">
        <v>28</v>
      </c>
      <c r="C17" s="11">
        <f>+C18</f>
        <v>4686</v>
      </c>
      <c r="D17" s="11">
        <v>0</v>
      </c>
      <c r="E17" s="12">
        <f t="shared" si="1"/>
        <v>4686</v>
      </c>
      <c r="F17" s="11">
        <f t="shared" ref="F17:G17" si="6">+F18</f>
        <v>1230</v>
      </c>
      <c r="G17" s="11">
        <f t="shared" si="6"/>
        <v>4686.6350000000002</v>
      </c>
    </row>
    <row r="18" spans="1:7" s="18" customFormat="1" ht="15" x14ac:dyDescent="0.25">
      <c r="A18" s="26" t="s">
        <v>29</v>
      </c>
      <c r="B18" s="15" t="s">
        <v>28</v>
      </c>
      <c r="C18" s="16">
        <v>4686</v>
      </c>
      <c r="D18" s="16">
        <v>0</v>
      </c>
      <c r="E18" s="17">
        <f t="shared" si="1"/>
        <v>4686</v>
      </c>
      <c r="F18" s="16">
        <v>1230</v>
      </c>
      <c r="G18" s="16">
        <v>4686.6350000000002</v>
      </c>
    </row>
    <row r="19" spans="1:7" ht="15" x14ac:dyDescent="0.25">
      <c r="A19" s="27">
        <v>3308</v>
      </c>
      <c r="B19" s="6" t="s">
        <v>40</v>
      </c>
      <c r="C19" s="11">
        <f t="shared" ref="C19:F19" si="7">C20</f>
        <v>33173</v>
      </c>
      <c r="D19" s="11">
        <f t="shared" si="7"/>
        <v>0</v>
      </c>
      <c r="E19" s="11">
        <f t="shared" si="7"/>
        <v>33173</v>
      </c>
      <c r="F19" s="11">
        <f t="shared" si="7"/>
        <v>0</v>
      </c>
      <c r="G19" s="11">
        <f>G20</f>
        <v>33171.116999999998</v>
      </c>
    </row>
    <row r="20" spans="1:7" ht="15" x14ac:dyDescent="0.25">
      <c r="A20" s="28">
        <v>330801</v>
      </c>
      <c r="B20" s="15" t="s">
        <v>40</v>
      </c>
      <c r="C20" s="16">
        <v>33173</v>
      </c>
      <c r="D20" s="16">
        <v>0</v>
      </c>
      <c r="E20" s="17">
        <f t="shared" si="1"/>
        <v>33173</v>
      </c>
      <c r="F20" s="16">
        <v>0</v>
      </c>
      <c r="G20" s="16">
        <v>33171.116999999998</v>
      </c>
    </row>
    <row r="21" spans="1:7" ht="12.75" customHeight="1" x14ac:dyDescent="0.2">
      <c r="B21" s="24"/>
    </row>
    <row r="23" spans="1:7" x14ac:dyDescent="0.2">
      <c r="B23" t="s">
        <v>39</v>
      </c>
    </row>
    <row r="27" spans="1:7" ht="15" x14ac:dyDescent="0.25">
      <c r="C27" s="31" t="s">
        <v>41</v>
      </c>
    </row>
    <row r="28" spans="1:7" x14ac:dyDescent="0.2">
      <c r="B28" s="32" t="s">
        <v>42</v>
      </c>
      <c r="C28" s="33">
        <v>131.86501000000001</v>
      </c>
    </row>
    <row r="29" spans="1:7" x14ac:dyDescent="0.2">
      <c r="B29" s="32" t="s">
        <v>43</v>
      </c>
      <c r="C29" s="32">
        <v>96.99</v>
      </c>
    </row>
    <row r="30" spans="1:7" x14ac:dyDescent="0.2">
      <c r="B30" s="32" t="s">
        <v>44</v>
      </c>
      <c r="C30" s="32">
        <v>10</v>
      </c>
    </row>
    <row r="31" spans="1:7" x14ac:dyDescent="0.2">
      <c r="B31" s="32" t="s">
        <v>45</v>
      </c>
      <c r="C31" s="32">
        <f>27.852-C30</f>
        <v>17.852</v>
      </c>
    </row>
    <row r="32" spans="1:7" x14ac:dyDescent="0.2">
      <c r="B32" s="32" t="s">
        <v>46</v>
      </c>
      <c r="C32" s="32">
        <v>8.3840000000000003</v>
      </c>
    </row>
    <row r="33" spans="2:3" x14ac:dyDescent="0.2">
      <c r="B33" s="32" t="s">
        <v>47</v>
      </c>
      <c r="C33" s="32">
        <v>29.254999999999999</v>
      </c>
    </row>
    <row r="34" spans="2:3" x14ac:dyDescent="0.2">
      <c r="B34" s="32" t="s">
        <v>48</v>
      </c>
      <c r="C34" s="32">
        <v>45.497999999999998</v>
      </c>
    </row>
    <row r="35" spans="2:3" x14ac:dyDescent="0.2">
      <c r="B35" s="32" t="s">
        <v>49</v>
      </c>
      <c r="C35" s="32">
        <v>212.22900000000001</v>
      </c>
    </row>
    <row r="36" spans="2:3" x14ac:dyDescent="0.2">
      <c r="B36" s="32" t="s">
        <v>50</v>
      </c>
      <c r="C36" s="32">
        <v>22.013999999999999</v>
      </c>
    </row>
    <row r="37" spans="2:3" x14ac:dyDescent="0.2">
      <c r="B37" s="32" t="s">
        <v>51</v>
      </c>
      <c r="C37" s="32">
        <v>14.832000000000001</v>
      </c>
    </row>
    <row r="38" spans="2:3" x14ac:dyDescent="0.2">
      <c r="B38" s="32" t="s">
        <v>52</v>
      </c>
      <c r="C38" s="32">
        <v>88.417000000000002</v>
      </c>
    </row>
    <row r="39" spans="2:3" x14ac:dyDescent="0.2">
      <c r="B39" s="32" t="s">
        <v>53</v>
      </c>
      <c r="C39" s="32">
        <v>19.174359630000001</v>
      </c>
    </row>
    <row r="40" spans="2:3" x14ac:dyDescent="0.2">
      <c r="B40" s="32" t="s">
        <v>54</v>
      </c>
      <c r="C40" s="32">
        <v>150.69900000000001</v>
      </c>
    </row>
    <row r="41" spans="2:3" x14ac:dyDescent="0.2">
      <c r="B41" s="32" t="s">
        <v>55</v>
      </c>
      <c r="C41" s="32">
        <v>40.74926</v>
      </c>
    </row>
    <row r="42" spans="2:3" x14ac:dyDescent="0.2">
      <c r="B42" s="32" t="s">
        <v>56</v>
      </c>
      <c r="C42" s="32">
        <v>11.165528999999999</v>
      </c>
    </row>
    <row r="43" spans="2:3" x14ac:dyDescent="0.2">
      <c r="B43" s="32" t="s">
        <v>57</v>
      </c>
      <c r="C43" s="32">
        <v>24.596992</v>
      </c>
    </row>
    <row r="44" spans="2:3" x14ac:dyDescent="0.2">
      <c r="B44" s="32" t="s">
        <v>59</v>
      </c>
      <c r="C44" s="32">
        <v>94.37</v>
      </c>
    </row>
    <row r="45" spans="2:3" x14ac:dyDescent="0.2">
      <c r="B45" s="32"/>
      <c r="C45" s="32"/>
    </row>
    <row r="46" spans="2:3" x14ac:dyDescent="0.2">
      <c r="B46" s="32"/>
      <c r="C46" s="32"/>
    </row>
    <row r="47" spans="2:3" x14ac:dyDescent="0.2">
      <c r="B47" s="32" t="s">
        <v>58</v>
      </c>
      <c r="C47" s="32">
        <f>+C49-SUM(C28:C44)</f>
        <v>69.893009370000073</v>
      </c>
    </row>
    <row r="49" spans="1:4" x14ac:dyDescent="0.2">
      <c r="C49" s="34">
        <f>+F14/1000</f>
        <v>1087.9841600000002</v>
      </c>
    </row>
    <row r="53" spans="1:4" ht="45" x14ac:dyDescent="0.2">
      <c r="C53" s="8" t="s">
        <v>61</v>
      </c>
      <c r="D53" s="8" t="s">
        <v>60</v>
      </c>
    </row>
    <row r="54" spans="1:4" ht="15" x14ac:dyDescent="0.25">
      <c r="A54" s="30"/>
      <c r="B54" s="15" t="s">
        <v>62</v>
      </c>
      <c r="C54" s="16">
        <v>260.60220199999998</v>
      </c>
      <c r="D54" s="16">
        <v>242.33401581999999</v>
      </c>
    </row>
    <row r="55" spans="1:4" ht="15" x14ac:dyDescent="0.25">
      <c r="A55" s="30"/>
      <c r="B55" s="15" t="s">
        <v>63</v>
      </c>
      <c r="C55" s="16">
        <v>189.90283300000002</v>
      </c>
      <c r="D55" s="16">
        <v>194.76494184000001</v>
      </c>
    </row>
    <row r="56" spans="1:4" ht="15" x14ac:dyDescent="0.25">
      <c r="A56" s="30"/>
      <c r="B56" s="15" t="s">
        <v>64</v>
      </c>
      <c r="C56" s="16">
        <v>194.39225300000001</v>
      </c>
      <c r="D56" s="16">
        <v>187.11310329</v>
      </c>
    </row>
    <row r="57" spans="1:4" ht="15" x14ac:dyDescent="0.25">
      <c r="A57" s="30"/>
      <c r="B57" s="15" t="s">
        <v>65</v>
      </c>
      <c r="C57" s="16">
        <v>161.131193</v>
      </c>
      <c r="D57" s="16">
        <v>117.63252581</v>
      </c>
    </row>
    <row r="58" spans="1:4" ht="15" x14ac:dyDescent="0.25">
      <c r="A58" s="30"/>
      <c r="B58" s="15" t="s">
        <v>66</v>
      </c>
      <c r="C58" s="16">
        <v>41.845787999999999</v>
      </c>
      <c r="D58" s="16">
        <v>38.507921369999998</v>
      </c>
    </row>
    <row r="59" spans="1:4" ht="15" x14ac:dyDescent="0.25">
      <c r="A59" s="26"/>
      <c r="B59" s="20" t="s">
        <v>37</v>
      </c>
      <c r="C59" s="21">
        <v>660.34863800000005</v>
      </c>
      <c r="D59" s="21">
        <v>478.79804836</v>
      </c>
    </row>
    <row r="60" spans="1:4" ht="15" x14ac:dyDescent="0.25">
      <c r="A60" s="26"/>
      <c r="B60" s="20" t="s">
        <v>38</v>
      </c>
      <c r="C60" s="21">
        <v>427.63552199999998</v>
      </c>
      <c r="D60" s="21">
        <v>383.64876293000003</v>
      </c>
    </row>
    <row r="61" spans="1:4" ht="15" x14ac:dyDescent="0.25">
      <c r="A61" s="26"/>
      <c r="B61" s="15" t="s">
        <v>28</v>
      </c>
      <c r="C61" s="16">
        <v>1.23</v>
      </c>
      <c r="D61" s="16">
        <v>4.431</v>
      </c>
    </row>
    <row r="62" spans="1:4" ht="15" x14ac:dyDescent="0.25">
      <c r="A62" s="28"/>
      <c r="B62" s="15" t="s">
        <v>40</v>
      </c>
      <c r="C62" s="16">
        <v>0</v>
      </c>
      <c r="D62" s="16">
        <v>0</v>
      </c>
    </row>
    <row r="65" spans="3:4" x14ac:dyDescent="0.2">
      <c r="C65" s="34"/>
      <c r="D65" s="3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rightToLeft="1" zoomScaleNormal="100" workbookViewId="0">
      <selection activeCell="F1" sqref="F1:F18"/>
    </sheetView>
  </sheetViews>
  <sheetFormatPr defaultRowHeight="14.25" x14ac:dyDescent="0.2"/>
  <cols>
    <col min="1" max="1" width="7" bestFit="1" customWidth="1"/>
    <col min="2" max="2" width="54.25" customWidth="1"/>
    <col min="3" max="3" width="10" bestFit="1" customWidth="1"/>
    <col min="5" max="5" width="10" bestFit="1" customWidth="1"/>
    <col min="6" max="6" width="10" customWidth="1"/>
    <col min="7" max="7" width="10.875" customWidth="1"/>
  </cols>
  <sheetData>
    <row r="1" spans="1:8" ht="30" x14ac:dyDescent="0.2">
      <c r="A1" s="1"/>
      <c r="B1" s="2" t="s">
        <v>0</v>
      </c>
      <c r="C1" s="8" t="s">
        <v>30</v>
      </c>
      <c r="D1" s="8" t="s">
        <v>31</v>
      </c>
      <c r="E1" s="13" t="s">
        <v>32</v>
      </c>
      <c r="F1" s="8" t="s">
        <v>33</v>
      </c>
      <c r="G1" s="8" t="s">
        <v>34</v>
      </c>
    </row>
    <row r="2" spans="1:8" ht="15" x14ac:dyDescent="0.25">
      <c r="A2" s="3" t="s">
        <v>1</v>
      </c>
      <c r="B2" s="4" t="s">
        <v>2</v>
      </c>
      <c r="C2" s="9">
        <f>+C3+C6+C9+C12+C14+C17</f>
        <v>2021610</v>
      </c>
      <c r="D2" s="9">
        <f>+D3+D6+D9+D12+D14+D17</f>
        <v>266916</v>
      </c>
      <c r="E2" s="10">
        <f>+E3+E6+E9+E12+E14+E17</f>
        <v>2288526</v>
      </c>
      <c r="F2" s="9">
        <f>+F3+F6+F9+F12+F14+F17</f>
        <v>1647230.3194200001</v>
      </c>
      <c r="G2" s="9">
        <f>+G3+G6+G9+G12+G14+G17</f>
        <v>2585860.0513900002</v>
      </c>
    </row>
    <row r="3" spans="1:8" ht="15" x14ac:dyDescent="0.25">
      <c r="A3" s="5" t="s">
        <v>3</v>
      </c>
      <c r="B3" s="6" t="s">
        <v>4</v>
      </c>
      <c r="C3" s="11">
        <f>+C4+C5</f>
        <v>540193</v>
      </c>
      <c r="D3" s="11">
        <f>+D4+D5</f>
        <v>118284</v>
      </c>
      <c r="E3" s="12">
        <f t="shared" ref="E3:E18" si="0">+C3+D3</f>
        <v>658477</v>
      </c>
      <c r="F3" s="11">
        <f>+F4+F5</f>
        <v>437098.95766000001</v>
      </c>
      <c r="G3" s="11">
        <f>+G4+G5</f>
        <v>608722.82131999999</v>
      </c>
    </row>
    <row r="4" spans="1:8" s="18" customFormat="1" ht="15" x14ac:dyDescent="0.25">
      <c r="A4" s="14" t="s">
        <v>5</v>
      </c>
      <c r="B4" s="15" t="s">
        <v>6</v>
      </c>
      <c r="C4" s="16">
        <v>222304</v>
      </c>
      <c r="D4" s="16">
        <v>39284</v>
      </c>
      <c r="E4" s="17">
        <f t="shared" si="0"/>
        <v>261588</v>
      </c>
      <c r="F4" s="16">
        <f>242334015.82/1000</f>
        <v>242334.01582</v>
      </c>
      <c r="G4" s="16">
        <f>244697890.44/1000</f>
        <v>244697.89043999999</v>
      </c>
    </row>
    <row r="5" spans="1:8" s="18" customFormat="1" ht="15" x14ac:dyDescent="0.25">
      <c r="A5" s="14" t="s">
        <v>7</v>
      </c>
      <c r="B5" s="15" t="s">
        <v>8</v>
      </c>
      <c r="C5" s="16">
        <v>317889</v>
      </c>
      <c r="D5" s="16">
        <v>79000</v>
      </c>
      <c r="E5" s="17">
        <f t="shared" si="0"/>
        <v>396889</v>
      </c>
      <c r="F5" s="16">
        <f>194764941.84/1000</f>
        <v>194764.94184000001</v>
      </c>
      <c r="G5" s="16">
        <f>364024930.88/1000</f>
        <v>364024.93088</v>
      </c>
      <c r="H5" s="23"/>
    </row>
    <row r="6" spans="1:8" ht="15" x14ac:dyDescent="0.25">
      <c r="A6" s="5" t="s">
        <v>9</v>
      </c>
      <c r="B6" s="6" t="s">
        <v>10</v>
      </c>
      <c r="C6" s="11">
        <f>+C7+C8</f>
        <v>328508</v>
      </c>
      <c r="D6" s="11">
        <f>+D7+D8</f>
        <v>139261</v>
      </c>
      <c r="E6" s="12">
        <f t="shared" si="0"/>
        <v>467769</v>
      </c>
      <c r="F6" s="11">
        <f t="shared" ref="F6:G6" si="1">+F7+F8</f>
        <v>304745.62910000002</v>
      </c>
      <c r="G6" s="11">
        <f t="shared" si="1"/>
        <v>408001.23657999997</v>
      </c>
    </row>
    <row r="7" spans="1:8" s="18" customFormat="1" ht="15" x14ac:dyDescent="0.25">
      <c r="A7" s="14" t="s">
        <v>11</v>
      </c>
      <c r="B7" s="15" t="s">
        <v>6</v>
      </c>
      <c r="C7" s="16">
        <v>175048</v>
      </c>
      <c r="D7" s="16">
        <v>41761</v>
      </c>
      <c r="E7" s="17">
        <f t="shared" si="0"/>
        <v>216809</v>
      </c>
      <c r="F7" s="16">
        <f>187113103.29/1000</f>
        <v>187113.10329</v>
      </c>
      <c r="G7" s="16">
        <f>187112068.66/1000</f>
        <v>187112.06865999999</v>
      </c>
    </row>
    <row r="8" spans="1:8" s="18" customFormat="1" ht="15" x14ac:dyDescent="0.25">
      <c r="A8" s="14" t="s">
        <v>12</v>
      </c>
      <c r="B8" s="15" t="s">
        <v>13</v>
      </c>
      <c r="C8" s="16">
        <v>153460</v>
      </c>
      <c r="D8" s="16">
        <v>97500</v>
      </c>
      <c r="E8" s="17">
        <f t="shared" si="0"/>
        <v>250960</v>
      </c>
      <c r="F8" s="16">
        <f>117632525.81/1000</f>
        <v>117632.52581000001</v>
      </c>
      <c r="G8" s="16">
        <f>220889167.92/1000</f>
        <v>220889.16791999998</v>
      </c>
    </row>
    <row r="9" spans="1:8" ht="15" x14ac:dyDescent="0.25">
      <c r="A9" s="5" t="s">
        <v>14</v>
      </c>
      <c r="B9" s="6" t="s">
        <v>15</v>
      </c>
      <c r="C9" s="11">
        <f>+C10+C11</f>
        <v>27439</v>
      </c>
      <c r="D9" s="11">
        <f>+D10+D11</f>
        <v>0</v>
      </c>
      <c r="E9" s="12">
        <f t="shared" si="0"/>
        <v>27439</v>
      </c>
      <c r="F9" s="11">
        <f t="shared" ref="F9:G9" si="2">+F10+F11</f>
        <v>23766.974099999999</v>
      </c>
      <c r="G9" s="11">
        <f t="shared" si="2"/>
        <v>27637.769690000001</v>
      </c>
    </row>
    <row r="10" spans="1:8" s="18" customFormat="1" ht="15" x14ac:dyDescent="0.25">
      <c r="A10" s="14" t="s">
        <v>16</v>
      </c>
      <c r="B10" s="15" t="s">
        <v>17</v>
      </c>
      <c r="C10" s="16">
        <v>16004</v>
      </c>
      <c r="D10" s="16">
        <v>0</v>
      </c>
      <c r="E10" s="17">
        <f t="shared" si="0"/>
        <v>16004</v>
      </c>
      <c r="F10" s="16">
        <f>16229172.39/1000</f>
        <v>16229.17239</v>
      </c>
      <c r="G10" s="16">
        <f>16229172.39/1000</f>
        <v>16229.17239</v>
      </c>
    </row>
    <row r="11" spans="1:8" s="18" customFormat="1" ht="15" x14ac:dyDescent="0.25">
      <c r="A11" s="14" t="s">
        <v>18</v>
      </c>
      <c r="B11" s="15" t="s">
        <v>19</v>
      </c>
      <c r="C11" s="16">
        <v>11435</v>
      </c>
      <c r="D11" s="16">
        <v>0</v>
      </c>
      <c r="E11" s="17">
        <f t="shared" si="0"/>
        <v>11435</v>
      </c>
      <c r="F11" s="16">
        <f>7537801.71/1000</f>
        <v>7537.8017099999997</v>
      </c>
      <c r="G11" s="16">
        <f>11408597.3/1000</f>
        <v>11408.597300000001</v>
      </c>
    </row>
    <row r="12" spans="1:8" ht="15" x14ac:dyDescent="0.25">
      <c r="A12" s="5" t="s">
        <v>20</v>
      </c>
      <c r="B12" s="6" t="s">
        <v>21</v>
      </c>
      <c r="C12" s="11">
        <f>+C13</f>
        <v>39131</v>
      </c>
      <c r="D12" s="11">
        <f>+D13</f>
        <v>0</v>
      </c>
      <c r="E12" s="12">
        <f t="shared" si="0"/>
        <v>39131</v>
      </c>
      <c r="F12" s="11">
        <f t="shared" ref="F12:G12" si="3">+F13</f>
        <v>14740.947269999999</v>
      </c>
      <c r="G12" s="11">
        <f t="shared" si="3"/>
        <v>37727.238729999997</v>
      </c>
    </row>
    <row r="13" spans="1:8" s="18" customFormat="1" ht="15" x14ac:dyDescent="0.25">
      <c r="A13" s="14" t="s">
        <v>22</v>
      </c>
      <c r="B13" s="15" t="s">
        <v>21</v>
      </c>
      <c r="C13" s="16">
        <v>39131</v>
      </c>
      <c r="D13" s="16">
        <v>0</v>
      </c>
      <c r="E13" s="17">
        <f t="shared" si="0"/>
        <v>39131</v>
      </c>
      <c r="F13" s="16">
        <f>14740947.27/1000</f>
        <v>14740.947269999999</v>
      </c>
      <c r="G13" s="16">
        <f>37727238.73/1000</f>
        <v>37727.238729999997</v>
      </c>
    </row>
    <row r="14" spans="1:8" ht="15" x14ac:dyDescent="0.25">
      <c r="A14" s="7" t="s">
        <v>23</v>
      </c>
      <c r="B14" s="6" t="s">
        <v>24</v>
      </c>
      <c r="C14" s="11">
        <f>+C15+C16</f>
        <v>1081437</v>
      </c>
      <c r="D14" s="11">
        <f>+D15+D16</f>
        <v>9371</v>
      </c>
      <c r="E14" s="12">
        <f t="shared" si="0"/>
        <v>1090808</v>
      </c>
      <c r="F14" s="11">
        <f t="shared" ref="F14:G14" si="4">+F15+F16</f>
        <v>862446.8112900001</v>
      </c>
      <c r="G14" s="11">
        <f t="shared" si="4"/>
        <v>1498890.21447</v>
      </c>
    </row>
    <row r="15" spans="1:8" s="18" customFormat="1" ht="15" x14ac:dyDescent="0.25">
      <c r="A15" s="19" t="s">
        <v>25</v>
      </c>
      <c r="B15" s="20" t="s">
        <v>35</v>
      </c>
      <c r="C15" s="21">
        <f>671581000/1000</f>
        <v>671581</v>
      </c>
      <c r="D15" s="21">
        <v>9371</v>
      </c>
      <c r="E15" s="22">
        <f t="shared" si="0"/>
        <v>680952</v>
      </c>
      <c r="F15" s="21">
        <f>478798048.36/1000</f>
        <v>478798.04836000002</v>
      </c>
      <c r="G15" s="21">
        <f>677500577.41/1000</f>
        <v>677500.57740999991</v>
      </c>
    </row>
    <row r="16" spans="1:8" s="18" customFormat="1" ht="15" x14ac:dyDescent="0.25">
      <c r="A16" s="19" t="s">
        <v>26</v>
      </c>
      <c r="B16" s="20" t="s">
        <v>38</v>
      </c>
      <c r="C16" s="21">
        <v>409856</v>
      </c>
      <c r="D16" s="21">
        <v>0</v>
      </c>
      <c r="E16" s="22">
        <f t="shared" si="0"/>
        <v>409856</v>
      </c>
      <c r="F16" s="21">
        <f>383648762.93/1000</f>
        <v>383648.76293000003</v>
      </c>
      <c r="G16" s="21">
        <f>821389637.06/1000</f>
        <v>821389.63705999998</v>
      </c>
    </row>
    <row r="17" spans="1:7" ht="15" x14ac:dyDescent="0.25">
      <c r="A17" s="7" t="s">
        <v>27</v>
      </c>
      <c r="B17" s="6" t="s">
        <v>28</v>
      </c>
      <c r="C17" s="11">
        <f>+C18</f>
        <v>4902</v>
      </c>
      <c r="D17" s="11">
        <v>0</v>
      </c>
      <c r="E17" s="12">
        <f t="shared" si="0"/>
        <v>4902</v>
      </c>
      <c r="F17" s="11">
        <f t="shared" ref="F17:G17" si="5">+F18</f>
        <v>4431</v>
      </c>
      <c r="G17" s="11">
        <f t="shared" si="5"/>
        <v>4880.7705999999998</v>
      </c>
    </row>
    <row r="18" spans="1:7" s="18" customFormat="1" ht="15" x14ac:dyDescent="0.25">
      <c r="A18" s="19" t="s">
        <v>29</v>
      </c>
      <c r="B18" s="15" t="s">
        <v>28</v>
      </c>
      <c r="C18" s="16">
        <v>4902</v>
      </c>
      <c r="D18" s="16">
        <v>0</v>
      </c>
      <c r="E18" s="17">
        <f t="shared" si="0"/>
        <v>4902</v>
      </c>
      <c r="F18" s="16">
        <f>4431000/1000</f>
        <v>4431</v>
      </c>
      <c r="G18" s="16">
        <f>4880770.6/1000</f>
        <v>4880.7705999999998</v>
      </c>
    </row>
    <row r="21" spans="1:7" x14ac:dyDescent="0.2">
      <c r="B21" s="24" t="s">
        <v>36</v>
      </c>
    </row>
    <row r="26" spans="1:7" x14ac:dyDescent="0.2">
      <c r="B26" t="s">
        <v>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2016</vt:lpstr>
      <vt:lpstr>2015</vt:lpstr>
    </vt:vector>
  </TitlesOfParts>
  <Company>MOAG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סיון ינקוביץ [Sivan Yancovich]</dc:creator>
  <cp:lastModifiedBy>אילן ישראל [Ilan Israel]</cp:lastModifiedBy>
  <dcterms:created xsi:type="dcterms:W3CDTF">2016-06-15T09:59:51Z</dcterms:created>
  <dcterms:modified xsi:type="dcterms:W3CDTF">2017-06-04T08:01:43Z</dcterms:modified>
</cp:coreProperties>
</file>