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7656" windowHeight="285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3" i="1" l="1"/>
  <c r="G362" i="1"/>
  <c r="G361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F343" i="1"/>
  <c r="F342" i="1"/>
  <c r="E342" i="1"/>
  <c r="G342" i="1" s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F309" i="1"/>
  <c r="G306" i="1"/>
  <c r="G304" i="1"/>
  <c r="G303" i="1"/>
  <c r="G302" i="1"/>
  <c r="G301" i="1"/>
  <c r="F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F257" i="1"/>
  <c r="G257" i="1" s="1"/>
  <c r="G256" i="1"/>
  <c r="G255" i="1"/>
  <c r="G254" i="1"/>
  <c r="G253" i="1"/>
  <c r="F252" i="1"/>
  <c r="G252" i="1" s="1"/>
  <c r="G251" i="1"/>
  <c r="G250" i="1"/>
  <c r="G249" i="1"/>
  <c r="G248" i="1"/>
  <c r="F248" i="1"/>
  <c r="G246" i="1"/>
  <c r="G245" i="1"/>
  <c r="G244" i="1"/>
  <c r="G243" i="1"/>
  <c r="G242" i="1"/>
  <c r="G241" i="1"/>
  <c r="G239" i="1"/>
  <c r="G238" i="1"/>
  <c r="G237" i="1"/>
  <c r="G236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F213" i="1"/>
  <c r="E213" i="1"/>
  <c r="E364" i="1" s="1"/>
  <c r="G212" i="1"/>
  <c r="G211" i="1"/>
  <c r="G210" i="1"/>
  <c r="G209" i="1"/>
  <c r="G213" i="1" s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F146" i="1"/>
  <c r="G145" i="1"/>
  <c r="G144" i="1"/>
  <c r="G143" i="1"/>
  <c r="G142" i="1"/>
  <c r="G139" i="1"/>
  <c r="G138" i="1"/>
  <c r="G137" i="1"/>
  <c r="G136" i="1"/>
  <c r="G135" i="1"/>
  <c r="G134" i="1"/>
  <c r="G133" i="1"/>
  <c r="F132" i="1"/>
  <c r="F141" i="1" s="1"/>
  <c r="G141" i="1" s="1"/>
  <c r="E132" i="1"/>
  <c r="G131" i="1"/>
  <c r="G130" i="1"/>
  <c r="G129" i="1"/>
  <c r="G128" i="1"/>
  <c r="G132" i="1" s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F109" i="1"/>
  <c r="G108" i="1"/>
  <c r="G107" i="1"/>
  <c r="G106" i="1"/>
  <c r="G105" i="1"/>
  <c r="G104" i="1"/>
  <c r="G103" i="1"/>
  <c r="G102" i="1"/>
  <c r="F101" i="1"/>
  <c r="G101" i="1" s="1"/>
  <c r="G100" i="1"/>
  <c r="G99" i="1"/>
  <c r="F99" i="1"/>
  <c r="G98" i="1"/>
  <c r="G97" i="1"/>
  <c r="G96" i="1"/>
  <c r="G95" i="1"/>
  <c r="G94" i="1"/>
  <c r="G93" i="1"/>
  <c r="G92" i="1"/>
  <c r="G91" i="1"/>
  <c r="G90" i="1"/>
  <c r="F89" i="1"/>
  <c r="G89" i="1" s="1"/>
  <c r="G88" i="1"/>
  <c r="G87" i="1"/>
  <c r="G86" i="1"/>
  <c r="G85" i="1"/>
  <c r="F84" i="1"/>
  <c r="G84" i="1" s="1"/>
  <c r="G83" i="1"/>
  <c r="G82" i="1"/>
  <c r="G81" i="1"/>
  <c r="G80" i="1"/>
  <c r="G79" i="1"/>
  <c r="G78" i="1"/>
  <c r="G77" i="1"/>
  <c r="G76" i="1"/>
  <c r="G75" i="1"/>
  <c r="G74" i="1"/>
  <c r="G73" i="1"/>
  <c r="G72" i="1"/>
  <c r="F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F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364" i="1" l="1"/>
  <c r="G343" i="1"/>
  <c r="G364" i="1" s="1"/>
  <c r="P213" i="1" l="1"/>
  <c r="H213" i="1"/>
  <c r="I213" i="1"/>
  <c r="L213" i="1"/>
  <c r="M213" i="1"/>
  <c r="O213" i="1"/>
  <c r="S213" i="1"/>
  <c r="R109" i="1" l="1"/>
  <c r="K329" i="1"/>
  <c r="J321" i="1"/>
  <c r="Q321" i="1" s="1"/>
  <c r="T321" i="1" s="1"/>
  <c r="J322" i="1"/>
  <c r="Q322" i="1" s="1"/>
  <c r="T322" i="1" s="1"/>
  <c r="R323" i="1"/>
  <c r="R324" i="1"/>
  <c r="K325" i="1"/>
  <c r="K327" i="1"/>
  <c r="J328" i="1"/>
  <c r="Q328" i="1" s="1"/>
  <c r="T328" i="1" s="1"/>
  <c r="N330" i="1"/>
  <c r="N331" i="1"/>
  <c r="K332" i="1"/>
  <c r="J335" i="1"/>
  <c r="Q335" i="1" s="1"/>
  <c r="T335" i="1" s="1"/>
  <c r="N336" i="1"/>
  <c r="K337" i="1"/>
  <c r="R339" i="1"/>
  <c r="J340" i="1"/>
  <c r="Q340" i="1" s="1"/>
  <c r="T340" i="1" s="1"/>
  <c r="K319" i="1"/>
  <c r="S364" i="1"/>
  <c r="P364" i="1"/>
  <c r="O364" i="1"/>
  <c r="M364" i="1"/>
  <c r="L364" i="1"/>
  <c r="I364" i="1"/>
  <c r="H364" i="1"/>
  <c r="R363" i="1"/>
  <c r="R361" i="1"/>
  <c r="R360" i="1"/>
  <c r="N360" i="1"/>
  <c r="K360" i="1"/>
  <c r="N359" i="1"/>
  <c r="R359" i="1"/>
  <c r="J357" i="1"/>
  <c r="Q357" i="1" s="1"/>
  <c r="T357" i="1" s="1"/>
  <c r="J355" i="1"/>
  <c r="Q355" i="1" s="1"/>
  <c r="T355" i="1" s="1"/>
  <c r="J354" i="1"/>
  <c r="Q354" i="1" s="1"/>
  <c r="T354" i="1" s="1"/>
  <c r="J353" i="1"/>
  <c r="Q353" i="1" s="1"/>
  <c r="T353" i="1" s="1"/>
  <c r="J352" i="1"/>
  <c r="Q352" i="1" s="1"/>
  <c r="T352" i="1" s="1"/>
  <c r="R347" i="1"/>
  <c r="J346" i="1"/>
  <c r="Q346" i="1" s="1"/>
  <c r="T346" i="1" s="1"/>
  <c r="J345" i="1"/>
  <c r="Q345" i="1" s="1"/>
  <c r="T345" i="1" s="1"/>
  <c r="S342" i="1"/>
  <c r="P342" i="1"/>
  <c r="O342" i="1"/>
  <c r="M342" i="1"/>
  <c r="L342" i="1"/>
  <c r="I342" i="1"/>
  <c r="H342" i="1"/>
  <c r="J341" i="1"/>
  <c r="Q341" i="1" s="1"/>
  <c r="T341" i="1" s="1"/>
  <c r="K340" i="1"/>
  <c r="N339" i="1"/>
  <c r="R336" i="1"/>
  <c r="J336" i="1"/>
  <c r="Q336" i="1" s="1"/>
  <c r="T336" i="1" s="1"/>
  <c r="R332" i="1"/>
  <c r="N332" i="1"/>
  <c r="K328" i="1"/>
  <c r="J320" i="1"/>
  <c r="Q320" i="1" s="1"/>
  <c r="T320" i="1" s="1"/>
  <c r="N318" i="1"/>
  <c r="J317" i="1"/>
  <c r="Q317" i="1" s="1"/>
  <c r="T317" i="1" s="1"/>
  <c r="N312" i="1"/>
  <c r="N310" i="1"/>
  <c r="J308" i="1"/>
  <c r="Q308" i="1" s="1"/>
  <c r="T308" i="1" s="1"/>
  <c r="J307" i="1"/>
  <c r="Q307" i="1" s="1"/>
  <c r="T307" i="1" s="1"/>
  <c r="J306" i="1"/>
  <c r="Q306" i="1" s="1"/>
  <c r="T306" i="1" s="1"/>
  <c r="J305" i="1"/>
  <c r="Q305" i="1" s="1"/>
  <c r="T305" i="1" s="1"/>
  <c r="J303" i="1"/>
  <c r="Q303" i="1" s="1"/>
  <c r="T303" i="1" s="1"/>
  <c r="R302" i="1"/>
  <c r="J301" i="1"/>
  <c r="Q301" i="1" s="1"/>
  <c r="T301" i="1" s="1"/>
  <c r="J300" i="1"/>
  <c r="Q300" i="1" s="1"/>
  <c r="T300" i="1" s="1"/>
  <c r="J299" i="1"/>
  <c r="Q299" i="1" s="1"/>
  <c r="T299" i="1" s="1"/>
  <c r="J297" i="1"/>
  <c r="Q297" i="1" s="1"/>
  <c r="T297" i="1" s="1"/>
  <c r="K296" i="1"/>
  <c r="J295" i="1"/>
  <c r="Q295" i="1" s="1"/>
  <c r="T295" i="1" s="1"/>
  <c r="J294" i="1"/>
  <c r="Q294" i="1" s="1"/>
  <c r="T294" i="1" s="1"/>
  <c r="K293" i="1"/>
  <c r="N292" i="1"/>
  <c r="R291" i="1"/>
  <c r="K289" i="1"/>
  <c r="R288" i="1"/>
  <c r="J288" i="1"/>
  <c r="Q288" i="1" s="1"/>
  <c r="T288" i="1" s="1"/>
  <c r="K287" i="1"/>
  <c r="N286" i="1"/>
  <c r="J285" i="1"/>
  <c r="Q285" i="1" s="1"/>
  <c r="T285" i="1" s="1"/>
  <c r="N284" i="1"/>
  <c r="R283" i="1"/>
  <c r="N281" i="1"/>
  <c r="R280" i="1"/>
  <c r="K278" i="1"/>
  <c r="J277" i="1"/>
  <c r="Q277" i="1" s="1"/>
  <c r="T277" i="1" s="1"/>
  <c r="R276" i="1"/>
  <c r="J275" i="1"/>
  <c r="Q275" i="1" s="1"/>
  <c r="T275" i="1" s="1"/>
  <c r="J274" i="1"/>
  <c r="Q274" i="1" s="1"/>
  <c r="T274" i="1" s="1"/>
  <c r="J272" i="1"/>
  <c r="Q272" i="1" s="1"/>
  <c r="T272" i="1" s="1"/>
  <c r="N271" i="1"/>
  <c r="N270" i="1"/>
  <c r="R266" i="1"/>
  <c r="N266" i="1"/>
  <c r="J265" i="1"/>
  <c r="Q265" i="1" s="1"/>
  <c r="T265" i="1" s="1"/>
  <c r="J264" i="1"/>
  <c r="Q264" i="1" s="1"/>
  <c r="T264" i="1" s="1"/>
  <c r="J261" i="1"/>
  <c r="Q261" i="1" s="1"/>
  <c r="T261" i="1" s="1"/>
  <c r="R259" i="1"/>
  <c r="J256" i="1"/>
  <c r="Q256" i="1" s="1"/>
  <c r="T256" i="1" s="1"/>
  <c r="R254" i="1"/>
  <c r="R253" i="1"/>
  <c r="J253" i="1"/>
  <c r="Q253" i="1" s="1"/>
  <c r="T253" i="1" s="1"/>
  <c r="J251" i="1"/>
  <c r="Q251" i="1" s="1"/>
  <c r="T251" i="1" s="1"/>
  <c r="J250" i="1"/>
  <c r="Q250" i="1" s="1"/>
  <c r="T250" i="1" s="1"/>
  <c r="N248" i="1"/>
  <c r="J242" i="1"/>
  <c r="Q242" i="1" s="1"/>
  <c r="T242" i="1" s="1"/>
  <c r="J238" i="1"/>
  <c r="Q238" i="1" s="1"/>
  <c r="T238" i="1" s="1"/>
  <c r="R236" i="1"/>
  <c r="R233" i="1"/>
  <c r="J233" i="1"/>
  <c r="Q233" i="1" s="1"/>
  <c r="T233" i="1" s="1"/>
  <c r="N231" i="1"/>
  <c r="J228" i="1"/>
  <c r="Q228" i="1" s="1"/>
  <c r="T228" i="1" s="1"/>
  <c r="J227" i="1"/>
  <c r="Q227" i="1" s="1"/>
  <c r="T227" i="1" s="1"/>
  <c r="K226" i="1"/>
  <c r="N226" i="1"/>
  <c r="J225" i="1"/>
  <c r="Q225" i="1" s="1"/>
  <c r="T225" i="1" s="1"/>
  <c r="J224" i="1"/>
  <c r="Q224" i="1" s="1"/>
  <c r="T224" i="1" s="1"/>
  <c r="J223" i="1"/>
  <c r="Q223" i="1" s="1"/>
  <c r="T223" i="1" s="1"/>
  <c r="R221" i="1"/>
  <c r="R220" i="1"/>
  <c r="N219" i="1"/>
  <c r="R218" i="1"/>
  <c r="K216" i="1"/>
  <c r="N214" i="1"/>
  <c r="R214" i="1"/>
  <c r="R211" i="1"/>
  <c r="N208" i="1"/>
  <c r="J206" i="1"/>
  <c r="Q206" i="1" s="1"/>
  <c r="T206" i="1" s="1"/>
  <c r="J202" i="1"/>
  <c r="Q202" i="1" s="1"/>
  <c r="T202" i="1" s="1"/>
  <c r="J201" i="1"/>
  <c r="Q201" i="1" s="1"/>
  <c r="T201" i="1" s="1"/>
  <c r="N200" i="1"/>
  <c r="N199" i="1"/>
  <c r="R198" i="1"/>
  <c r="K197" i="1"/>
  <c r="J196" i="1"/>
  <c r="Q196" i="1" s="1"/>
  <c r="T196" i="1" s="1"/>
  <c r="J195" i="1"/>
  <c r="Q195" i="1" s="1"/>
  <c r="T195" i="1" s="1"/>
  <c r="N194" i="1"/>
  <c r="K194" i="1"/>
  <c r="R194" i="1"/>
  <c r="J193" i="1"/>
  <c r="Q193" i="1" s="1"/>
  <c r="T193" i="1" s="1"/>
  <c r="N192" i="1"/>
  <c r="R191" i="1"/>
  <c r="K190" i="1"/>
  <c r="N189" i="1"/>
  <c r="R189" i="1"/>
  <c r="J187" i="1"/>
  <c r="Q187" i="1" s="1"/>
  <c r="T187" i="1" s="1"/>
  <c r="K187" i="1"/>
  <c r="J186" i="1"/>
  <c r="Q186" i="1" s="1"/>
  <c r="T186" i="1" s="1"/>
  <c r="N185" i="1"/>
  <c r="J180" i="1"/>
  <c r="Q180" i="1" s="1"/>
  <c r="T180" i="1" s="1"/>
  <c r="N178" i="1"/>
  <c r="R177" i="1"/>
  <c r="K176" i="1"/>
  <c r="R174" i="1"/>
  <c r="K173" i="1"/>
  <c r="N172" i="1"/>
  <c r="J171" i="1"/>
  <c r="Q171" i="1" s="1"/>
  <c r="T171" i="1" s="1"/>
  <c r="J170" i="1"/>
  <c r="Q170" i="1" s="1"/>
  <c r="T170" i="1" s="1"/>
  <c r="J169" i="1"/>
  <c r="Q169" i="1" s="1"/>
  <c r="T169" i="1" s="1"/>
  <c r="J168" i="1"/>
  <c r="Q168" i="1" s="1"/>
  <c r="T168" i="1" s="1"/>
  <c r="R167" i="1"/>
  <c r="R163" i="1"/>
  <c r="J162" i="1"/>
  <c r="Q162" i="1" s="1"/>
  <c r="T162" i="1" s="1"/>
  <c r="K161" i="1"/>
  <c r="N160" i="1"/>
  <c r="R157" i="1"/>
  <c r="K156" i="1"/>
  <c r="N155" i="1"/>
  <c r="R154" i="1"/>
  <c r="N152" i="1"/>
  <c r="J150" i="1"/>
  <c r="Q150" i="1" s="1"/>
  <c r="T150" i="1" s="1"/>
  <c r="J149" i="1"/>
  <c r="Q149" i="1" s="1"/>
  <c r="T149" i="1" s="1"/>
  <c r="J148" i="1"/>
  <c r="Q148" i="1" s="1"/>
  <c r="T148" i="1" s="1"/>
  <c r="J145" i="1"/>
  <c r="Q145" i="1" s="1"/>
  <c r="T145" i="1" s="1"/>
  <c r="J143" i="1"/>
  <c r="Q143" i="1" s="1"/>
  <c r="T143" i="1" s="1"/>
  <c r="J138" i="1"/>
  <c r="Q138" i="1" s="1"/>
  <c r="T138" i="1" s="1"/>
  <c r="N134" i="1"/>
  <c r="S132" i="1"/>
  <c r="P132" i="1"/>
  <c r="O132" i="1"/>
  <c r="M132" i="1"/>
  <c r="L132" i="1"/>
  <c r="I132" i="1"/>
  <c r="H132" i="1"/>
  <c r="N141" i="1"/>
  <c r="J131" i="1"/>
  <c r="Q131" i="1" s="1"/>
  <c r="T131" i="1" s="1"/>
  <c r="N130" i="1"/>
  <c r="J129" i="1"/>
  <c r="Q129" i="1" s="1"/>
  <c r="T129" i="1" s="1"/>
  <c r="J127" i="1"/>
  <c r="Q127" i="1" s="1"/>
  <c r="T127" i="1" s="1"/>
  <c r="J126" i="1"/>
  <c r="Q126" i="1" s="1"/>
  <c r="T126" i="1" s="1"/>
  <c r="J125" i="1"/>
  <c r="Q125" i="1" s="1"/>
  <c r="T125" i="1" s="1"/>
  <c r="R122" i="1"/>
  <c r="R121" i="1"/>
  <c r="N120" i="1"/>
  <c r="R119" i="1"/>
  <c r="J118" i="1"/>
  <c r="Q118" i="1" s="1"/>
  <c r="T118" i="1" s="1"/>
  <c r="R117" i="1"/>
  <c r="J116" i="1"/>
  <c r="Q116" i="1" s="1"/>
  <c r="T116" i="1" s="1"/>
  <c r="N115" i="1"/>
  <c r="R113" i="1"/>
  <c r="N113" i="1"/>
  <c r="J113" i="1"/>
  <c r="Q113" i="1" s="1"/>
  <c r="T113" i="1" s="1"/>
  <c r="R112" i="1"/>
  <c r="N111" i="1"/>
  <c r="J108" i="1"/>
  <c r="Q108" i="1" s="1"/>
  <c r="T108" i="1" s="1"/>
  <c r="J107" i="1"/>
  <c r="Q107" i="1" s="1"/>
  <c r="T107" i="1" s="1"/>
  <c r="J106" i="1"/>
  <c r="Q106" i="1" s="1"/>
  <c r="T106" i="1" s="1"/>
  <c r="J103" i="1"/>
  <c r="Q103" i="1" s="1"/>
  <c r="T103" i="1" s="1"/>
  <c r="J100" i="1"/>
  <c r="Q100" i="1" s="1"/>
  <c r="T100" i="1" s="1"/>
  <c r="N97" i="1"/>
  <c r="J95" i="1"/>
  <c r="Q95" i="1" s="1"/>
  <c r="T95" i="1" s="1"/>
  <c r="J94" i="1"/>
  <c r="Q94" i="1" s="1"/>
  <c r="T94" i="1" s="1"/>
  <c r="R93" i="1"/>
  <c r="J92" i="1"/>
  <c r="Q92" i="1" s="1"/>
  <c r="T92" i="1" s="1"/>
  <c r="J91" i="1"/>
  <c r="Q91" i="1" s="1"/>
  <c r="T91" i="1" s="1"/>
  <c r="J90" i="1"/>
  <c r="Q90" i="1" s="1"/>
  <c r="T90" i="1" s="1"/>
  <c r="N87" i="1"/>
  <c r="K87" i="1"/>
  <c r="R87" i="1"/>
  <c r="K86" i="1"/>
  <c r="N83" i="1"/>
  <c r="R81" i="1"/>
  <c r="J79" i="1"/>
  <c r="Q79" i="1" s="1"/>
  <c r="T79" i="1" s="1"/>
  <c r="N77" i="1"/>
  <c r="J76" i="1"/>
  <c r="Q76" i="1" s="1"/>
  <c r="T76" i="1" s="1"/>
  <c r="N72" i="1"/>
  <c r="J71" i="1"/>
  <c r="Q71" i="1" s="1"/>
  <c r="T71" i="1" s="1"/>
  <c r="J70" i="1"/>
  <c r="Q70" i="1" s="1"/>
  <c r="T70" i="1" s="1"/>
  <c r="J69" i="1"/>
  <c r="Q69" i="1" s="1"/>
  <c r="T69" i="1" s="1"/>
  <c r="J68" i="1"/>
  <c r="Q68" i="1" s="1"/>
  <c r="T68" i="1" s="1"/>
  <c r="J67" i="1"/>
  <c r="Q67" i="1" s="1"/>
  <c r="T67" i="1" s="1"/>
  <c r="J66" i="1"/>
  <c r="Q66" i="1" s="1"/>
  <c r="T66" i="1" s="1"/>
  <c r="R64" i="1"/>
  <c r="J64" i="1"/>
  <c r="Q64" i="1" s="1"/>
  <c r="T64" i="1" s="1"/>
  <c r="J63" i="1"/>
  <c r="Q63" i="1" s="1"/>
  <c r="T63" i="1" s="1"/>
  <c r="R62" i="1"/>
  <c r="J62" i="1"/>
  <c r="Q62" i="1" s="1"/>
  <c r="T62" i="1" s="1"/>
  <c r="J61" i="1"/>
  <c r="Q61" i="1" s="1"/>
  <c r="T61" i="1" s="1"/>
  <c r="N60" i="1"/>
  <c r="K57" i="1"/>
  <c r="J57" i="1"/>
  <c r="Q57" i="1" s="1"/>
  <c r="T57" i="1" s="1"/>
  <c r="R57" i="1"/>
  <c r="R56" i="1"/>
  <c r="N55" i="1"/>
  <c r="R53" i="1"/>
  <c r="J48" i="1"/>
  <c r="Q48" i="1" s="1"/>
  <c r="T48" i="1" s="1"/>
  <c r="N47" i="1"/>
  <c r="J46" i="1"/>
  <c r="Q46" i="1" s="1"/>
  <c r="T46" i="1" s="1"/>
  <c r="J45" i="1"/>
  <c r="Q45" i="1" s="1"/>
  <c r="T45" i="1" s="1"/>
  <c r="J44" i="1"/>
  <c r="Q44" i="1" s="1"/>
  <c r="T44" i="1" s="1"/>
  <c r="K42" i="1"/>
  <c r="J41" i="1"/>
  <c r="Q41" i="1" s="1"/>
  <c r="T41" i="1" s="1"/>
  <c r="J40" i="1"/>
  <c r="Q40" i="1" s="1"/>
  <c r="T40" i="1" s="1"/>
  <c r="R39" i="1"/>
  <c r="J39" i="1"/>
  <c r="Q39" i="1" s="1"/>
  <c r="T39" i="1" s="1"/>
  <c r="N38" i="1"/>
  <c r="J37" i="1"/>
  <c r="Q37" i="1" s="1"/>
  <c r="T37" i="1" s="1"/>
  <c r="J36" i="1"/>
  <c r="Q36" i="1" s="1"/>
  <c r="T36" i="1" s="1"/>
  <c r="J35" i="1"/>
  <c r="Q35" i="1" s="1"/>
  <c r="T35" i="1" s="1"/>
  <c r="J34" i="1"/>
  <c r="Q34" i="1" s="1"/>
  <c r="T34" i="1" s="1"/>
  <c r="N33" i="1"/>
  <c r="K33" i="1"/>
  <c r="R33" i="1"/>
  <c r="J32" i="1"/>
  <c r="Q32" i="1" s="1"/>
  <c r="T32" i="1" s="1"/>
  <c r="J31" i="1"/>
  <c r="Q31" i="1" s="1"/>
  <c r="T31" i="1" s="1"/>
  <c r="J30" i="1"/>
  <c r="Q30" i="1" s="1"/>
  <c r="T30" i="1" s="1"/>
  <c r="J29" i="1"/>
  <c r="Q29" i="1" s="1"/>
  <c r="T29" i="1" s="1"/>
  <c r="J28" i="1"/>
  <c r="Q28" i="1" s="1"/>
  <c r="T28" i="1" s="1"/>
  <c r="R27" i="1"/>
  <c r="N26" i="1"/>
  <c r="K25" i="1"/>
  <c r="R24" i="1"/>
  <c r="J24" i="1"/>
  <c r="Q24" i="1" s="1"/>
  <c r="T24" i="1" s="1"/>
  <c r="J23" i="1"/>
  <c r="Q23" i="1" s="1"/>
  <c r="T23" i="1" s="1"/>
  <c r="J22" i="1"/>
  <c r="Q22" i="1" s="1"/>
  <c r="T22" i="1" s="1"/>
  <c r="J21" i="1"/>
  <c r="Q21" i="1" s="1"/>
  <c r="T21" i="1" s="1"/>
  <c r="J20" i="1"/>
  <c r="Q20" i="1" s="1"/>
  <c r="T20" i="1" s="1"/>
  <c r="N19" i="1"/>
  <c r="K18" i="1"/>
  <c r="J17" i="1"/>
  <c r="Q17" i="1" s="1"/>
  <c r="T17" i="1" s="1"/>
  <c r="J16" i="1"/>
  <c r="Q16" i="1" s="1"/>
  <c r="T16" i="1" s="1"/>
  <c r="J15" i="1"/>
  <c r="Q15" i="1" s="1"/>
  <c r="T15" i="1" s="1"/>
  <c r="J14" i="1"/>
  <c r="Q14" i="1" s="1"/>
  <c r="T14" i="1" s="1"/>
  <c r="J11" i="1"/>
  <c r="Q11" i="1" s="1"/>
  <c r="T11" i="1" s="1"/>
  <c r="J10" i="1"/>
  <c r="Q10" i="1" s="1"/>
  <c r="T10" i="1" s="1"/>
  <c r="J9" i="1"/>
  <c r="Q9" i="1" s="1"/>
  <c r="T9" i="1" s="1"/>
  <c r="J8" i="1"/>
  <c r="Q8" i="1" s="1"/>
  <c r="T8" i="1" s="1"/>
  <c r="J7" i="1"/>
  <c r="Q7" i="1" s="1"/>
  <c r="T7" i="1" s="1"/>
  <c r="K4" i="1"/>
  <c r="J3" i="1"/>
  <c r="Q3" i="1" s="1"/>
  <c r="T3" i="1" s="1"/>
  <c r="N163" i="1" l="1"/>
  <c r="N32" i="1"/>
  <c r="J218" i="1"/>
  <c r="Q218" i="1" s="1"/>
  <c r="T218" i="1" s="1"/>
  <c r="K261" i="1"/>
  <c r="N293" i="1"/>
  <c r="N57" i="1"/>
  <c r="N119" i="1"/>
  <c r="K122" i="1"/>
  <c r="J161" i="1"/>
  <c r="Q161" i="1" s="1"/>
  <c r="T161" i="1" s="1"/>
  <c r="N173" i="1"/>
  <c r="J189" i="1"/>
  <c r="Q189" i="1" s="1"/>
  <c r="T189" i="1" s="1"/>
  <c r="K199" i="1"/>
  <c r="J214" i="1"/>
  <c r="Q214" i="1" s="1"/>
  <c r="T214" i="1" s="1"/>
  <c r="N218" i="1"/>
  <c r="J259" i="1"/>
  <c r="Q259" i="1" s="1"/>
  <c r="T259" i="1" s="1"/>
  <c r="N324" i="1"/>
  <c r="J359" i="1"/>
  <c r="Q359" i="1" s="1"/>
  <c r="T359" i="1" s="1"/>
  <c r="K178" i="1"/>
  <c r="N12" i="1"/>
  <c r="K12" i="1"/>
  <c r="N13" i="1"/>
  <c r="K13" i="1"/>
  <c r="N24" i="1"/>
  <c r="N122" i="1"/>
  <c r="K189" i="1"/>
  <c r="K214" i="1"/>
  <c r="K359" i="1"/>
  <c r="R98" i="1"/>
  <c r="J98" i="1"/>
  <c r="Q98" i="1" s="1"/>
  <c r="T98" i="1" s="1"/>
  <c r="N209" i="1"/>
  <c r="N260" i="1"/>
  <c r="K260" i="1"/>
  <c r="N349" i="1"/>
  <c r="K349" i="1"/>
  <c r="J81" i="1"/>
  <c r="Q81" i="1" s="1"/>
  <c r="T81" i="1" s="1"/>
  <c r="R110" i="1"/>
  <c r="N110" i="1"/>
  <c r="R114" i="1"/>
  <c r="N114" i="1"/>
  <c r="K114" i="1"/>
  <c r="R179" i="1"/>
  <c r="K179" i="1"/>
  <c r="J179" i="1"/>
  <c r="Q179" i="1" s="1"/>
  <c r="T179" i="1" s="1"/>
  <c r="J188" i="1"/>
  <c r="Q188" i="1" s="1"/>
  <c r="T188" i="1" s="1"/>
  <c r="R188" i="1"/>
  <c r="K311" i="1"/>
  <c r="J311" i="1"/>
  <c r="Q311" i="1" s="1"/>
  <c r="T311" i="1" s="1"/>
  <c r="J19" i="1"/>
  <c r="Q19" i="1" s="1"/>
  <c r="T19" i="1" s="1"/>
  <c r="R42" i="1"/>
  <c r="N42" i="1"/>
  <c r="N179" i="1"/>
  <c r="R207" i="1"/>
  <c r="N207" i="1"/>
  <c r="J207" i="1"/>
  <c r="Q207" i="1" s="1"/>
  <c r="T207" i="1" s="1"/>
  <c r="R246" i="1"/>
  <c r="K246" i="1"/>
  <c r="J246" i="1"/>
  <c r="Q246" i="1" s="1"/>
  <c r="T246" i="1" s="1"/>
  <c r="R255" i="1"/>
  <c r="K255" i="1"/>
  <c r="J255" i="1"/>
  <c r="Q255" i="1" s="1"/>
  <c r="T255" i="1" s="1"/>
  <c r="K267" i="1"/>
  <c r="N267" i="1"/>
  <c r="J267" i="1"/>
  <c r="Q267" i="1" s="1"/>
  <c r="T267" i="1" s="1"/>
  <c r="K5" i="1"/>
  <c r="N5" i="1"/>
  <c r="N147" i="1"/>
  <c r="K147" i="1"/>
  <c r="R155" i="1"/>
  <c r="K155" i="1"/>
  <c r="J155" i="1"/>
  <c r="Q155" i="1" s="1"/>
  <c r="T155" i="1" s="1"/>
  <c r="N254" i="1"/>
  <c r="K254" i="1"/>
  <c r="J254" i="1"/>
  <c r="Q254" i="1" s="1"/>
  <c r="T254" i="1" s="1"/>
  <c r="R5" i="1"/>
  <c r="R118" i="1"/>
  <c r="N118" i="1"/>
  <c r="K118" i="1"/>
  <c r="R129" i="1"/>
  <c r="N129" i="1"/>
  <c r="K129" i="1"/>
  <c r="K185" i="1"/>
  <c r="R200" i="1"/>
  <c r="K200" i="1"/>
  <c r="J200" i="1"/>
  <c r="Q200" i="1" s="1"/>
  <c r="T200" i="1" s="1"/>
  <c r="R231" i="1"/>
  <c r="K231" i="1"/>
  <c r="J231" i="1"/>
  <c r="Q231" i="1" s="1"/>
  <c r="T231" i="1" s="1"/>
  <c r="K353" i="1"/>
  <c r="N6" i="1"/>
  <c r="K6" i="1"/>
  <c r="J53" i="1"/>
  <c r="Q53" i="1" s="1"/>
  <c r="T53" i="1" s="1"/>
  <c r="K110" i="1"/>
  <c r="R139" i="1"/>
  <c r="N139" i="1"/>
  <c r="J139" i="1"/>
  <c r="Q139" i="1" s="1"/>
  <c r="T139" i="1" s="1"/>
  <c r="R151" i="1"/>
  <c r="K151" i="1"/>
  <c r="J151" i="1"/>
  <c r="Q151" i="1" s="1"/>
  <c r="T151" i="1" s="1"/>
  <c r="J6" i="1"/>
  <c r="Q6" i="1" s="1"/>
  <c r="T6" i="1" s="1"/>
  <c r="K32" i="1"/>
  <c r="J42" i="1"/>
  <c r="Q42" i="1" s="1"/>
  <c r="T42" i="1" s="1"/>
  <c r="R77" i="1"/>
  <c r="K77" i="1"/>
  <c r="J93" i="1"/>
  <c r="Q93" i="1" s="1"/>
  <c r="T93" i="1" s="1"/>
  <c r="J134" i="1"/>
  <c r="Q134" i="1" s="1"/>
  <c r="T134" i="1" s="1"/>
  <c r="R134" i="1"/>
  <c r="N137" i="1"/>
  <c r="K137" i="1"/>
  <c r="N151" i="1"/>
  <c r="R184" i="1"/>
  <c r="K184" i="1"/>
  <c r="N205" i="1"/>
  <c r="K205" i="1"/>
  <c r="J216" i="1"/>
  <c r="Q216" i="1" s="1"/>
  <c r="T216" i="1" s="1"/>
  <c r="J222" i="1"/>
  <c r="Q222" i="1" s="1"/>
  <c r="T222" i="1" s="1"/>
  <c r="K222" i="1"/>
  <c r="K232" i="1"/>
  <c r="N232" i="1"/>
  <c r="N246" i="1"/>
  <c r="N255" i="1"/>
  <c r="R298" i="1"/>
  <c r="J298" i="1"/>
  <c r="Q298" i="1" s="1"/>
  <c r="T298" i="1" s="1"/>
  <c r="R317" i="1"/>
  <c r="N317" i="1"/>
  <c r="K341" i="1"/>
  <c r="N341" i="1"/>
  <c r="N333" i="1"/>
  <c r="K333" i="1"/>
  <c r="N328" i="1"/>
  <c r="R328" i="1"/>
  <c r="J122" i="1"/>
  <c r="Q122" i="1" s="1"/>
  <c r="T122" i="1" s="1"/>
  <c r="J163" i="1"/>
  <c r="Q163" i="1" s="1"/>
  <c r="T163" i="1" s="1"/>
  <c r="J173" i="1"/>
  <c r="Q173" i="1" s="1"/>
  <c r="T173" i="1" s="1"/>
  <c r="K192" i="1"/>
  <c r="J194" i="1"/>
  <c r="Q194" i="1" s="1"/>
  <c r="T194" i="1" s="1"/>
  <c r="N289" i="1"/>
  <c r="K302" i="1"/>
  <c r="N329" i="1"/>
  <c r="N340" i="1"/>
  <c r="R43" i="1"/>
  <c r="N43" i="1"/>
  <c r="R50" i="1"/>
  <c r="N50" i="1"/>
  <c r="K50" i="1"/>
  <c r="N75" i="1"/>
  <c r="K75" i="1"/>
  <c r="N102" i="1"/>
  <c r="R102" i="1"/>
  <c r="K102" i="1"/>
  <c r="J175" i="1"/>
  <c r="Q175" i="1" s="1"/>
  <c r="T175" i="1" s="1"/>
  <c r="N175" i="1"/>
  <c r="R175" i="1"/>
  <c r="K175" i="1"/>
  <c r="N241" i="1"/>
  <c r="K241" i="1"/>
  <c r="J241" i="1"/>
  <c r="Q241" i="1" s="1"/>
  <c r="T241" i="1" s="1"/>
  <c r="R241" i="1"/>
  <c r="R326" i="1"/>
  <c r="N326" i="1"/>
  <c r="J12" i="1"/>
  <c r="Q12" i="1" s="1"/>
  <c r="T12" i="1" s="1"/>
  <c r="K43" i="1"/>
  <c r="N49" i="1"/>
  <c r="K49" i="1"/>
  <c r="J75" i="1"/>
  <c r="Q75" i="1" s="1"/>
  <c r="T75" i="1" s="1"/>
  <c r="R96" i="1"/>
  <c r="N96" i="1"/>
  <c r="J102" i="1"/>
  <c r="Q102" i="1" s="1"/>
  <c r="T102" i="1" s="1"/>
  <c r="K130" i="1"/>
  <c r="N159" i="1"/>
  <c r="J159" i="1"/>
  <c r="Q159" i="1" s="1"/>
  <c r="T159" i="1" s="1"/>
  <c r="R159" i="1"/>
  <c r="N166" i="1"/>
  <c r="K166" i="1"/>
  <c r="K182" i="1"/>
  <c r="N182" i="1"/>
  <c r="R313" i="1"/>
  <c r="N313" i="1"/>
  <c r="K313" i="1"/>
  <c r="J313" i="1"/>
  <c r="Q313" i="1" s="1"/>
  <c r="T313" i="1" s="1"/>
  <c r="N348" i="1"/>
  <c r="K348" i="1"/>
  <c r="J348" i="1"/>
  <c r="Q348" i="1" s="1"/>
  <c r="T348" i="1" s="1"/>
  <c r="R348" i="1"/>
  <c r="J49" i="1"/>
  <c r="Q49" i="1" s="1"/>
  <c r="T49" i="1" s="1"/>
  <c r="R52" i="1"/>
  <c r="J52" i="1"/>
  <c r="Q52" i="1" s="1"/>
  <c r="T52" i="1" s="1"/>
  <c r="R54" i="1"/>
  <c r="N54" i="1"/>
  <c r="K54" i="1"/>
  <c r="R58" i="1"/>
  <c r="N58" i="1"/>
  <c r="R65" i="1"/>
  <c r="N65" i="1"/>
  <c r="K65" i="1"/>
  <c r="R75" i="1"/>
  <c r="R80" i="1"/>
  <c r="J80" i="1"/>
  <c r="Q80" i="1" s="1"/>
  <c r="T80" i="1" s="1"/>
  <c r="R82" i="1"/>
  <c r="N82" i="1"/>
  <c r="K82" i="1"/>
  <c r="K96" i="1"/>
  <c r="R101" i="1"/>
  <c r="J99" i="1"/>
  <c r="Q99" i="1" s="1"/>
  <c r="T99" i="1" s="1"/>
  <c r="R106" i="1"/>
  <c r="R123" i="1"/>
  <c r="N123" i="1"/>
  <c r="K123" i="1"/>
  <c r="K159" i="1"/>
  <c r="N183" i="1"/>
  <c r="J183" i="1"/>
  <c r="Q183" i="1" s="1"/>
  <c r="T183" i="1" s="1"/>
  <c r="K183" i="1"/>
  <c r="N252" i="1"/>
  <c r="R12" i="1"/>
  <c r="K24" i="1"/>
  <c r="R49" i="1"/>
  <c r="N53" i="1"/>
  <c r="K53" i="1"/>
  <c r="K58" i="1"/>
  <c r="N64" i="1"/>
  <c r="K64" i="1"/>
  <c r="R74" i="1"/>
  <c r="J74" i="1"/>
  <c r="Q74" i="1" s="1"/>
  <c r="T74" i="1" s="1"/>
  <c r="N81" i="1"/>
  <c r="K81" i="1"/>
  <c r="J86" i="1"/>
  <c r="Q86" i="1" s="1"/>
  <c r="T86" i="1" s="1"/>
  <c r="R86" i="1"/>
  <c r="N86" i="1"/>
  <c r="N95" i="1"/>
  <c r="R95" i="1"/>
  <c r="K95" i="1"/>
  <c r="R104" i="1"/>
  <c r="K104" i="1"/>
  <c r="N104" i="1"/>
  <c r="N128" i="1"/>
  <c r="K128" i="1"/>
  <c r="J128" i="1"/>
  <c r="Q128" i="1" s="1"/>
  <c r="K153" i="1"/>
  <c r="J153" i="1"/>
  <c r="Q153" i="1" s="1"/>
  <c r="T153" i="1" s="1"/>
  <c r="N153" i="1"/>
  <c r="N230" i="1"/>
  <c r="K230" i="1"/>
  <c r="J230" i="1"/>
  <c r="Q230" i="1" s="1"/>
  <c r="T230" i="1" s="1"/>
  <c r="N236" i="1"/>
  <c r="K236" i="1"/>
  <c r="J236" i="1"/>
  <c r="Q236" i="1" s="1"/>
  <c r="T236" i="1" s="1"/>
  <c r="N239" i="1"/>
  <c r="R239" i="1"/>
  <c r="K239" i="1"/>
  <c r="J239" i="1"/>
  <c r="Q239" i="1" s="1"/>
  <c r="T239" i="1" s="1"/>
  <c r="R32" i="1"/>
  <c r="N167" i="1"/>
  <c r="J167" i="1"/>
  <c r="Q167" i="1" s="1"/>
  <c r="T167" i="1" s="1"/>
  <c r="J211" i="1"/>
  <c r="Q211" i="1" s="1"/>
  <c r="T211" i="1" s="1"/>
  <c r="N211" i="1"/>
  <c r="N245" i="1"/>
  <c r="R245" i="1"/>
  <c r="K245" i="1"/>
  <c r="J245" i="1"/>
  <c r="Q245" i="1" s="1"/>
  <c r="T245" i="1" s="1"/>
  <c r="R350" i="1"/>
  <c r="J350" i="1"/>
  <c r="Q350" i="1" s="1"/>
  <c r="T350" i="1" s="1"/>
  <c r="N334" i="1"/>
  <c r="J334" i="1"/>
  <c r="Q334" i="1" s="1"/>
  <c r="T334" i="1" s="1"/>
  <c r="K334" i="1"/>
  <c r="K113" i="1"/>
  <c r="K119" i="1"/>
  <c r="K134" i="1"/>
  <c r="N158" i="1"/>
  <c r="K158" i="1"/>
  <c r="K167" i="1"/>
  <c r="J184" i="1"/>
  <c r="Q184" i="1" s="1"/>
  <c r="T184" i="1" s="1"/>
  <c r="N184" i="1"/>
  <c r="K209" i="1"/>
  <c r="J209" i="1"/>
  <c r="K211" i="1"/>
  <c r="N234" i="1"/>
  <c r="R234" i="1"/>
  <c r="K234" i="1"/>
  <c r="J234" i="1"/>
  <c r="Q234" i="1" s="1"/>
  <c r="T234" i="1" s="1"/>
  <c r="K279" i="1"/>
  <c r="J279" i="1"/>
  <c r="Q279" i="1" s="1"/>
  <c r="T279" i="1" s="1"/>
  <c r="R351" i="1"/>
  <c r="K351" i="1"/>
  <c r="N363" i="1"/>
  <c r="K363" i="1"/>
  <c r="J363" i="1"/>
  <c r="K139" i="1"/>
  <c r="N161" i="1"/>
  <c r="K163" i="1"/>
  <c r="N187" i="1"/>
  <c r="K207" i="1"/>
  <c r="N216" i="1"/>
  <c r="K218" i="1"/>
  <c r="N222" i="1"/>
  <c r="R260" i="1"/>
  <c r="N261" i="1"/>
  <c r="N302" i="1"/>
  <c r="K317" i="1"/>
  <c r="J332" i="1"/>
  <c r="Q332" i="1" s="1"/>
  <c r="T332" i="1" s="1"/>
  <c r="K336" i="1"/>
  <c r="N353" i="1"/>
  <c r="R222" i="1"/>
  <c r="R261" i="1"/>
  <c r="R353" i="1"/>
  <c r="J260" i="1"/>
  <c r="Q260" i="1" s="1"/>
  <c r="T260" i="1" s="1"/>
  <c r="J266" i="1"/>
  <c r="Q266" i="1" s="1"/>
  <c r="T266" i="1" s="1"/>
  <c r="N278" i="1"/>
  <c r="K284" i="1"/>
  <c r="J293" i="1"/>
  <c r="Q293" i="1" s="1"/>
  <c r="T293" i="1" s="1"/>
  <c r="J302" i="1"/>
  <c r="Q302" i="1" s="1"/>
  <c r="T302" i="1" s="1"/>
  <c r="N327" i="1"/>
  <c r="R329" i="1"/>
  <c r="R335" i="1"/>
  <c r="R341" i="1"/>
  <c r="R267" i="1"/>
  <c r="J270" i="1"/>
  <c r="Q270" i="1" s="1"/>
  <c r="T270" i="1" s="1"/>
  <c r="J271" i="1"/>
  <c r="Q271" i="1" s="1"/>
  <c r="T271" i="1" s="1"/>
  <c r="J280" i="1"/>
  <c r="Q280" i="1" s="1"/>
  <c r="T280" i="1" s="1"/>
  <c r="J281" i="1"/>
  <c r="Q281" i="1" s="1"/>
  <c r="T281" i="1" s="1"/>
  <c r="R293" i="1"/>
  <c r="J312" i="1"/>
  <c r="Q312" i="1" s="1"/>
  <c r="T312" i="1" s="1"/>
  <c r="J324" i="1"/>
  <c r="Q324" i="1" s="1"/>
  <c r="T324" i="1" s="1"/>
  <c r="J331" i="1"/>
  <c r="Q331" i="1" s="1"/>
  <c r="T331" i="1" s="1"/>
  <c r="R271" i="1"/>
  <c r="R281" i="1"/>
  <c r="K270" i="1"/>
  <c r="K271" i="1"/>
  <c r="K281" i="1"/>
  <c r="K312" i="1"/>
  <c r="K324" i="1"/>
  <c r="K331" i="1"/>
  <c r="K266" i="1"/>
  <c r="R270" i="1"/>
  <c r="N279" i="1"/>
  <c r="N311" i="1"/>
  <c r="J323" i="1"/>
  <c r="Q323" i="1" s="1"/>
  <c r="T323" i="1" s="1"/>
  <c r="J327" i="1"/>
  <c r="Q327" i="1" s="1"/>
  <c r="T327" i="1" s="1"/>
  <c r="J319" i="1"/>
  <c r="Q319" i="1" s="1"/>
  <c r="T319" i="1" s="1"/>
  <c r="N319" i="1"/>
  <c r="J109" i="1"/>
  <c r="Q109" i="1" s="1"/>
  <c r="T109" i="1" s="1"/>
  <c r="K109" i="1"/>
  <c r="N109" i="1"/>
  <c r="J287" i="1"/>
  <c r="Q287" i="1" s="1"/>
  <c r="T287" i="1" s="1"/>
  <c r="N287" i="1"/>
  <c r="K286" i="1"/>
  <c r="R289" i="1"/>
  <c r="K285" i="1"/>
  <c r="J289" i="1"/>
  <c r="Q289" i="1" s="1"/>
  <c r="T289" i="1" s="1"/>
  <c r="J292" i="1"/>
  <c r="Q292" i="1" s="1"/>
  <c r="T292" i="1" s="1"/>
  <c r="N285" i="1"/>
  <c r="K292" i="1"/>
  <c r="R285" i="1"/>
  <c r="J284" i="1"/>
  <c r="Q284" i="1" s="1"/>
  <c r="T284" i="1" s="1"/>
  <c r="K84" i="1"/>
  <c r="R84" i="1"/>
  <c r="J84" i="1"/>
  <c r="Q84" i="1" s="1"/>
  <c r="T84" i="1" s="1"/>
  <c r="N84" i="1"/>
  <c r="N101" i="1"/>
  <c r="K101" i="1"/>
  <c r="J101" i="1"/>
  <c r="Q101" i="1" s="1"/>
  <c r="T101" i="1" s="1"/>
  <c r="K146" i="1"/>
  <c r="N146" i="1"/>
  <c r="J146" i="1"/>
  <c r="Q146" i="1" s="1"/>
  <c r="T146" i="1" s="1"/>
  <c r="R146" i="1"/>
  <c r="R59" i="1"/>
  <c r="J59" i="1"/>
  <c r="Q59" i="1" s="1"/>
  <c r="T59" i="1" s="1"/>
  <c r="N85" i="1"/>
  <c r="K85" i="1"/>
  <c r="K105" i="1"/>
  <c r="R105" i="1"/>
  <c r="J105" i="1"/>
  <c r="Q105" i="1" s="1"/>
  <c r="T105" i="1" s="1"/>
  <c r="K124" i="1"/>
  <c r="N124" i="1"/>
  <c r="J124" i="1"/>
  <c r="Q124" i="1" s="1"/>
  <c r="T124" i="1" s="1"/>
  <c r="R304" i="1"/>
  <c r="J304" i="1"/>
  <c r="Q304" i="1" s="1"/>
  <c r="T304" i="1" s="1"/>
  <c r="N304" i="1"/>
  <c r="K304" i="1"/>
  <c r="R4" i="1"/>
  <c r="J4" i="1"/>
  <c r="Q4" i="1" s="1"/>
  <c r="T4" i="1" s="1"/>
  <c r="J18" i="1"/>
  <c r="Q18" i="1" s="1"/>
  <c r="T18" i="1" s="1"/>
  <c r="R19" i="1"/>
  <c r="R25" i="1"/>
  <c r="J25" i="1"/>
  <c r="Q25" i="1" s="1"/>
  <c r="T25" i="1" s="1"/>
  <c r="K47" i="1"/>
  <c r="R47" i="1"/>
  <c r="J47" i="1"/>
  <c r="Q47" i="1" s="1"/>
  <c r="T47" i="1" s="1"/>
  <c r="N52" i="1"/>
  <c r="K52" i="1"/>
  <c r="K59" i="1"/>
  <c r="N62" i="1"/>
  <c r="K62" i="1"/>
  <c r="N74" i="1"/>
  <c r="K74" i="1"/>
  <c r="K83" i="1"/>
  <c r="J83" i="1"/>
  <c r="Q83" i="1" s="1"/>
  <c r="T83" i="1" s="1"/>
  <c r="R83" i="1"/>
  <c r="J85" i="1"/>
  <c r="Q85" i="1" s="1"/>
  <c r="T85" i="1" s="1"/>
  <c r="N105" i="1"/>
  <c r="N117" i="1"/>
  <c r="K117" i="1"/>
  <c r="N133" i="1"/>
  <c r="K133" i="1"/>
  <c r="K136" i="1"/>
  <c r="N136" i="1"/>
  <c r="J136" i="1"/>
  <c r="Q136" i="1" s="1"/>
  <c r="T136" i="1" s="1"/>
  <c r="R142" i="1"/>
  <c r="J142" i="1"/>
  <c r="Q142" i="1" s="1"/>
  <c r="T142" i="1" s="1"/>
  <c r="N142" i="1"/>
  <c r="K144" i="1"/>
  <c r="N144" i="1"/>
  <c r="R164" i="1"/>
  <c r="J164" i="1"/>
  <c r="Q164" i="1" s="1"/>
  <c r="T164" i="1" s="1"/>
  <c r="N164" i="1"/>
  <c r="K204" i="1"/>
  <c r="N204" i="1"/>
  <c r="J204" i="1"/>
  <c r="Q204" i="1" s="1"/>
  <c r="T204" i="1" s="1"/>
  <c r="N210" i="1"/>
  <c r="K210" i="1"/>
  <c r="R215" i="1"/>
  <c r="J215" i="1"/>
  <c r="Q215" i="1" s="1"/>
  <c r="T215" i="1" s="1"/>
  <c r="K215" i="1"/>
  <c r="N244" i="1"/>
  <c r="K244" i="1"/>
  <c r="R244" i="1"/>
  <c r="J244" i="1"/>
  <c r="Q244" i="1" s="1"/>
  <c r="T244" i="1" s="1"/>
  <c r="N263" i="1"/>
  <c r="K263" i="1"/>
  <c r="R263" i="1"/>
  <c r="J263" i="1"/>
  <c r="Q263" i="1" s="1"/>
  <c r="T263" i="1" s="1"/>
  <c r="R290" i="1"/>
  <c r="J290" i="1"/>
  <c r="Q290" i="1" s="1"/>
  <c r="T290" i="1" s="1"/>
  <c r="N290" i="1"/>
  <c r="K60" i="1"/>
  <c r="R60" i="1"/>
  <c r="J60" i="1"/>
  <c r="Q60" i="1" s="1"/>
  <c r="T60" i="1" s="1"/>
  <c r="K115" i="1"/>
  <c r="R115" i="1"/>
  <c r="J115" i="1"/>
  <c r="Q115" i="1" s="1"/>
  <c r="T115" i="1" s="1"/>
  <c r="K131" i="1"/>
  <c r="N131" i="1"/>
  <c r="N162" i="1"/>
  <c r="K162" i="1"/>
  <c r="K165" i="1"/>
  <c r="N165" i="1"/>
  <c r="J165" i="1"/>
  <c r="Q165" i="1" s="1"/>
  <c r="T165" i="1" s="1"/>
  <c r="N18" i="1"/>
  <c r="K26" i="1"/>
  <c r="R26" i="1"/>
  <c r="K51" i="1"/>
  <c r="R51" i="1"/>
  <c r="J51" i="1"/>
  <c r="Q51" i="1" s="1"/>
  <c r="T51" i="1" s="1"/>
  <c r="N56" i="1"/>
  <c r="K56" i="1"/>
  <c r="N59" i="1"/>
  <c r="R72" i="1"/>
  <c r="J72" i="1"/>
  <c r="Q72" i="1" s="1"/>
  <c r="T72" i="1" s="1"/>
  <c r="K73" i="1"/>
  <c r="J73" i="1"/>
  <c r="Q73" i="1" s="1"/>
  <c r="T73" i="1" s="1"/>
  <c r="R73" i="1"/>
  <c r="K78" i="1"/>
  <c r="R78" i="1"/>
  <c r="J78" i="1"/>
  <c r="Q78" i="1" s="1"/>
  <c r="T78" i="1" s="1"/>
  <c r="K88" i="1"/>
  <c r="R88" i="1"/>
  <c r="J88" i="1"/>
  <c r="Q88" i="1" s="1"/>
  <c r="T88" i="1" s="1"/>
  <c r="K89" i="1"/>
  <c r="J89" i="1"/>
  <c r="Q89" i="1" s="1"/>
  <c r="T89" i="1" s="1"/>
  <c r="R89" i="1"/>
  <c r="N112" i="1"/>
  <c r="K112" i="1"/>
  <c r="J117" i="1"/>
  <c r="Q117" i="1" s="1"/>
  <c r="T117" i="1" s="1"/>
  <c r="N121" i="1"/>
  <c r="K121" i="1"/>
  <c r="R124" i="1"/>
  <c r="R131" i="1"/>
  <c r="J133" i="1"/>
  <c r="Q133" i="1" s="1"/>
  <c r="T133" i="1" s="1"/>
  <c r="R135" i="1"/>
  <c r="J135" i="1"/>
  <c r="Q135" i="1" s="1"/>
  <c r="T135" i="1" s="1"/>
  <c r="N135" i="1"/>
  <c r="K142" i="1"/>
  <c r="J144" i="1"/>
  <c r="Q144" i="1" s="1"/>
  <c r="T144" i="1" s="1"/>
  <c r="N154" i="1"/>
  <c r="K154" i="1"/>
  <c r="K157" i="1"/>
  <c r="N157" i="1"/>
  <c r="J157" i="1"/>
  <c r="Q157" i="1" s="1"/>
  <c r="T157" i="1" s="1"/>
  <c r="R162" i="1"/>
  <c r="K164" i="1"/>
  <c r="R165" i="1"/>
  <c r="N174" i="1"/>
  <c r="K174" i="1"/>
  <c r="K177" i="1"/>
  <c r="N177" i="1"/>
  <c r="J177" i="1"/>
  <c r="Q177" i="1" s="1"/>
  <c r="T177" i="1" s="1"/>
  <c r="R203" i="1"/>
  <c r="J203" i="1"/>
  <c r="Q203" i="1" s="1"/>
  <c r="T203" i="1" s="1"/>
  <c r="N203" i="1"/>
  <c r="J210" i="1"/>
  <c r="Q210" i="1" s="1"/>
  <c r="T210" i="1" s="1"/>
  <c r="R212" i="1"/>
  <c r="J212" i="1"/>
  <c r="Q212" i="1" s="1"/>
  <c r="T212" i="1" s="1"/>
  <c r="N212" i="1"/>
  <c r="N215" i="1"/>
  <c r="N217" i="1"/>
  <c r="R217" i="1"/>
  <c r="K217" i="1"/>
  <c r="K229" i="1"/>
  <c r="J229" i="1"/>
  <c r="Q229" i="1" s="1"/>
  <c r="T229" i="1" s="1"/>
  <c r="N229" i="1"/>
  <c r="K249" i="1"/>
  <c r="R249" i="1"/>
  <c r="J249" i="1"/>
  <c r="Q249" i="1" s="1"/>
  <c r="T249" i="1" s="1"/>
  <c r="N249" i="1"/>
  <c r="N269" i="1"/>
  <c r="K269" i="1"/>
  <c r="R269" i="1"/>
  <c r="J269" i="1"/>
  <c r="Q269" i="1" s="1"/>
  <c r="T269" i="1" s="1"/>
  <c r="K273" i="1"/>
  <c r="R273" i="1"/>
  <c r="J273" i="1"/>
  <c r="Q273" i="1" s="1"/>
  <c r="T273" i="1" s="1"/>
  <c r="N273" i="1"/>
  <c r="K290" i="1"/>
  <c r="R18" i="1"/>
  <c r="K38" i="1"/>
  <c r="J38" i="1"/>
  <c r="Q38" i="1" s="1"/>
  <c r="T38" i="1" s="1"/>
  <c r="R38" i="1"/>
  <c r="N48" i="1"/>
  <c r="K48" i="1"/>
  <c r="K97" i="1"/>
  <c r="J97" i="1"/>
  <c r="Q97" i="1" s="1"/>
  <c r="T97" i="1" s="1"/>
  <c r="R97" i="1"/>
  <c r="J141" i="1"/>
  <c r="Q141" i="1" s="1"/>
  <c r="T141" i="1" s="1"/>
  <c r="R141" i="1"/>
  <c r="R181" i="1"/>
  <c r="J181" i="1"/>
  <c r="Q181" i="1" s="1"/>
  <c r="T181" i="1" s="1"/>
  <c r="N181" i="1"/>
  <c r="K181" i="1"/>
  <c r="R190" i="1"/>
  <c r="J190" i="1"/>
  <c r="Q190" i="1" s="1"/>
  <c r="T190" i="1" s="1"/>
  <c r="N190" i="1"/>
  <c r="R197" i="1"/>
  <c r="J197" i="1"/>
  <c r="Q197" i="1" s="1"/>
  <c r="T197" i="1" s="1"/>
  <c r="N197" i="1"/>
  <c r="N27" i="1"/>
  <c r="K27" i="1"/>
  <c r="N4" i="1"/>
  <c r="J5" i="1"/>
  <c r="Q5" i="1" s="1"/>
  <c r="T5" i="1" s="1"/>
  <c r="R6" i="1"/>
  <c r="R13" i="1"/>
  <c r="J13" i="1"/>
  <c r="Q13" i="1" s="1"/>
  <c r="T13" i="1" s="1"/>
  <c r="K19" i="1"/>
  <c r="N25" i="1"/>
  <c r="J26" i="1"/>
  <c r="Q26" i="1" s="1"/>
  <c r="T26" i="1" s="1"/>
  <c r="J27" i="1"/>
  <c r="Q27" i="1" s="1"/>
  <c r="T27" i="1" s="1"/>
  <c r="N39" i="1"/>
  <c r="K39" i="1"/>
  <c r="R48" i="1"/>
  <c r="N51" i="1"/>
  <c r="K55" i="1"/>
  <c r="R55" i="1"/>
  <c r="J55" i="1"/>
  <c r="Q55" i="1" s="1"/>
  <c r="T55" i="1" s="1"/>
  <c r="J56" i="1"/>
  <c r="Q56" i="1" s="1"/>
  <c r="T56" i="1" s="1"/>
  <c r="K72" i="1"/>
  <c r="N73" i="1"/>
  <c r="N78" i="1"/>
  <c r="N80" i="1"/>
  <c r="K80" i="1"/>
  <c r="R85" i="1"/>
  <c r="N88" i="1"/>
  <c r="N89" i="1"/>
  <c r="N93" i="1"/>
  <c r="K93" i="1"/>
  <c r="N98" i="1"/>
  <c r="K98" i="1"/>
  <c r="N106" i="1"/>
  <c r="K106" i="1"/>
  <c r="K111" i="1"/>
  <c r="R111" i="1"/>
  <c r="J111" i="1"/>
  <c r="Q111" i="1" s="1"/>
  <c r="T111" i="1" s="1"/>
  <c r="J112" i="1"/>
  <c r="Q112" i="1" s="1"/>
  <c r="T112" i="1" s="1"/>
  <c r="K120" i="1"/>
  <c r="R120" i="1"/>
  <c r="J120" i="1"/>
  <c r="Q120" i="1" s="1"/>
  <c r="T120" i="1" s="1"/>
  <c r="J121" i="1"/>
  <c r="Q121" i="1" s="1"/>
  <c r="T121" i="1" s="1"/>
  <c r="R133" i="1"/>
  <c r="K135" i="1"/>
  <c r="R136" i="1"/>
  <c r="K141" i="1"/>
  <c r="R144" i="1"/>
  <c r="J154" i="1"/>
  <c r="Q154" i="1" s="1"/>
  <c r="T154" i="1" s="1"/>
  <c r="R156" i="1"/>
  <c r="J156" i="1"/>
  <c r="Q156" i="1" s="1"/>
  <c r="T156" i="1" s="1"/>
  <c r="N156" i="1"/>
  <c r="J174" i="1"/>
  <c r="Q174" i="1" s="1"/>
  <c r="T174" i="1" s="1"/>
  <c r="R176" i="1"/>
  <c r="J176" i="1"/>
  <c r="Q176" i="1" s="1"/>
  <c r="T176" i="1" s="1"/>
  <c r="N176" i="1"/>
  <c r="N188" i="1"/>
  <c r="K188" i="1"/>
  <c r="K191" i="1"/>
  <c r="N191" i="1"/>
  <c r="J191" i="1"/>
  <c r="Q191" i="1" s="1"/>
  <c r="T191" i="1" s="1"/>
  <c r="K198" i="1"/>
  <c r="N198" i="1"/>
  <c r="J198" i="1"/>
  <c r="Q198" i="1" s="1"/>
  <c r="T198" i="1" s="1"/>
  <c r="K203" i="1"/>
  <c r="R204" i="1"/>
  <c r="R210" i="1"/>
  <c r="K212" i="1"/>
  <c r="J217" i="1"/>
  <c r="Q217" i="1" s="1"/>
  <c r="T217" i="1" s="1"/>
  <c r="R229" i="1"/>
  <c r="N238" i="1"/>
  <c r="K238" i="1"/>
  <c r="R238" i="1"/>
  <c r="J252" i="1"/>
  <c r="Q252" i="1" s="1"/>
  <c r="T252" i="1" s="1"/>
  <c r="K315" i="1"/>
  <c r="N315" i="1"/>
  <c r="J315" i="1"/>
  <c r="Q315" i="1" s="1"/>
  <c r="T315" i="1" s="1"/>
  <c r="R315" i="1"/>
  <c r="R137" i="1"/>
  <c r="R147" i="1"/>
  <c r="R152" i="1"/>
  <c r="J152" i="1"/>
  <c r="Q152" i="1" s="1"/>
  <c r="T152" i="1" s="1"/>
  <c r="R158" i="1"/>
  <c r="R160" i="1"/>
  <c r="J160" i="1"/>
  <c r="Q160" i="1" s="1"/>
  <c r="T160" i="1" s="1"/>
  <c r="R166" i="1"/>
  <c r="R172" i="1"/>
  <c r="J172" i="1"/>
  <c r="Q172" i="1" s="1"/>
  <c r="T172" i="1" s="1"/>
  <c r="R178" i="1"/>
  <c r="R182" i="1"/>
  <c r="R192" i="1"/>
  <c r="R199" i="1"/>
  <c r="R205" i="1"/>
  <c r="R208" i="1"/>
  <c r="J208" i="1"/>
  <c r="Q208" i="1" s="1"/>
  <c r="T208" i="1" s="1"/>
  <c r="R219" i="1"/>
  <c r="J219" i="1"/>
  <c r="Q219" i="1" s="1"/>
  <c r="T219" i="1" s="1"/>
  <c r="K220" i="1"/>
  <c r="N220" i="1"/>
  <c r="N221" i="1"/>
  <c r="J221" i="1"/>
  <c r="Q221" i="1" s="1"/>
  <c r="T221" i="1" s="1"/>
  <c r="K237" i="1"/>
  <c r="R237" i="1"/>
  <c r="J237" i="1"/>
  <c r="Q237" i="1" s="1"/>
  <c r="T237" i="1" s="1"/>
  <c r="N237" i="1"/>
  <c r="R248" i="1"/>
  <c r="J248" i="1"/>
  <c r="Q248" i="1" s="1"/>
  <c r="T248" i="1" s="1"/>
  <c r="K258" i="1"/>
  <c r="R258" i="1"/>
  <c r="J258" i="1"/>
  <c r="Q258" i="1" s="1"/>
  <c r="T258" i="1" s="1"/>
  <c r="N276" i="1"/>
  <c r="K276" i="1"/>
  <c r="R282" i="1"/>
  <c r="J282" i="1"/>
  <c r="Q282" i="1" s="1"/>
  <c r="T282" i="1" s="1"/>
  <c r="N282" i="1"/>
  <c r="N316" i="1"/>
  <c r="J316" i="1"/>
  <c r="Q316" i="1" s="1"/>
  <c r="T316" i="1" s="1"/>
  <c r="K316" i="1"/>
  <c r="K344" i="1"/>
  <c r="N344" i="1"/>
  <c r="J344" i="1"/>
  <c r="Q344" i="1" s="1"/>
  <c r="T344" i="1" s="1"/>
  <c r="R344" i="1"/>
  <c r="R356" i="1"/>
  <c r="J356" i="1"/>
  <c r="Q356" i="1" s="1"/>
  <c r="T356" i="1" s="1"/>
  <c r="N356" i="1"/>
  <c r="N358" i="1"/>
  <c r="J358" i="1"/>
  <c r="Q358" i="1" s="1"/>
  <c r="T358" i="1" s="1"/>
  <c r="R358" i="1"/>
  <c r="N362" i="1"/>
  <c r="J362" i="1"/>
  <c r="Q362" i="1" s="1"/>
  <c r="T362" i="1" s="1"/>
  <c r="K362" i="1"/>
  <c r="R362" i="1"/>
  <c r="J33" i="1"/>
  <c r="Q33" i="1" s="1"/>
  <c r="T33" i="1" s="1"/>
  <c r="J43" i="1"/>
  <c r="Q43" i="1" s="1"/>
  <c r="T43" i="1" s="1"/>
  <c r="J50" i="1"/>
  <c r="Q50" i="1" s="1"/>
  <c r="T50" i="1" s="1"/>
  <c r="J54" i="1"/>
  <c r="Q54" i="1" s="1"/>
  <c r="T54" i="1" s="1"/>
  <c r="J58" i="1"/>
  <c r="Q58" i="1" s="1"/>
  <c r="T58" i="1" s="1"/>
  <c r="J65" i="1"/>
  <c r="Q65" i="1" s="1"/>
  <c r="T65" i="1" s="1"/>
  <c r="J77" i="1"/>
  <c r="Q77" i="1" s="1"/>
  <c r="T77" i="1" s="1"/>
  <c r="J82" i="1"/>
  <c r="Q82" i="1" s="1"/>
  <c r="T82" i="1" s="1"/>
  <c r="J87" i="1"/>
  <c r="Q87" i="1" s="1"/>
  <c r="T87" i="1" s="1"/>
  <c r="J96" i="1"/>
  <c r="Q96" i="1" s="1"/>
  <c r="T96" i="1" s="1"/>
  <c r="J104" i="1"/>
  <c r="Q104" i="1" s="1"/>
  <c r="T104" i="1" s="1"/>
  <c r="J110" i="1"/>
  <c r="Q110" i="1" s="1"/>
  <c r="T110" i="1" s="1"/>
  <c r="J114" i="1"/>
  <c r="Q114" i="1" s="1"/>
  <c r="T114" i="1" s="1"/>
  <c r="J119" i="1"/>
  <c r="Q119" i="1" s="1"/>
  <c r="T119" i="1" s="1"/>
  <c r="J123" i="1"/>
  <c r="Q123" i="1" s="1"/>
  <c r="T123" i="1" s="1"/>
  <c r="R128" i="1"/>
  <c r="R130" i="1"/>
  <c r="J130" i="1"/>
  <c r="Q130" i="1" s="1"/>
  <c r="T130" i="1" s="1"/>
  <c r="J137" i="1"/>
  <c r="Q137" i="1" s="1"/>
  <c r="T137" i="1" s="1"/>
  <c r="J147" i="1"/>
  <c r="Q147" i="1" s="1"/>
  <c r="T147" i="1" s="1"/>
  <c r="K152" i="1"/>
  <c r="R153" i="1"/>
  <c r="J158" i="1"/>
  <c r="Q158" i="1" s="1"/>
  <c r="T158" i="1" s="1"/>
  <c r="K160" i="1"/>
  <c r="R161" i="1"/>
  <c r="J166" i="1"/>
  <c r="Q166" i="1" s="1"/>
  <c r="T166" i="1" s="1"/>
  <c r="K172" i="1"/>
  <c r="R173" i="1"/>
  <c r="J178" i="1"/>
  <c r="Q178" i="1" s="1"/>
  <c r="T178" i="1" s="1"/>
  <c r="J182" i="1"/>
  <c r="Q182" i="1" s="1"/>
  <c r="T182" i="1" s="1"/>
  <c r="R183" i="1"/>
  <c r="R185" i="1"/>
  <c r="J185" i="1"/>
  <c r="Q185" i="1" s="1"/>
  <c r="T185" i="1" s="1"/>
  <c r="R187" i="1"/>
  <c r="J192" i="1"/>
  <c r="Q192" i="1" s="1"/>
  <c r="T192" i="1" s="1"/>
  <c r="J199" i="1"/>
  <c r="Q199" i="1" s="1"/>
  <c r="T199" i="1" s="1"/>
  <c r="J205" i="1"/>
  <c r="Q205" i="1" s="1"/>
  <c r="T205" i="1" s="1"/>
  <c r="K208" i="1"/>
  <c r="R209" i="1"/>
  <c r="K219" i="1"/>
  <c r="J220" i="1"/>
  <c r="Q220" i="1" s="1"/>
  <c r="T220" i="1" s="1"/>
  <c r="K221" i="1"/>
  <c r="K243" i="1"/>
  <c r="R243" i="1"/>
  <c r="J243" i="1"/>
  <c r="Q243" i="1" s="1"/>
  <c r="T243" i="1" s="1"/>
  <c r="N243" i="1"/>
  <c r="K248" i="1"/>
  <c r="R257" i="1"/>
  <c r="N258" i="1"/>
  <c r="K262" i="1"/>
  <c r="R262" i="1"/>
  <c r="J262" i="1"/>
  <c r="Q262" i="1" s="1"/>
  <c r="T262" i="1" s="1"/>
  <c r="N262" i="1"/>
  <c r="K268" i="1"/>
  <c r="R268" i="1"/>
  <c r="J268" i="1"/>
  <c r="Q268" i="1" s="1"/>
  <c r="T268" i="1" s="1"/>
  <c r="N268" i="1"/>
  <c r="J276" i="1"/>
  <c r="Q276" i="1" s="1"/>
  <c r="T276" i="1" s="1"/>
  <c r="K282" i="1"/>
  <c r="R296" i="1"/>
  <c r="J296" i="1"/>
  <c r="Q296" i="1" s="1"/>
  <c r="T296" i="1" s="1"/>
  <c r="N296" i="1"/>
  <c r="K298" i="1"/>
  <c r="N298" i="1"/>
  <c r="R314" i="1"/>
  <c r="J314" i="1"/>
  <c r="Q314" i="1" s="1"/>
  <c r="T314" i="1" s="1"/>
  <c r="N314" i="1"/>
  <c r="K314" i="1"/>
  <c r="R316" i="1"/>
  <c r="K356" i="1"/>
  <c r="K358" i="1"/>
  <c r="K330" i="1"/>
  <c r="J330" i="1"/>
  <c r="Q330" i="1" s="1"/>
  <c r="T330" i="1" s="1"/>
  <c r="R330" i="1"/>
  <c r="N347" i="1"/>
  <c r="K347" i="1"/>
  <c r="J347" i="1"/>
  <c r="Q347" i="1" s="1"/>
  <c r="T347" i="1" s="1"/>
  <c r="K357" i="1"/>
  <c r="N357" i="1"/>
  <c r="R357" i="1"/>
  <c r="R216" i="1"/>
  <c r="R226" i="1"/>
  <c r="J226" i="1"/>
  <c r="Q226" i="1" s="1"/>
  <c r="T226" i="1" s="1"/>
  <c r="R230" i="1"/>
  <c r="R232" i="1"/>
  <c r="J232" i="1"/>
  <c r="Q232" i="1" s="1"/>
  <c r="T232" i="1" s="1"/>
  <c r="N233" i="1"/>
  <c r="K233" i="1"/>
  <c r="N253" i="1"/>
  <c r="K253" i="1"/>
  <c r="N259" i="1"/>
  <c r="K259" i="1"/>
  <c r="N280" i="1"/>
  <c r="K280" i="1"/>
  <c r="K283" i="1"/>
  <c r="N283" i="1"/>
  <c r="J283" i="1"/>
  <c r="Q283" i="1" s="1"/>
  <c r="T283" i="1" s="1"/>
  <c r="N288" i="1"/>
  <c r="K288" i="1"/>
  <c r="K291" i="1"/>
  <c r="N291" i="1"/>
  <c r="J291" i="1"/>
  <c r="Q291" i="1" s="1"/>
  <c r="T291" i="1" s="1"/>
  <c r="N301" i="1"/>
  <c r="K301" i="1"/>
  <c r="R301" i="1"/>
  <c r="R343" i="1"/>
  <c r="J343" i="1"/>
  <c r="Q343" i="1" s="1"/>
  <c r="T343" i="1" s="1"/>
  <c r="N343" i="1"/>
  <c r="K343" i="1"/>
  <c r="K361" i="1"/>
  <c r="N361" i="1"/>
  <c r="J361" i="1"/>
  <c r="Q361" i="1" s="1"/>
  <c r="T361" i="1" s="1"/>
  <c r="R278" i="1"/>
  <c r="J278" i="1"/>
  <c r="Q278" i="1" s="1"/>
  <c r="T278" i="1" s="1"/>
  <c r="R284" i="1"/>
  <c r="R286" i="1"/>
  <c r="J286" i="1"/>
  <c r="Q286" i="1" s="1"/>
  <c r="T286" i="1" s="1"/>
  <c r="R292" i="1"/>
  <c r="R364" i="1"/>
  <c r="R312" i="1"/>
  <c r="R325" i="1"/>
  <c r="J325" i="1"/>
  <c r="Q325" i="1" s="1"/>
  <c r="T325" i="1" s="1"/>
  <c r="N325" i="1"/>
  <c r="K326" i="1"/>
  <c r="J326" i="1"/>
  <c r="Q326" i="1" s="1"/>
  <c r="T326" i="1" s="1"/>
  <c r="R334" i="1"/>
  <c r="R337" i="1"/>
  <c r="J337" i="1"/>
  <c r="Q337" i="1" s="1"/>
  <c r="T337" i="1" s="1"/>
  <c r="N337" i="1"/>
  <c r="K339" i="1"/>
  <c r="K342" i="1" s="1"/>
  <c r="J339" i="1"/>
  <c r="Q363" i="1"/>
  <c r="R279" i="1"/>
  <c r="R287" i="1"/>
  <c r="R310" i="1"/>
  <c r="J310" i="1"/>
  <c r="Q310" i="1" s="1"/>
  <c r="T310" i="1" s="1"/>
  <c r="K310" i="1"/>
  <c r="R318" i="1"/>
  <c r="J318" i="1"/>
  <c r="Q318" i="1" s="1"/>
  <c r="T318" i="1" s="1"/>
  <c r="K318" i="1"/>
  <c r="N323" i="1"/>
  <c r="K323" i="1"/>
  <c r="N335" i="1"/>
  <c r="K335" i="1"/>
  <c r="R349" i="1"/>
  <c r="J349" i="1"/>
  <c r="Q349" i="1" s="1"/>
  <c r="T349" i="1" s="1"/>
  <c r="K350" i="1"/>
  <c r="N350" i="1"/>
  <c r="N351" i="1"/>
  <c r="J351" i="1"/>
  <c r="Q351" i="1" s="1"/>
  <c r="T351" i="1" s="1"/>
  <c r="R311" i="1"/>
  <c r="R319" i="1"/>
  <c r="R327" i="1"/>
  <c r="R331" i="1"/>
  <c r="R333" i="1"/>
  <c r="J333" i="1"/>
  <c r="Q333" i="1" s="1"/>
  <c r="T333" i="1" s="1"/>
  <c r="R340" i="1"/>
  <c r="R342" i="1" s="1"/>
  <c r="K132" i="1" l="1"/>
  <c r="N132" i="1"/>
  <c r="R99" i="1"/>
  <c r="K99" i="1"/>
  <c r="N342" i="1"/>
  <c r="N99" i="1"/>
  <c r="K213" i="1"/>
  <c r="R213" i="1"/>
  <c r="N213" i="1"/>
  <c r="Q209" i="1"/>
  <c r="J213" i="1"/>
  <c r="R252" i="1"/>
  <c r="N257" i="1"/>
  <c r="K257" i="1"/>
  <c r="K252" i="1"/>
  <c r="J257" i="1"/>
  <c r="Q257" i="1" s="1"/>
  <c r="T257" i="1" s="1"/>
  <c r="K364" i="1"/>
  <c r="N364" i="1"/>
  <c r="J342" i="1"/>
  <c r="Q339" i="1"/>
  <c r="N309" i="1"/>
  <c r="J309" i="1"/>
  <c r="K309" i="1"/>
  <c r="R309" i="1"/>
  <c r="R132" i="1"/>
  <c r="J132" i="1"/>
  <c r="Q132" i="1"/>
  <c r="T128" i="1"/>
  <c r="T132" i="1" s="1"/>
  <c r="T363" i="1"/>
  <c r="T209" i="1" l="1"/>
  <c r="T213" i="1" s="1"/>
  <c r="Q213" i="1"/>
  <c r="Q309" i="1"/>
  <c r="J364" i="1"/>
  <c r="T339" i="1"/>
  <c r="T342" i="1" s="1"/>
  <c r="Q342" i="1"/>
  <c r="T309" i="1" l="1"/>
  <c r="T364" i="1" s="1"/>
  <c r="Q364" i="1"/>
</calcChain>
</file>

<file path=xl/sharedStrings.xml><?xml version="1.0" encoding="utf-8"?>
<sst xmlns="http://schemas.openxmlformats.org/spreadsheetml/2006/main" count="1486" uniqueCount="353">
  <si>
    <t>דוח תקציב שבועי ליום 20.10.2021 באלפי ₪</t>
  </si>
  <si>
    <t>מס תקנה</t>
  </si>
  <si>
    <t>שם התקנה</t>
  </si>
  <si>
    <t>מרכז קרנות</t>
  </si>
  <si>
    <t>שם מרכז קרנות</t>
  </si>
  <si>
    <t>תקציב נטו</t>
  </si>
  <si>
    <t>שינויים צפויים</t>
  </si>
  <si>
    <t>תקציב על"ש צפוי</t>
  </si>
  <si>
    <t>השתתפויות</t>
  </si>
  <si>
    <t>ביצוע בפועל</t>
  </si>
  <si>
    <t>יתרה לאחר ביצוע בפועל</t>
  </si>
  <si>
    <t>אחוז ביצוע בפועל</t>
  </si>
  <si>
    <t>ביצוע בדרך</t>
  </si>
  <si>
    <t>התחייבויות פתוחות</t>
  </si>
  <si>
    <t>אחוז ביצוע בפועל + בדרך + התחייבות</t>
  </si>
  <si>
    <t xml:space="preserve"> יתרת הזמנות לא מאושרות לביצוע השנה</t>
  </si>
  <si>
    <t xml:space="preserve">שריונים </t>
  </si>
  <si>
    <t>יתרה לאחר ביצוע התחייבויות ושיריונים</t>
  </si>
  <si>
    <t>אחוז ביצוע מצטבר</t>
  </si>
  <si>
    <t>בקשות מאושרות בוועדה לפני פריסת תשלומים</t>
  </si>
  <si>
    <t xml:space="preserve">יתרה פנויה </t>
  </si>
  <si>
    <t>הערות</t>
  </si>
  <si>
    <t>23103899</t>
  </si>
  <si>
    <t>התכנית הלאומית לילדי</t>
  </si>
  <si>
    <t>300000</t>
  </si>
  <si>
    <t>משרד הקליטה  מטה</t>
  </si>
  <si>
    <t/>
  </si>
  <si>
    <t>3000112</t>
  </si>
  <si>
    <t>תוכנית לאומית</t>
  </si>
  <si>
    <t>תוצאה</t>
  </si>
  <si>
    <t>3000107</t>
  </si>
  <si>
    <t>בנא"מ</t>
  </si>
  <si>
    <t>300020</t>
  </si>
  <si>
    <t>מחוז ירושלים והדרום</t>
  </si>
  <si>
    <t>300030</t>
  </si>
  <si>
    <t>מחוז חיפה והצפון</t>
  </si>
  <si>
    <t>300040</t>
  </si>
  <si>
    <t>מחוז באר שבע והדרום</t>
  </si>
  <si>
    <t>300060</t>
  </si>
  <si>
    <t>מחוז תל אביב והשפלה</t>
  </si>
  <si>
    <t>30110101</t>
  </si>
  <si>
    <t>שיא כח אדם</t>
  </si>
  <si>
    <t>תקציב קשיח</t>
  </si>
  <si>
    <t>30110102</t>
  </si>
  <si>
    <t>שעות נוספות</t>
  </si>
  <si>
    <t>30110103</t>
  </si>
  <si>
    <t>החזר הוצאות רכב</t>
  </si>
  <si>
    <t>30110104</t>
  </si>
  <si>
    <t>חודשי עבודה</t>
  </si>
  <si>
    <t>30110105</t>
  </si>
  <si>
    <t>כוננויות</t>
  </si>
  <si>
    <t>30110106</t>
  </si>
  <si>
    <t>שכר עידוד</t>
  </si>
  <si>
    <t>30110107</t>
  </si>
  <si>
    <t>שעות סטודנטים</t>
  </si>
  <si>
    <t>30110108</t>
  </si>
  <si>
    <t>הוצאות פרישה</t>
  </si>
  <si>
    <t>30110201</t>
  </si>
  <si>
    <t>פעולות הנהלה</t>
  </si>
  <si>
    <t>3000101</t>
  </si>
  <si>
    <t>דוברות</t>
  </si>
  <si>
    <t>3000102</t>
  </si>
  <si>
    <t>ביקורת פנים</t>
  </si>
  <si>
    <t>3000103</t>
  </si>
  <si>
    <t>נסיעות לחו"ל</t>
  </si>
  <si>
    <t>3000104</t>
  </si>
  <si>
    <t>חשבות</t>
  </si>
  <si>
    <t>3000105</t>
  </si>
  <si>
    <t>מחקרים, סקרים</t>
  </si>
  <si>
    <t>3000106</t>
  </si>
  <si>
    <t>מידע ופרסום</t>
  </si>
  <si>
    <t>3000111</t>
  </si>
  <si>
    <t>אגף הדרכה</t>
  </si>
  <si>
    <t>3000113</t>
  </si>
  <si>
    <t>רווחת העובד</t>
  </si>
  <si>
    <t>3000115</t>
  </si>
  <si>
    <t>משאבי אנוש</t>
  </si>
  <si>
    <t>3000116</t>
  </si>
  <si>
    <t>שיוויון מגדרי</t>
  </si>
  <si>
    <t>30110202</t>
  </si>
  <si>
    <t>תפעול</t>
  </si>
  <si>
    <t>3000108</t>
  </si>
  <si>
    <t>אבטחת שר</t>
  </si>
  <si>
    <t>3000109</t>
  </si>
  <si>
    <t>ביטחון</t>
  </si>
  <si>
    <t>3000110</t>
  </si>
  <si>
    <t>מנהל נתב"ג</t>
  </si>
  <si>
    <t>300019</t>
  </si>
  <si>
    <t>אבטחה קורונה</t>
  </si>
  <si>
    <t>300070</t>
  </si>
  <si>
    <t>נתב"ג</t>
  </si>
  <si>
    <t>30110203</t>
  </si>
  <si>
    <t>דיור לא ממשלתי</t>
  </si>
  <si>
    <t>30110205</t>
  </si>
  <si>
    <t>דיור ממשלתי - דמי שי</t>
  </si>
  <si>
    <t>30110208</t>
  </si>
  <si>
    <t>אחזקת רכב ממשלתי</t>
  </si>
  <si>
    <t>3000117</t>
  </si>
  <si>
    <t>מערכות מידע</t>
  </si>
  <si>
    <t>30110210</t>
  </si>
  <si>
    <t>קניית שירותי מחשוב</t>
  </si>
  <si>
    <t>30110211</t>
  </si>
  <si>
    <t>תפעול ומחשוב ארוכי ט</t>
  </si>
  <si>
    <t>תקנה הרשאתית,גרעין יסגר ע"י  שינוי פריסת אבני דרך</t>
  </si>
  <si>
    <t>30110213</t>
  </si>
  <si>
    <t>הכנסות מפעולות גבייה</t>
  </si>
  <si>
    <t>30110240</t>
  </si>
  <si>
    <t>רכש קורונה</t>
  </si>
  <si>
    <t>30002020</t>
  </si>
  <si>
    <t>פעולות תעסוקה</t>
  </si>
  <si>
    <t>30002100</t>
  </si>
  <si>
    <t>פעולות לעידוד יזמות</t>
  </si>
  <si>
    <t>30110256</t>
  </si>
  <si>
    <t>פרסום דרך לשכת הפרסו</t>
  </si>
  <si>
    <t>300010</t>
  </si>
  <si>
    <t>ביצוע מטה</t>
  </si>
  <si>
    <t>30120101</t>
  </si>
  <si>
    <t>שכירות מקבצי דיור</t>
  </si>
  <si>
    <t>30120106</t>
  </si>
  <si>
    <t>מענקים לבניית בתי די</t>
  </si>
  <si>
    <t>30120110</t>
  </si>
  <si>
    <t>סיוע בשכר דירה לעולי</t>
  </si>
  <si>
    <t>30120112</t>
  </si>
  <si>
    <t>הפעלת מרכזי קליטה</t>
  </si>
  <si>
    <t>30120113</t>
  </si>
  <si>
    <t>ציוד לבאים מאתיופיה</t>
  </si>
  <si>
    <t>30120120</t>
  </si>
  <si>
    <t>הכנסה מגורמי חוץ</t>
  </si>
  <si>
    <t>30120201</t>
  </si>
  <si>
    <t>וואוצ'רים ושכר לימוד</t>
  </si>
  <si>
    <t>300019030</t>
  </si>
  <si>
    <t>קורונה- צפון</t>
  </si>
  <si>
    <t>300019040</t>
  </si>
  <si>
    <t>קורונה- דרום</t>
  </si>
  <si>
    <t>300019060</t>
  </si>
  <si>
    <t>קורונה- מרכז</t>
  </si>
  <si>
    <t>30120202</t>
  </si>
  <si>
    <t>פעולות תעסוקה, יזמות</t>
  </si>
  <si>
    <t>יזמות</t>
  </si>
  <si>
    <t>מדענים</t>
  </si>
  <si>
    <t>30002110</t>
  </si>
  <si>
    <t>פעולות מק"ב</t>
  </si>
  <si>
    <t xml:space="preserve">תעסוקה </t>
  </si>
  <si>
    <t>30002160</t>
  </si>
  <si>
    <t>מורים עולים</t>
  </si>
  <si>
    <t>תעסוקה</t>
  </si>
  <si>
    <t>30002170</t>
  </si>
  <si>
    <t>רופאים עולים</t>
  </si>
  <si>
    <t>30120203</t>
  </si>
  <si>
    <t>מרכזי הכוון תעסוקתיי</t>
  </si>
  <si>
    <t>30120204</t>
  </si>
  <si>
    <t>הכנסות מהשתתפות עולי</t>
  </si>
  <si>
    <t>30120205</t>
  </si>
  <si>
    <t>תשלומי פרט בתעסוקה</t>
  </si>
  <si>
    <t xml:space="preserve">תעסוקה הכל </t>
  </si>
  <si>
    <t>300020530</t>
  </si>
  <si>
    <t>אגרות מבחן מחוז צפון</t>
  </si>
  <si>
    <t>300020540</t>
  </si>
  <si>
    <t>אגרות מבחן מחוז דרום</t>
  </si>
  <si>
    <t>300020560</t>
  </si>
  <si>
    <t>אגרות מבחן מחוז מרכז</t>
  </si>
  <si>
    <t>300020630</t>
  </si>
  <si>
    <t>עלייה 2000 מחוז צפון</t>
  </si>
  <si>
    <t>300020640</t>
  </si>
  <si>
    <t>עלייה 2000 מחוז דרום</t>
  </si>
  <si>
    <t>300020660</t>
  </si>
  <si>
    <t>עלייה 2000 מחוז מרכז</t>
  </si>
  <si>
    <t>300020730</t>
  </si>
  <si>
    <t>נגב גליל מחוז צפון</t>
  </si>
  <si>
    <t>300020740</t>
  </si>
  <si>
    <t>נגב גליל מחוז דרום</t>
  </si>
  <si>
    <t>300020860</t>
  </si>
  <si>
    <t>ספורטאים מרכז</t>
  </si>
  <si>
    <t>30120206</t>
  </si>
  <si>
    <t>קידומי העסקה</t>
  </si>
  <si>
    <t>300019010</t>
  </si>
  <si>
    <t>קורונה- מטה</t>
  </si>
  <si>
    <t>30120207</t>
  </si>
  <si>
    <t>מרכז לאמנים עולים</t>
  </si>
  <si>
    <t>מרכז לאמנים עולים תעסוקה</t>
  </si>
  <si>
    <t>30120209</t>
  </si>
  <si>
    <t>קרן הלוואות לעולים</t>
  </si>
  <si>
    <t>30120213</t>
  </si>
  <si>
    <t>תוכנית קמ"ע - מדענים</t>
  </si>
  <si>
    <t>תקנת הרשאה להיתחייב לאחר פריסת אבני דרך אין גרעון</t>
  </si>
  <si>
    <t>30120220</t>
  </si>
  <si>
    <t>מלגות ושכר מדענים</t>
  </si>
  <si>
    <t>30120222</t>
  </si>
  <si>
    <t>מרכזי עידוד יזמות</t>
  </si>
  <si>
    <t>30120225</t>
  </si>
  <si>
    <t>הכנסה מפעולות סטודנט</t>
  </si>
  <si>
    <t>30120226</t>
  </si>
  <si>
    <t>שכר לימוד לסטודנטים</t>
  </si>
  <si>
    <t>30002240</t>
  </si>
  <si>
    <t>פעולות מנה"ס</t>
  </si>
  <si>
    <t>30120227</t>
  </si>
  <si>
    <t>השתתפות במשרד הביטחו</t>
  </si>
  <si>
    <t>30002280</t>
  </si>
  <si>
    <t>תכניות לצעירים</t>
  </si>
  <si>
    <t>30004140</t>
  </si>
  <si>
    <t>אנדרטאות-משרד הבטחון</t>
  </si>
  <si>
    <t>30120228</t>
  </si>
  <si>
    <t>תוכניות לצעירים</t>
  </si>
  <si>
    <t>פעולות מנהל הסטודנטים</t>
  </si>
  <si>
    <t>30002300</t>
  </si>
  <si>
    <t>פעולות לנוער עולה</t>
  </si>
  <si>
    <t>30120229</t>
  </si>
  <si>
    <t>מנהיגות עולה</t>
  </si>
  <si>
    <t>30120231</t>
  </si>
  <si>
    <t>סיוע לחיילים עולים</t>
  </si>
  <si>
    <t>300022330</t>
  </si>
  <si>
    <t>מלגות קיום - צפון</t>
  </si>
  <si>
    <t>300022340</t>
  </si>
  <si>
    <t>מלגות קיום - דרום</t>
  </si>
  <si>
    <t>300022360</t>
  </si>
  <si>
    <t>מלגות קיום - מרכז</t>
  </si>
  <si>
    <t>300023130</t>
  </si>
  <si>
    <t>סיוע לחיילים - צפון</t>
  </si>
  <si>
    <t>300023140</t>
  </si>
  <si>
    <t>סיוע לחיילים - דרום</t>
  </si>
  <si>
    <t>300023160</t>
  </si>
  <si>
    <t>סיוע לחיילים - מרכז</t>
  </si>
  <si>
    <t>30120232</t>
  </si>
  <si>
    <t>יעודה לתוכניות פרט</t>
  </si>
  <si>
    <t>30120240</t>
  </si>
  <si>
    <t>תמיכה קורונה</t>
  </si>
  <si>
    <t>300020210</t>
  </si>
  <si>
    <t>תעסוקה - מטה</t>
  </si>
  <si>
    <t>300020230</t>
  </si>
  <si>
    <t>תעסוקה - צפון</t>
  </si>
  <si>
    <t>300020240</t>
  </si>
  <si>
    <t>תעסוקה - דרום</t>
  </si>
  <si>
    <t>300020260</t>
  </si>
  <si>
    <t>תעסוקה - מרכז</t>
  </si>
  <si>
    <t>300021030</t>
  </si>
  <si>
    <t>יזמות - צפון</t>
  </si>
  <si>
    <t>300021040</t>
  </si>
  <si>
    <t>יזמות - דרום</t>
  </si>
  <si>
    <t>300021060</t>
  </si>
  <si>
    <t>יזמות - מרכז</t>
  </si>
  <si>
    <t>סטודנטים</t>
  </si>
  <si>
    <t>להסתיר</t>
  </si>
  <si>
    <t>וואוצ'רים לעיבריחת</t>
  </si>
  <si>
    <t>30004000</t>
  </si>
  <si>
    <t>פעולות קליטה בקהילה</t>
  </si>
  <si>
    <t>300040030</t>
  </si>
  <si>
    <t>קליטה בקהילה - צפון</t>
  </si>
  <si>
    <t>300040040</t>
  </si>
  <si>
    <t>קליטה בקהילה - דרום</t>
  </si>
  <si>
    <t>300040060</t>
  </si>
  <si>
    <t>קליטה בקהילה - מרכז</t>
  </si>
  <si>
    <t>30120401</t>
  </si>
  <si>
    <t>קליטה חברתית</t>
  </si>
  <si>
    <t>30004060</t>
  </si>
  <si>
    <t>מרכז ההסברה</t>
  </si>
  <si>
    <t>30004160</t>
  </si>
  <si>
    <t>ועדה לאסירי ציון</t>
  </si>
  <si>
    <t>30004250</t>
  </si>
  <si>
    <t>פעולות רווחה לעולים</t>
  </si>
  <si>
    <t>30120402</t>
  </si>
  <si>
    <t>תמיכה ברשויות מקומיו</t>
  </si>
  <si>
    <t>30120403</t>
  </si>
  <si>
    <t>תמיכה בעמותות העוסקו</t>
  </si>
  <si>
    <t>30120404</t>
  </si>
  <si>
    <t>הכנסות מפעולות קליטה</t>
  </si>
  <si>
    <t>30120410</t>
  </si>
  <si>
    <t>פעולות מכספי האפוטרו</t>
  </si>
  <si>
    <t>כספי אופוטרופוס (משרד המשפטים) . קיימות בקשות שאושרו בוועדה . אם נקבל דוחות ביצוע משרד המשפטים מתקצב  את המשרד.</t>
  </si>
  <si>
    <t>30120411</t>
  </si>
  <si>
    <t>השתתפות האפוטרופוס</t>
  </si>
  <si>
    <t>30120421</t>
  </si>
  <si>
    <t>שוברים ללימודי עברית</t>
  </si>
  <si>
    <t>30120424</t>
  </si>
  <si>
    <t>פעילות לימודים אחרת</t>
  </si>
  <si>
    <t>30120426</t>
  </si>
  <si>
    <t>קרן מנהלי מחוז</t>
  </si>
  <si>
    <t>30120427</t>
  </si>
  <si>
    <t>פעולות ליוצאי אתיופי</t>
  </si>
  <si>
    <t>300001</t>
  </si>
  <si>
    <t>קליטה במדע</t>
  </si>
  <si>
    <t>30120801</t>
  </si>
  <si>
    <t>תוכניות לעידוד</t>
  </si>
  <si>
    <t>30120802</t>
  </si>
  <si>
    <t>תמיכות בארגונים</t>
  </si>
  <si>
    <t>30120805</t>
  </si>
  <si>
    <t>פעולות לעידוד חזרתם</t>
  </si>
  <si>
    <t>30008000</t>
  </si>
  <si>
    <t>הפעלת בתים ישראליים</t>
  </si>
  <si>
    <t>30008020</t>
  </si>
  <si>
    <t>תוכניות לחיילים</t>
  </si>
  <si>
    <t>30120811</t>
  </si>
  <si>
    <t>עידוד עלייה אופק ישר</t>
  </si>
  <si>
    <t>30120812</t>
  </si>
  <si>
    <t>קרן נמלטים</t>
  </si>
  <si>
    <t>30120813</t>
  </si>
  <si>
    <t>השתתפות במשרד החוץ</t>
  </si>
  <si>
    <t>30130101</t>
  </si>
  <si>
    <t>סל קליטה ותשלומים לפ</t>
  </si>
  <si>
    <t>300090010</t>
  </si>
  <si>
    <t>סל קליטה מטה</t>
  </si>
  <si>
    <t>300090030</t>
  </si>
  <si>
    <t>סל קליטה צפון</t>
  </si>
  <si>
    <t>300090040</t>
  </si>
  <si>
    <t>סל קליטה דרום</t>
  </si>
  <si>
    <t>300090060</t>
  </si>
  <si>
    <t>סל קליטה מרכז</t>
  </si>
  <si>
    <t>300090070</t>
  </si>
  <si>
    <t>סל קליטה נתב"ג</t>
  </si>
  <si>
    <t>30009700</t>
  </si>
  <si>
    <t>קצבאות זקנה לעולים</t>
  </si>
  <si>
    <t xml:space="preserve">ברמת תקנה אין גרעון. יש להעביר הקצאה בין מרכזי קרנות </t>
  </si>
  <si>
    <t>סל יוצאי אתיופיה מטה</t>
  </si>
  <si>
    <t>300091010</t>
  </si>
  <si>
    <t>300091030</t>
  </si>
  <si>
    <t>סל יוצאי אתיופיה צפו</t>
  </si>
  <si>
    <t>300091040</t>
  </si>
  <si>
    <t>סל יוצאי אתיופיה דרו</t>
  </si>
  <si>
    <t>300091060</t>
  </si>
  <si>
    <t>סל יוצאי אתיופיה מרכ</t>
  </si>
  <si>
    <t>300091070</t>
  </si>
  <si>
    <t>סל יוצאי אתיופיה נתב</t>
  </si>
  <si>
    <t>300092030</t>
  </si>
  <si>
    <t>מענק רכישת ציוד צפון</t>
  </si>
  <si>
    <t>300092040</t>
  </si>
  <si>
    <t>מענק רכישת ציוד דרום</t>
  </si>
  <si>
    <t>300092060</t>
  </si>
  <si>
    <t>מענק רכישת ציוד מרכז</t>
  </si>
  <si>
    <t>רווחה</t>
  </si>
  <si>
    <t>30009300</t>
  </si>
  <si>
    <t>מענק לוותיקי מלחמת</t>
  </si>
  <si>
    <t>30009400</t>
  </si>
  <si>
    <t>מענק למנטרלים</t>
  </si>
  <si>
    <t>300094060</t>
  </si>
  <si>
    <t>מנטרלים מרכז</t>
  </si>
  <si>
    <t>30130105</t>
  </si>
  <si>
    <t>הבטחת הכנסה לעולים</t>
  </si>
  <si>
    <t>30130110</t>
  </si>
  <si>
    <t>הכנסות מביטוח לאומי</t>
  </si>
  <si>
    <t>30130111</t>
  </si>
  <si>
    <t>תכנית הזנה לקשישים</t>
  </si>
  <si>
    <t>30130114</t>
  </si>
  <si>
    <t>סיוע ישיר לעולים</t>
  </si>
  <si>
    <t>חטיבת פרט איציק</t>
  </si>
  <si>
    <t>חטיבת פרט</t>
  </si>
  <si>
    <t xml:space="preserve">סיוע לחיילים </t>
  </si>
  <si>
    <t>תג"מ</t>
  </si>
  <si>
    <t>30009500</t>
  </si>
  <si>
    <t>תכנית גמלאות מיוחדת</t>
  </si>
  <si>
    <t>30009600</t>
  </si>
  <si>
    <t>מסורבי עלייה</t>
  </si>
  <si>
    <t>סה"כ</t>
  </si>
  <si>
    <t>תקציב גמיש: אחוז ביצוע מזומנים הינו: 33% אחוז מצטבר הינו: 68%</t>
  </si>
  <si>
    <t xml:space="preserve">תקציב קשיח: אחוז ביצוע מזומנים הינו: 61%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</si>
</sst>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"/>
    <numFmt numFmtId="165" formatCode="#,###,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sz val="14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2"/>
      <color rgb="FFFFC000"/>
      <name val="Arial"/>
      <family val="2"/>
    </font>
    <font>
      <sz val="11"/>
      <color rgb="FFFFC000"/>
      <name val="Arial"/>
      <family val="2"/>
      <scheme val="minor"/>
    </font>
    <font>
      <sz val="12"/>
      <color theme="8" tint="-0.249977111117893"/>
      <name val="Arial"/>
      <family val="2"/>
    </font>
    <font>
      <sz val="12"/>
      <color theme="1" tint="4.9989318521683403E-2"/>
      <name val="Arial"/>
      <family val="2"/>
    </font>
    <font>
      <sz val="12"/>
      <color theme="9" tint="-0.249977111117893"/>
      <name val="Arial"/>
      <family val="2"/>
    </font>
    <font>
      <sz val="11"/>
      <color theme="1" tint="4.9989318521683403E-2"/>
      <name val="Arial"/>
      <family val="2"/>
      <scheme val="minor"/>
    </font>
    <font>
      <sz val="12"/>
      <color rgb="FFFF99FF"/>
      <name val="Arial"/>
      <family val="2"/>
    </font>
    <font>
      <sz val="12"/>
      <color rgb="FF33CCFF"/>
      <name val="Arial"/>
      <family val="2"/>
    </font>
    <font>
      <sz val="12"/>
      <color theme="7" tint="-0.249977111117893"/>
      <name val="Arial"/>
      <family val="2"/>
    </font>
    <font>
      <sz val="12"/>
      <color theme="9" tint="0.39997558519241921"/>
      <name val="Arial"/>
      <family val="2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</font>
    <font>
      <sz val="11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theme="9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" fontId="4" fillId="3" borderId="4" applyNumberFormat="0" applyProtection="0">
      <alignment horizontal="right" vertical="center" indent="1"/>
    </xf>
    <xf numFmtId="0" fontId="6" fillId="3" borderId="6" applyNumberFormat="0" applyProtection="0">
      <alignment horizontal="right" vertical="center" wrapText="1" indent="1"/>
    </xf>
    <xf numFmtId="4" fontId="6" fillId="8" borderId="6" applyNumberFormat="0" applyProtection="0">
      <alignment horizontal="right" vertical="center" indent="1"/>
    </xf>
    <xf numFmtId="4" fontId="6" fillId="9" borderId="6" applyNumberFormat="0" applyProtection="0">
      <alignment horizontal="right" vertical="center"/>
    </xf>
    <xf numFmtId="0" fontId="20" fillId="10" borderId="0" applyNumberFormat="0" applyBorder="0" applyAlignment="0" applyProtection="0"/>
  </cellStyleXfs>
  <cellXfs count="197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4" borderId="5" xfId="2" quotePrefix="1" applyNumberFormat="1" applyFont="1" applyFill="1" applyBorder="1" applyAlignment="1" applyProtection="1">
      <alignment horizontal="right" vertical="center" wrapText="1"/>
      <protection locked="0"/>
    </xf>
    <xf numFmtId="3" fontId="5" fillId="4" borderId="7" xfId="3" quotePrefix="1" applyNumberFormat="1" applyFont="1" applyFill="1" applyBorder="1" applyAlignment="1" applyProtection="1">
      <alignment horizontal="right" vertical="center" wrapText="1"/>
      <protection locked="0"/>
    </xf>
    <xf numFmtId="3" fontId="5" fillId="5" borderId="7" xfId="3" quotePrefix="1" applyNumberFormat="1" applyFont="1" applyFill="1" applyBorder="1" applyAlignment="1" applyProtection="1">
      <alignment horizontal="right" vertical="center" wrapText="1"/>
      <protection locked="0"/>
    </xf>
    <xf numFmtId="3" fontId="5" fillId="6" borderId="5" xfId="3" quotePrefix="1" applyNumberFormat="1" applyFont="1" applyFill="1" applyBorder="1" applyAlignment="1" applyProtection="1">
      <alignment horizontal="right" vertical="center" wrapText="1"/>
      <protection locked="0"/>
    </xf>
    <xf numFmtId="3" fontId="5" fillId="4" borderId="8" xfId="3" quotePrefix="1" applyNumberFormat="1" applyFont="1" applyFill="1" applyBorder="1" applyAlignment="1" applyProtection="1">
      <alignment horizontal="right" vertical="center" wrapText="1"/>
      <protection locked="0"/>
    </xf>
    <xf numFmtId="3" fontId="5" fillId="4" borderId="5" xfId="3" quotePrefix="1" applyNumberFormat="1" applyFont="1" applyFill="1" applyBorder="1" applyAlignment="1" applyProtection="1">
      <alignment horizontal="right" vertical="center" wrapText="1"/>
      <protection locked="0"/>
    </xf>
    <xf numFmtId="0" fontId="5" fillId="7" borderId="5" xfId="3" quotePrefix="1" applyNumberFormat="1" applyFont="1" applyFill="1" applyBorder="1" applyAlignment="1" applyProtection="1">
      <alignment horizontal="right" vertical="center" wrapText="1"/>
      <protection locked="0"/>
    </xf>
    <xf numFmtId="0" fontId="5" fillId="4" borderId="5" xfId="4" quotePrefix="1" applyNumberFormat="1" applyFont="1" applyFill="1" applyBorder="1" applyAlignment="1">
      <alignment horizontal="right" vertical="center" wrapText="1"/>
    </xf>
    <xf numFmtId="0" fontId="5" fillId="4" borderId="5" xfId="3" quotePrefix="1" applyNumberFormat="1" applyFont="1" applyFill="1" applyBorder="1" applyAlignment="1" applyProtection="1">
      <alignment horizontal="right" vertical="center" wrapText="1"/>
      <protection locked="0"/>
    </xf>
    <xf numFmtId="0" fontId="5" fillId="6" borderId="5" xfId="3" quotePrefix="1" applyNumberFormat="1" applyFont="1" applyFill="1" applyBorder="1" applyAlignment="1" applyProtection="1">
      <alignment horizontal="right" vertical="center" wrapText="1"/>
      <protection locked="0"/>
    </xf>
    <xf numFmtId="0" fontId="5" fillId="6" borderId="7" xfId="3" applyNumberFormat="1" applyFont="1" applyFill="1" applyBorder="1" applyAlignment="1" applyProtection="1">
      <alignment horizontal="right" vertical="center" wrapText="1"/>
      <protection locked="0"/>
    </xf>
    <xf numFmtId="0" fontId="5" fillId="6" borderId="5" xfId="3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 wrapText="1"/>
    </xf>
    <xf numFmtId="164" fontId="7" fillId="0" borderId="9" xfId="5" applyNumberFormat="1" applyFont="1" applyFill="1" applyBorder="1" applyAlignment="1">
      <alignment horizontal="right" vertical="center"/>
    </xf>
    <xf numFmtId="164" fontId="7" fillId="0" borderId="10" xfId="5" applyNumberFormat="1" applyFont="1" applyFill="1" applyBorder="1" applyAlignment="1">
      <alignment horizontal="right" vertical="center"/>
    </xf>
    <xf numFmtId="165" fontId="7" fillId="0" borderId="10" xfId="5" applyNumberFormat="1" applyFont="1" applyFill="1" applyBorder="1" applyAlignment="1">
      <alignment horizontal="right" vertical="center"/>
    </xf>
    <xf numFmtId="9" fontId="7" fillId="0" borderId="10" xfId="1" applyFont="1" applyFill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64" fontId="7" fillId="0" borderId="12" xfId="5" applyNumberFormat="1" applyFont="1" applyFill="1" applyBorder="1" applyAlignment="1">
      <alignment horizontal="right" vertical="center"/>
    </xf>
    <xf numFmtId="164" fontId="7" fillId="0" borderId="4" xfId="5" applyNumberFormat="1" applyFont="1" applyFill="1" applyBorder="1" applyAlignment="1">
      <alignment horizontal="right" vertical="center"/>
    </xf>
    <xf numFmtId="165" fontId="7" fillId="0" borderId="4" xfId="5" applyNumberFormat="1" applyFont="1" applyFill="1" applyBorder="1" applyAlignment="1">
      <alignment horizontal="right" vertical="center"/>
    </xf>
    <xf numFmtId="9" fontId="7" fillId="0" borderId="4" xfId="1" applyFont="1" applyFill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164" fontId="7" fillId="0" borderId="14" xfId="5" applyNumberFormat="1" applyFont="1" applyFill="1" applyBorder="1" applyAlignment="1">
      <alignment horizontal="right" vertical="center"/>
    </xf>
    <xf numFmtId="164" fontId="7" fillId="0" borderId="15" xfId="5" applyNumberFormat="1" applyFont="1" applyFill="1" applyBorder="1" applyAlignment="1">
      <alignment horizontal="right" vertical="center"/>
    </xf>
    <xf numFmtId="165" fontId="7" fillId="0" borderId="15" xfId="5" applyNumberFormat="1" applyFont="1" applyFill="1" applyBorder="1" applyAlignment="1">
      <alignment horizontal="right" vertical="center"/>
    </xf>
    <xf numFmtId="9" fontId="7" fillId="0" borderId="15" xfId="1" applyFont="1" applyFill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164" fontId="7" fillId="0" borderId="18" xfId="5" applyNumberFormat="1" applyFont="1" applyFill="1" applyBorder="1" applyAlignment="1">
      <alignment horizontal="right" vertical="center"/>
    </xf>
    <xf numFmtId="165" fontId="7" fillId="0" borderId="18" xfId="5" applyNumberFormat="1" applyFont="1" applyFill="1" applyBorder="1" applyAlignment="1">
      <alignment horizontal="right" vertical="center"/>
    </xf>
    <xf numFmtId="9" fontId="7" fillId="0" borderId="18" xfId="1" applyFont="1" applyFill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164" fontId="7" fillId="0" borderId="20" xfId="5" applyNumberFormat="1" applyFont="1" applyFill="1" applyBorder="1" applyAlignment="1">
      <alignment horizontal="right" vertical="center"/>
    </xf>
    <xf numFmtId="164" fontId="7" fillId="0" borderId="5" xfId="5" applyNumberFormat="1" applyFont="1" applyFill="1" applyBorder="1" applyAlignment="1">
      <alignment horizontal="right" vertical="center"/>
    </xf>
    <xf numFmtId="165" fontId="7" fillId="0" borderId="5" xfId="5" applyNumberFormat="1" applyFont="1" applyFill="1" applyBorder="1" applyAlignment="1">
      <alignment horizontal="right" vertical="center"/>
    </xf>
    <xf numFmtId="9" fontId="7" fillId="0" borderId="5" xfId="1" applyFont="1" applyFill="1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164" fontId="7" fillId="0" borderId="22" xfId="5" applyNumberFormat="1" applyFont="1" applyFill="1" applyBorder="1" applyAlignment="1">
      <alignment horizontal="right" vertical="center"/>
    </xf>
    <xf numFmtId="164" fontId="7" fillId="0" borderId="23" xfId="5" applyNumberFormat="1" applyFont="1" applyFill="1" applyBorder="1" applyAlignment="1">
      <alignment horizontal="right" vertical="center"/>
    </xf>
    <xf numFmtId="165" fontId="7" fillId="0" borderId="23" xfId="5" applyNumberFormat="1" applyFont="1" applyFill="1" applyBorder="1" applyAlignment="1">
      <alignment horizontal="right" vertical="center"/>
    </xf>
    <xf numFmtId="9" fontId="7" fillId="0" borderId="23" xfId="1" applyFont="1" applyFill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64" fontId="7" fillId="0" borderId="17" xfId="5" applyNumberFormat="1" applyFont="1" applyFill="1" applyBorder="1" applyAlignment="1">
      <alignment horizontal="right" vertical="center"/>
    </xf>
    <xf numFmtId="164" fontId="8" fillId="0" borderId="18" xfId="5" applyNumberFormat="1" applyFont="1" applyFill="1" applyBorder="1" applyAlignment="1">
      <alignment horizontal="right" vertical="center"/>
    </xf>
    <xf numFmtId="9" fontId="8" fillId="0" borderId="18" xfId="1" applyFont="1" applyFill="1" applyBorder="1" applyAlignment="1">
      <alignment horizontal="right" vertical="center"/>
    </xf>
    <xf numFmtId="164" fontId="7" fillId="0" borderId="22" xfId="5" applyNumberFormat="1" applyFont="1" applyFill="1" applyBorder="1" applyAlignment="1">
      <alignment horizontal="right" vertical="center" wrapText="1"/>
    </xf>
    <xf numFmtId="164" fontId="7" fillId="0" borderId="23" xfId="5" applyNumberFormat="1" applyFont="1" applyFill="1" applyBorder="1" applyAlignment="1">
      <alignment horizontal="right" vertical="center" wrapText="1"/>
    </xf>
    <xf numFmtId="164" fontId="7" fillId="0" borderId="23" xfId="5" applyNumberFormat="1" applyFont="1" applyFill="1" applyBorder="1" applyAlignment="1">
      <alignment vertical="center" wrapText="1"/>
    </xf>
    <xf numFmtId="165" fontId="7" fillId="0" borderId="23" xfId="5" applyNumberFormat="1" applyFont="1" applyFill="1" applyBorder="1" applyAlignment="1">
      <alignment vertical="center" wrapText="1"/>
    </xf>
    <xf numFmtId="9" fontId="7" fillId="0" borderId="23" xfId="1" applyFont="1" applyFill="1" applyBorder="1" applyAlignment="1">
      <alignment vertical="center" wrapText="1"/>
    </xf>
    <xf numFmtId="164" fontId="7" fillId="0" borderId="17" xfId="5" applyNumberFormat="1" applyFont="1" applyFill="1" applyBorder="1" applyAlignment="1">
      <alignment horizontal="right" vertical="center" wrapText="1"/>
    </xf>
    <xf numFmtId="164" fontId="7" fillId="0" borderId="18" xfId="5" applyNumberFormat="1" applyFont="1" applyFill="1" applyBorder="1" applyAlignment="1">
      <alignment horizontal="right" vertical="center" wrapText="1"/>
    </xf>
    <xf numFmtId="164" fontId="7" fillId="0" borderId="18" xfId="5" applyNumberFormat="1" applyFont="1" applyFill="1" applyBorder="1" applyAlignment="1">
      <alignment vertical="center" wrapText="1"/>
    </xf>
    <xf numFmtId="165" fontId="7" fillId="0" borderId="18" xfId="5" applyNumberFormat="1" applyFont="1" applyFill="1" applyBorder="1" applyAlignment="1">
      <alignment vertical="center" wrapText="1"/>
    </xf>
    <xf numFmtId="9" fontId="7" fillId="0" borderId="18" xfId="1" applyFont="1" applyFill="1" applyBorder="1" applyAlignment="1">
      <alignment vertical="center" wrapText="1"/>
    </xf>
    <xf numFmtId="164" fontId="8" fillId="0" borderId="23" xfId="5" applyNumberFormat="1" applyFont="1" applyFill="1" applyBorder="1" applyAlignment="1">
      <alignment horizontal="right" vertical="center"/>
    </xf>
    <xf numFmtId="164" fontId="9" fillId="0" borderId="10" xfId="5" applyNumberFormat="1" applyFont="1" applyFill="1" applyBorder="1" applyAlignment="1">
      <alignment horizontal="right" vertical="center"/>
    </xf>
    <xf numFmtId="165" fontId="9" fillId="0" borderId="10" xfId="5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4" fontId="11" fillId="0" borderId="4" xfId="5" applyNumberFormat="1" applyFont="1" applyFill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8" fillId="0" borderId="4" xfId="5" applyNumberFormat="1" applyFont="1" applyFill="1" applyBorder="1" applyAlignment="1">
      <alignment horizontal="right" vertical="center"/>
    </xf>
    <xf numFmtId="164" fontId="9" fillId="0" borderId="17" xfId="5" applyNumberFormat="1" applyFont="1" applyFill="1" applyBorder="1" applyAlignment="1">
      <alignment horizontal="right" vertical="center"/>
    </xf>
    <xf numFmtId="164" fontId="9" fillId="0" borderId="18" xfId="5" applyNumberFormat="1" applyFont="1" applyFill="1" applyBorder="1" applyAlignment="1">
      <alignment horizontal="right" vertical="center"/>
    </xf>
    <xf numFmtId="165" fontId="9" fillId="0" borderId="18" xfId="5" applyNumberFormat="1" applyFont="1" applyFill="1" applyBorder="1" applyAlignment="1">
      <alignment horizontal="right" vertical="center"/>
    </xf>
    <xf numFmtId="9" fontId="9" fillId="0" borderId="18" xfId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164" fontId="12" fillId="0" borderId="22" xfId="5" applyNumberFormat="1" applyFont="1" applyFill="1" applyBorder="1" applyAlignment="1">
      <alignment horizontal="right" vertical="center"/>
    </xf>
    <xf numFmtId="164" fontId="12" fillId="0" borderId="23" xfId="5" applyNumberFormat="1" applyFont="1" applyFill="1" applyBorder="1" applyAlignment="1">
      <alignment horizontal="right" vertical="center"/>
    </xf>
    <xf numFmtId="164" fontId="7" fillId="0" borderId="25" xfId="5" applyNumberFormat="1" applyFont="1" applyFill="1" applyBorder="1" applyAlignment="1">
      <alignment horizontal="right" vertical="center"/>
    </xf>
    <xf numFmtId="164" fontId="7" fillId="0" borderId="26" xfId="5" applyNumberFormat="1" applyFont="1" applyFill="1" applyBorder="1" applyAlignment="1">
      <alignment horizontal="right" vertical="center"/>
    </xf>
    <xf numFmtId="165" fontId="7" fillId="0" borderId="26" xfId="5" applyNumberFormat="1" applyFont="1" applyFill="1" applyBorder="1" applyAlignment="1">
      <alignment horizontal="right" vertical="center"/>
    </xf>
    <xf numFmtId="9" fontId="7" fillId="0" borderId="26" xfId="1" applyFont="1" applyFill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164" fontId="13" fillId="0" borderId="4" xfId="5" applyNumberFormat="1" applyFont="1" applyFill="1" applyBorder="1" applyAlignment="1">
      <alignment horizontal="right" vertical="center"/>
    </xf>
    <xf numFmtId="164" fontId="7" fillId="0" borderId="28" xfId="5" applyNumberFormat="1" applyFont="1" applyFill="1" applyBorder="1" applyAlignment="1">
      <alignment horizontal="right" vertical="center"/>
    </xf>
    <xf numFmtId="164" fontId="7" fillId="0" borderId="29" xfId="5" applyNumberFormat="1" applyFont="1" applyFill="1" applyBorder="1" applyAlignment="1">
      <alignment horizontal="right" vertical="center"/>
    </xf>
    <xf numFmtId="165" fontId="7" fillId="0" borderId="29" xfId="5" applyNumberFormat="1" applyFont="1" applyFill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164" fontId="8" fillId="0" borderId="15" xfId="5" applyNumberFormat="1" applyFont="1" applyFill="1" applyBorder="1" applyAlignment="1">
      <alignment horizontal="right" vertical="center"/>
    </xf>
    <xf numFmtId="9" fontId="8" fillId="0" borderId="4" xfId="1" applyFont="1" applyFill="1" applyBorder="1" applyAlignment="1">
      <alignment horizontal="right" vertical="center"/>
    </xf>
    <xf numFmtId="164" fontId="7" fillId="0" borderId="9" xfId="5" applyNumberFormat="1" applyFont="1" applyFill="1" applyBorder="1" applyAlignment="1">
      <alignment horizontal="right" vertical="center" wrapText="1"/>
    </xf>
    <xf numFmtId="164" fontId="7" fillId="0" borderId="10" xfId="5" applyNumberFormat="1" applyFont="1" applyFill="1" applyBorder="1" applyAlignment="1">
      <alignment horizontal="right" vertical="center" wrapText="1"/>
    </xf>
    <xf numFmtId="164" fontId="7" fillId="0" borderId="10" xfId="5" applyNumberFormat="1" applyFont="1" applyFill="1" applyBorder="1" applyAlignment="1">
      <alignment vertical="center" wrapText="1"/>
    </xf>
    <xf numFmtId="165" fontId="7" fillId="0" borderId="10" xfId="5" applyNumberFormat="1" applyFont="1" applyFill="1" applyBorder="1" applyAlignment="1">
      <alignment vertical="center" wrapText="1"/>
    </xf>
    <xf numFmtId="9" fontId="7" fillId="0" borderId="10" xfId="1" applyFont="1" applyFill="1" applyBorder="1" applyAlignment="1">
      <alignment vertical="center" wrapText="1"/>
    </xf>
    <xf numFmtId="164" fontId="7" fillId="0" borderId="31" xfId="5" applyNumberFormat="1" applyFont="1" applyFill="1" applyBorder="1" applyAlignment="1">
      <alignment horizontal="right" vertical="center"/>
    </xf>
    <xf numFmtId="164" fontId="7" fillId="0" borderId="32" xfId="5" applyNumberFormat="1" applyFont="1" applyFill="1" applyBorder="1" applyAlignment="1">
      <alignment horizontal="right" vertical="center"/>
    </xf>
    <xf numFmtId="165" fontId="7" fillId="0" borderId="32" xfId="5" applyNumberFormat="1" applyFont="1" applyFill="1" applyBorder="1" applyAlignment="1">
      <alignment horizontal="right" vertical="center"/>
    </xf>
    <xf numFmtId="9" fontId="7" fillId="0" borderId="32" xfId="1" applyFont="1" applyFill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164" fontId="12" fillId="0" borderId="12" xfId="5" applyNumberFormat="1" applyFont="1" applyFill="1" applyBorder="1" applyAlignment="1">
      <alignment horizontal="right" vertical="center"/>
    </xf>
    <xf numFmtId="164" fontId="12" fillId="0" borderId="4" xfId="5" applyNumberFormat="1" applyFont="1" applyFill="1" applyBorder="1" applyAlignment="1">
      <alignment horizontal="right" vertical="center"/>
    </xf>
    <xf numFmtId="165" fontId="12" fillId="0" borderId="4" xfId="5" applyNumberFormat="1" applyFont="1" applyFill="1" applyBorder="1" applyAlignment="1">
      <alignment horizontal="right" vertical="center"/>
    </xf>
    <xf numFmtId="9" fontId="12" fillId="0" borderId="4" xfId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164" fontId="15" fillId="0" borderId="4" xfId="5" applyNumberFormat="1" applyFont="1" applyFill="1" applyBorder="1" applyAlignment="1">
      <alignment horizontal="right" vertical="center"/>
    </xf>
    <xf numFmtId="164" fontId="7" fillId="0" borderId="12" xfId="5" applyNumberFormat="1" applyFont="1" applyFill="1" applyBorder="1" applyAlignment="1">
      <alignment vertical="center" wrapText="1"/>
    </xf>
    <xf numFmtId="164" fontId="7" fillId="0" borderId="4" xfId="5" applyNumberFormat="1" applyFont="1" applyFill="1" applyBorder="1" applyAlignment="1">
      <alignment horizontal="right" vertical="center" wrapText="1"/>
    </xf>
    <xf numFmtId="164" fontId="7" fillId="0" borderId="4" xfId="5" applyNumberFormat="1" applyFont="1" applyFill="1" applyBorder="1" applyAlignment="1">
      <alignment vertical="center" wrapText="1"/>
    </xf>
    <xf numFmtId="9" fontId="7" fillId="0" borderId="4" xfId="1" applyFont="1" applyFill="1" applyBorder="1" applyAlignment="1">
      <alignment vertical="center" wrapText="1"/>
    </xf>
    <xf numFmtId="165" fontId="7" fillId="0" borderId="4" xfId="5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17" fillId="0" borderId="4" xfId="5" applyNumberFormat="1" applyFont="1" applyFill="1" applyBorder="1" applyAlignment="1">
      <alignment horizontal="right" vertical="center"/>
    </xf>
    <xf numFmtId="164" fontId="12" fillId="0" borderId="9" xfId="5" applyNumberFormat="1" applyFont="1" applyFill="1" applyBorder="1" applyAlignment="1">
      <alignment horizontal="right" vertical="center"/>
    </xf>
    <xf numFmtId="164" fontId="12" fillId="0" borderId="10" xfId="5" applyNumberFormat="1" applyFont="1" applyFill="1" applyBorder="1" applyAlignment="1">
      <alignment horizontal="right" vertical="center"/>
    </xf>
    <xf numFmtId="165" fontId="12" fillId="0" borderId="10" xfId="5" applyNumberFormat="1" applyFont="1" applyFill="1" applyBorder="1" applyAlignment="1">
      <alignment horizontal="right" vertical="center"/>
    </xf>
    <xf numFmtId="164" fontId="18" fillId="0" borderId="4" xfId="5" applyNumberFormat="1" applyFont="1" applyFill="1" applyBorder="1" applyAlignment="1">
      <alignment horizontal="right" vertical="center"/>
    </xf>
    <xf numFmtId="0" fontId="19" fillId="0" borderId="31" xfId="0" applyFont="1" applyBorder="1" applyAlignment="1">
      <alignment horizontal="right" vertical="center"/>
    </xf>
    <xf numFmtId="0" fontId="19" fillId="0" borderId="32" xfId="0" applyFont="1" applyBorder="1" applyAlignment="1">
      <alignment horizontal="right" vertical="center"/>
    </xf>
    <xf numFmtId="164" fontId="19" fillId="0" borderId="32" xfId="0" applyNumberFormat="1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5" fillId="5" borderId="7" xfId="3" quotePrefix="1" applyNumberFormat="1" applyFont="1" applyFill="1" applyBorder="1" applyAlignment="1" applyProtection="1">
      <alignment horizontal="right" vertical="center" wrapText="1"/>
      <protection locked="0"/>
    </xf>
    <xf numFmtId="164" fontId="0" fillId="0" borderId="0" xfId="0" applyNumberFormat="1" applyAlignment="1">
      <alignment horizontal="right" vertical="center"/>
    </xf>
    <xf numFmtId="0" fontId="0" fillId="0" borderId="24" xfId="0" applyFill="1" applyBorder="1" applyAlignment="1">
      <alignment horizontal="right" vertical="center"/>
    </xf>
    <xf numFmtId="9" fontId="8" fillId="0" borderId="15" xfId="1" applyFont="1" applyFill="1" applyBorder="1" applyAlignment="1">
      <alignment horizontal="right" vertical="center"/>
    </xf>
    <xf numFmtId="9" fontId="21" fillId="0" borderId="23" xfId="1" applyFont="1" applyFill="1" applyBorder="1" applyAlignment="1">
      <alignment horizontal="right" vertical="center"/>
    </xf>
    <xf numFmtId="9" fontId="21" fillId="0" borderId="18" xfId="1" applyFont="1" applyFill="1" applyBorder="1" applyAlignment="1">
      <alignment horizontal="right" vertical="center"/>
    </xf>
    <xf numFmtId="9" fontId="8" fillId="0" borderId="5" xfId="1" applyFont="1" applyFill="1" applyBorder="1" applyAlignment="1">
      <alignment horizontal="right" vertical="center"/>
    </xf>
    <xf numFmtId="9" fontId="8" fillId="0" borderId="10" xfId="1" applyFont="1" applyFill="1" applyBorder="1" applyAlignment="1">
      <alignment horizontal="right" vertical="center"/>
    </xf>
    <xf numFmtId="9" fontId="8" fillId="0" borderId="18" xfId="1" applyFont="1" applyFill="1" applyBorder="1" applyAlignment="1">
      <alignment vertical="center" wrapText="1"/>
    </xf>
    <xf numFmtId="9" fontId="8" fillId="0" borderId="23" xfId="1" applyFont="1" applyFill="1" applyBorder="1" applyAlignment="1">
      <alignment horizontal="right" vertical="center"/>
    </xf>
    <xf numFmtId="9" fontId="8" fillId="0" borderId="29" xfId="1" applyFont="1" applyFill="1" applyBorder="1" applyAlignment="1">
      <alignment horizontal="right" vertical="center"/>
    </xf>
    <xf numFmtId="9" fontId="21" fillId="0" borderId="10" xfId="1" applyFont="1" applyFill="1" applyBorder="1" applyAlignment="1">
      <alignment vertical="center" wrapText="1"/>
    </xf>
    <xf numFmtId="9" fontId="21" fillId="0" borderId="5" xfId="1" applyFont="1" applyFill="1" applyBorder="1" applyAlignment="1">
      <alignment horizontal="right" vertical="center"/>
    </xf>
    <xf numFmtId="9" fontId="21" fillId="0" borderId="4" xfId="1" applyFont="1" applyFill="1" applyBorder="1" applyAlignment="1">
      <alignment horizontal="right" vertical="center"/>
    </xf>
    <xf numFmtId="9" fontId="21" fillId="0" borderId="10" xfId="1" applyFont="1" applyFill="1" applyBorder="1" applyAlignment="1">
      <alignment horizontal="right" vertical="center"/>
    </xf>
    <xf numFmtId="9" fontId="21" fillId="0" borderId="15" xfId="1" applyFont="1" applyFill="1" applyBorder="1" applyAlignment="1">
      <alignment horizontal="right" vertical="center"/>
    </xf>
    <xf numFmtId="9" fontId="21" fillId="0" borderId="23" xfId="1" applyFont="1" applyFill="1" applyBorder="1" applyAlignment="1">
      <alignment vertical="center" wrapText="1"/>
    </xf>
    <xf numFmtId="9" fontId="21" fillId="0" borderId="18" xfId="1" applyFont="1" applyFill="1" applyBorder="1" applyAlignment="1">
      <alignment vertical="center" wrapText="1"/>
    </xf>
    <xf numFmtId="164" fontId="24" fillId="0" borderId="4" xfId="0" applyNumberFormat="1" applyFont="1" applyBorder="1" applyAlignment="1">
      <alignment horizontal="right" vertical="center"/>
    </xf>
    <xf numFmtId="164" fontId="21" fillId="0" borderId="4" xfId="5" applyNumberFormat="1" applyFont="1" applyFill="1" applyBorder="1" applyAlignment="1">
      <alignment horizontal="right" vertical="center"/>
    </xf>
    <xf numFmtId="9" fontId="21" fillId="0" borderId="26" xfId="1" applyFont="1" applyFill="1" applyBorder="1" applyAlignment="1">
      <alignment horizontal="right" vertical="center"/>
    </xf>
    <xf numFmtId="164" fontId="21" fillId="0" borderId="10" xfId="5" applyNumberFormat="1" applyFont="1" applyFill="1" applyBorder="1" applyAlignment="1">
      <alignment horizontal="right" vertical="center"/>
    </xf>
    <xf numFmtId="9" fontId="21" fillId="0" borderId="29" xfId="1" applyFont="1" applyFill="1" applyBorder="1" applyAlignment="1">
      <alignment horizontal="right" vertical="center"/>
    </xf>
    <xf numFmtId="9" fontId="21" fillId="0" borderId="32" xfId="1" applyFont="1" applyFill="1" applyBorder="1" applyAlignment="1">
      <alignment horizontal="right" vertical="center"/>
    </xf>
    <xf numFmtId="9" fontId="21" fillId="0" borderId="4" xfId="1" applyFont="1" applyFill="1" applyBorder="1" applyAlignment="1">
      <alignment vertical="center" wrapText="1"/>
    </xf>
    <xf numFmtId="0" fontId="19" fillId="0" borderId="34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0" fillId="0" borderId="11" xfId="0" applyBorder="1" applyAlignment="1">
      <alignment horizontal="right" vertical="center" wrapText="1"/>
    </xf>
    <xf numFmtId="164" fontId="12" fillId="0" borderId="4" xfId="5" applyNumberFormat="1" applyFont="1" applyFill="1" applyBorder="1" applyAlignment="1">
      <alignment horizontal="right" vertical="center" wrapText="1"/>
    </xf>
    <xf numFmtId="0" fontId="0" fillId="0" borderId="13" xfId="0" applyBorder="1" applyAlignment="1">
      <alignment vertical="center" wrapText="1"/>
    </xf>
    <xf numFmtId="164" fontId="7" fillId="0" borderId="12" xfId="5" applyNumberFormat="1" applyFont="1" applyFill="1" applyBorder="1" applyAlignment="1">
      <alignment horizontal="right" vertical="center" wrapText="1"/>
    </xf>
    <xf numFmtId="164" fontId="16" fillId="0" borderId="4" xfId="5" applyNumberFormat="1" applyFont="1" applyFill="1" applyBorder="1" applyAlignment="1">
      <alignment horizontal="right" vertical="center" wrapText="1"/>
    </xf>
    <xf numFmtId="165" fontId="7" fillId="0" borderId="4" xfId="5" applyNumberFormat="1" applyFont="1" applyFill="1" applyBorder="1" applyAlignment="1">
      <alignment horizontal="right" vertical="center" wrapText="1"/>
    </xf>
    <xf numFmtId="9" fontId="7" fillId="0" borderId="4" xfId="1" applyFont="1" applyFill="1" applyBorder="1" applyAlignment="1">
      <alignment horizontal="right" vertical="center" wrapText="1"/>
    </xf>
    <xf numFmtId="9" fontId="21" fillId="0" borderId="4" xfId="1" applyFont="1" applyFill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3" fontId="5" fillId="7" borderId="5" xfId="3" quotePrefix="1" applyNumberFormat="1" applyFont="1" applyFill="1" applyBorder="1" applyAlignment="1" applyProtection="1">
      <alignment vertical="center" wrapText="1"/>
      <protection locked="0"/>
    </xf>
    <xf numFmtId="9" fontId="7" fillId="0" borderId="10" xfId="1" applyFont="1" applyFill="1" applyBorder="1" applyAlignment="1">
      <alignment vertical="center"/>
    </xf>
    <xf numFmtId="9" fontId="8" fillId="0" borderId="4" xfId="1" applyFont="1" applyFill="1" applyBorder="1" applyAlignment="1">
      <alignment vertical="center"/>
    </xf>
    <xf numFmtId="9" fontId="8" fillId="0" borderId="15" xfId="1" applyFont="1" applyFill="1" applyBorder="1" applyAlignment="1">
      <alignment vertical="center"/>
    </xf>
    <xf numFmtId="9" fontId="7" fillId="0" borderId="18" xfId="1" applyFont="1" applyFill="1" applyBorder="1" applyAlignment="1">
      <alignment vertical="center"/>
    </xf>
    <xf numFmtId="9" fontId="7" fillId="0" borderId="4" xfId="1" applyFont="1" applyFill="1" applyBorder="1" applyAlignment="1">
      <alignment vertical="center"/>
    </xf>
    <xf numFmtId="9" fontId="7" fillId="0" borderId="5" xfId="1" applyFont="1" applyFill="1" applyBorder="1" applyAlignment="1">
      <alignment vertical="center"/>
    </xf>
    <xf numFmtId="9" fontId="22" fillId="0" borderId="23" xfId="6" applyNumberFormat="1" applyFont="1" applyFill="1" applyBorder="1" applyAlignment="1" applyProtection="1">
      <alignment vertical="center"/>
    </xf>
    <xf numFmtId="9" fontId="7" fillId="0" borderId="23" xfId="1" applyFont="1" applyFill="1" applyBorder="1" applyAlignment="1">
      <alignment vertical="center"/>
    </xf>
    <xf numFmtId="9" fontId="7" fillId="0" borderId="15" xfId="1" applyFont="1" applyFill="1" applyBorder="1" applyAlignment="1">
      <alignment vertical="center"/>
    </xf>
    <xf numFmtId="9" fontId="8" fillId="0" borderId="18" xfId="1" applyFont="1" applyFill="1" applyBorder="1" applyAlignment="1">
      <alignment vertical="center"/>
    </xf>
    <xf numFmtId="9" fontId="8" fillId="0" borderId="5" xfId="1" applyFont="1" applyFill="1" applyBorder="1" applyAlignment="1">
      <alignment vertical="center"/>
    </xf>
    <xf numFmtId="9" fontId="8" fillId="0" borderId="10" xfId="1" applyFont="1" applyFill="1" applyBorder="1" applyAlignment="1">
      <alignment vertical="center"/>
    </xf>
    <xf numFmtId="9" fontId="8" fillId="0" borderId="23" xfId="1" applyFont="1" applyFill="1" applyBorder="1" applyAlignment="1">
      <alignment vertical="center"/>
    </xf>
    <xf numFmtId="164" fontId="8" fillId="0" borderId="10" xfId="5" applyNumberFormat="1" applyFont="1" applyFill="1" applyBorder="1" applyAlignment="1">
      <alignment vertical="center"/>
    </xf>
    <xf numFmtId="164" fontId="23" fillId="0" borderId="4" xfId="0" applyNumberFormat="1" applyFont="1" applyBorder="1" applyAlignment="1">
      <alignment vertical="center"/>
    </xf>
    <xf numFmtId="164" fontId="7" fillId="0" borderId="4" xfId="5" applyNumberFormat="1" applyFont="1" applyFill="1" applyBorder="1" applyAlignment="1">
      <alignment vertical="center"/>
    </xf>
    <xf numFmtId="9" fontId="9" fillId="0" borderId="18" xfId="1" applyFont="1" applyFill="1" applyBorder="1" applyAlignment="1">
      <alignment vertical="center"/>
    </xf>
    <xf numFmtId="9" fontId="7" fillId="0" borderId="26" xfId="1" applyFont="1" applyFill="1" applyBorder="1" applyAlignment="1">
      <alignment vertical="center"/>
    </xf>
    <xf numFmtId="164" fontId="7" fillId="0" borderId="10" xfId="5" applyNumberFormat="1" applyFont="1" applyFill="1" applyBorder="1" applyAlignment="1">
      <alignment vertical="center"/>
    </xf>
    <xf numFmtId="9" fontId="8" fillId="0" borderId="29" xfId="1" applyFont="1" applyFill="1" applyBorder="1" applyAlignment="1">
      <alignment vertical="center"/>
    </xf>
    <xf numFmtId="9" fontId="7" fillId="0" borderId="32" xfId="1" applyFont="1" applyFill="1" applyBorder="1" applyAlignment="1">
      <alignment vertical="center"/>
    </xf>
    <xf numFmtId="164" fontId="0" fillId="0" borderId="4" xfId="0" applyNumberFormat="1" applyBorder="1" applyAlignment="1">
      <alignment vertical="center"/>
    </xf>
    <xf numFmtId="9" fontId="12" fillId="0" borderId="4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7">
    <cellStyle name="Normal" xfId="0" builtinId="0"/>
    <cellStyle name="Percent" xfId="1" builtinId="5"/>
    <cellStyle name="SAPBEXchaText" xfId="2"/>
    <cellStyle name="SAPBEXstdData" xfId="5"/>
    <cellStyle name="SAPBEXstdItem" xfId="4"/>
    <cellStyle name="SAPBEXstdItemX" xfId="3"/>
    <cellStyle name="הדגשה6" xfId="6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9"/>
  <sheetViews>
    <sheetView rightToLeft="1" tabSelected="1" topLeftCell="E2" zoomScale="115" zoomScaleNormal="115" workbookViewId="0">
      <pane ySplit="1" topLeftCell="A338" activePane="bottomLeft" state="frozen"/>
      <selection activeCell="I2" sqref="I2"/>
      <selection pane="bottomLeft" activeCell="I368" sqref="I368"/>
    </sheetView>
  </sheetViews>
  <sheetFormatPr defaultColWidth="9" defaultRowHeight="13.8" x14ac:dyDescent="0.25"/>
  <cols>
    <col min="1" max="1" width="11.5" style="6" customWidth="1"/>
    <col min="2" max="2" width="23.59765625" style="6" customWidth="1"/>
    <col min="3" max="3" width="12.19921875" style="6" customWidth="1"/>
    <col min="4" max="4" width="18.3984375" style="6" customWidth="1"/>
    <col min="5" max="5" width="9.69921875" style="6" customWidth="1"/>
    <col min="6" max="6" width="7.5" style="127" customWidth="1"/>
    <col min="7" max="7" width="9.59765625" style="6" customWidth="1"/>
    <col min="8" max="8" width="6.5" style="6" customWidth="1"/>
    <col min="9" max="9" width="9.69921875" style="6" customWidth="1"/>
    <col min="10" max="10" width="9" style="124" customWidth="1"/>
    <col min="11" max="11" width="7.19921875" style="196" customWidth="1"/>
    <col min="12" max="12" width="9" style="6" customWidth="1"/>
    <col min="13" max="13" width="8.296875" style="6" customWidth="1"/>
    <col min="14" max="14" width="8.19921875" style="124" customWidth="1"/>
    <col min="15" max="15" width="7.69921875" style="6" customWidth="1"/>
    <col min="16" max="17" width="9" style="6" customWidth="1"/>
    <col min="18" max="18" width="7.5" style="6" customWidth="1"/>
    <col min="19" max="19" width="9" style="6" customWidth="1"/>
    <col min="20" max="20" width="9.3984375" style="124" customWidth="1"/>
    <col min="21" max="21" width="15.3984375" style="6" customWidth="1"/>
    <col min="22" max="16384" width="9" style="6"/>
  </cols>
  <sheetData>
    <row r="1" spans="1:21" ht="18" thickBot="1" x14ac:dyDescent="0.3">
      <c r="A1" s="1"/>
      <c r="B1" s="2"/>
      <c r="C1" s="3"/>
      <c r="D1" s="3" t="s">
        <v>0</v>
      </c>
      <c r="E1" s="3"/>
      <c r="F1" s="125"/>
      <c r="G1" s="3"/>
      <c r="H1" s="3"/>
      <c r="I1" s="3"/>
      <c r="J1" s="4"/>
      <c r="K1" s="171"/>
      <c r="L1" s="3"/>
      <c r="M1" s="3"/>
      <c r="N1" s="4"/>
      <c r="O1" s="3"/>
      <c r="P1" s="3"/>
      <c r="Q1" s="5"/>
      <c r="R1" s="5"/>
      <c r="S1" s="5"/>
      <c r="T1" s="4"/>
      <c r="U1" s="4"/>
    </row>
    <row r="2" spans="1:21" s="19" customFormat="1" ht="109.8" thickBot="1" x14ac:dyDescent="0.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126" t="s">
        <v>6</v>
      </c>
      <c r="G2" s="9" t="s">
        <v>7</v>
      </c>
      <c r="H2" s="10" t="s">
        <v>8</v>
      </c>
      <c r="I2" s="11" t="s">
        <v>9</v>
      </c>
      <c r="J2" s="10" t="s">
        <v>10</v>
      </c>
      <c r="K2" s="172" t="s">
        <v>11</v>
      </c>
      <c r="L2" s="12" t="s">
        <v>12</v>
      </c>
      <c r="M2" s="12" t="s">
        <v>13</v>
      </c>
      <c r="N2" s="13" t="s">
        <v>14</v>
      </c>
      <c r="O2" s="14" t="s">
        <v>15</v>
      </c>
      <c r="P2" s="15" t="s">
        <v>16</v>
      </c>
      <c r="Q2" s="16" t="s">
        <v>17</v>
      </c>
      <c r="R2" s="13" t="s">
        <v>18</v>
      </c>
      <c r="S2" s="15" t="s">
        <v>19</v>
      </c>
      <c r="T2" s="17" t="s">
        <v>20</v>
      </c>
      <c r="U2" s="18" t="s">
        <v>21</v>
      </c>
    </row>
    <row r="3" spans="1:21" ht="15" x14ac:dyDescent="0.25">
      <c r="A3" s="20" t="s">
        <v>22</v>
      </c>
      <c r="B3" s="21" t="s">
        <v>23</v>
      </c>
      <c r="C3" s="21" t="s">
        <v>24</v>
      </c>
      <c r="D3" s="21" t="s">
        <v>25</v>
      </c>
      <c r="E3" s="21">
        <v>71000</v>
      </c>
      <c r="F3" s="21"/>
      <c r="G3" s="21">
        <f>E3+F3</f>
        <v>71000</v>
      </c>
      <c r="H3" s="21"/>
      <c r="I3" s="21">
        <v>0</v>
      </c>
      <c r="J3" s="22">
        <f>G3-I3-H3</f>
        <v>71000</v>
      </c>
      <c r="K3" s="173"/>
      <c r="L3" s="21">
        <v>0</v>
      </c>
      <c r="M3" s="21">
        <v>0</v>
      </c>
      <c r="N3" s="140"/>
      <c r="O3" s="21">
        <v>0</v>
      </c>
      <c r="P3" s="21">
        <v>0</v>
      </c>
      <c r="Q3" s="22">
        <f>J3-L3-M3-O3-P3</f>
        <v>71000</v>
      </c>
      <c r="R3" s="23"/>
      <c r="S3" s="21">
        <v>0</v>
      </c>
      <c r="T3" s="22">
        <f>Q3-S3</f>
        <v>71000</v>
      </c>
      <c r="U3" s="24"/>
    </row>
    <row r="4" spans="1:21" ht="15" x14ac:dyDescent="0.25">
      <c r="A4" s="25" t="s">
        <v>26</v>
      </c>
      <c r="B4" s="26" t="s">
        <v>26</v>
      </c>
      <c r="C4" s="26" t="s">
        <v>27</v>
      </c>
      <c r="D4" s="26" t="s">
        <v>28</v>
      </c>
      <c r="E4" s="26">
        <v>1676000</v>
      </c>
      <c r="F4" s="26"/>
      <c r="G4" s="26">
        <f>E4+F4</f>
        <v>1676000</v>
      </c>
      <c r="H4" s="26"/>
      <c r="I4" s="26">
        <v>323023.02</v>
      </c>
      <c r="J4" s="27">
        <f>G4-I4-H4</f>
        <v>1352976.98</v>
      </c>
      <c r="K4" s="174">
        <f>(I4+H4)/G4</f>
        <v>0.19273449880668259</v>
      </c>
      <c r="L4" s="26">
        <v>204058.94</v>
      </c>
      <c r="M4" s="26">
        <v>491171.1</v>
      </c>
      <c r="N4" s="139">
        <f>(M4+L4+I4+H4)/G4</f>
        <v>0.60754955847255376</v>
      </c>
      <c r="O4" s="26">
        <v>0</v>
      </c>
      <c r="P4" s="26">
        <v>0</v>
      </c>
      <c r="Q4" s="27">
        <f t="shared" ref="Q4:Q67" si="0">J4-L4-M4-O4-P4</f>
        <v>657746.94000000006</v>
      </c>
      <c r="R4" s="92">
        <f>(P4+O4+M4+L4+I4+H4)/G4</f>
        <v>0.60754955847255376</v>
      </c>
      <c r="S4" s="26">
        <v>0</v>
      </c>
      <c r="T4" s="27">
        <f t="shared" ref="T4:T67" si="1">Q4-S4</f>
        <v>657746.94000000006</v>
      </c>
      <c r="U4" s="29"/>
    </row>
    <row r="5" spans="1:21" ht="15.6" thickBot="1" x14ac:dyDescent="0.3">
      <c r="A5" s="30" t="s">
        <v>26</v>
      </c>
      <c r="B5" s="31" t="s">
        <v>26</v>
      </c>
      <c r="C5" s="31" t="s">
        <v>29</v>
      </c>
      <c r="D5" s="31" t="s">
        <v>26</v>
      </c>
      <c r="E5" s="31">
        <v>1747000</v>
      </c>
      <c r="F5" s="31"/>
      <c r="G5" s="31">
        <f t="shared" ref="G5:G68" si="2">E5+F5</f>
        <v>1747000</v>
      </c>
      <c r="H5" s="31"/>
      <c r="I5" s="31">
        <v>323023.02</v>
      </c>
      <c r="J5" s="32">
        <f t="shared" ref="J5:J68" si="3">G5-I5-H5</f>
        <v>1423976.98</v>
      </c>
      <c r="K5" s="175">
        <f t="shared" ref="K5:K65" si="4">(I5+H5)/G5</f>
        <v>0.18490155695477964</v>
      </c>
      <c r="L5" s="31">
        <v>204058.94</v>
      </c>
      <c r="M5" s="31">
        <v>491171.1</v>
      </c>
      <c r="N5" s="141">
        <f t="shared" ref="N5:N65" si="5">(M5+L5+I5+H5)/G5</f>
        <v>0.58285807670291934</v>
      </c>
      <c r="O5" s="31">
        <v>0</v>
      </c>
      <c r="P5" s="31">
        <v>0</v>
      </c>
      <c r="Q5" s="32">
        <f t="shared" si="0"/>
        <v>728746.94000000006</v>
      </c>
      <c r="R5" s="129">
        <f t="shared" ref="R5:R65" si="6">(P5+O5+M5+L5+I5+H5)/G5</f>
        <v>0.58285807670291934</v>
      </c>
      <c r="S5" s="31">
        <v>0</v>
      </c>
      <c r="T5" s="32">
        <f t="shared" si="1"/>
        <v>728746.94000000006</v>
      </c>
      <c r="U5" s="34"/>
    </row>
    <row r="6" spans="1:21" ht="15" hidden="1" customHeight="1" x14ac:dyDescent="0.3">
      <c r="A6" s="35"/>
      <c r="B6" s="36"/>
      <c r="C6" s="37" t="s">
        <v>24</v>
      </c>
      <c r="D6" s="37" t="s">
        <v>25</v>
      </c>
      <c r="E6" s="37">
        <v>77869000</v>
      </c>
      <c r="F6" s="37"/>
      <c r="G6" s="37">
        <f t="shared" si="2"/>
        <v>77869000</v>
      </c>
      <c r="H6" s="37"/>
      <c r="I6" s="37">
        <v>53152546.380000003</v>
      </c>
      <c r="J6" s="38">
        <f t="shared" si="3"/>
        <v>24716453.619999997</v>
      </c>
      <c r="K6" s="176">
        <f t="shared" si="4"/>
        <v>0.68258930228974302</v>
      </c>
      <c r="L6" s="37">
        <v>0</v>
      </c>
      <c r="M6" s="37">
        <v>0</v>
      </c>
      <c r="N6" s="131">
        <f t="shared" si="5"/>
        <v>0.68258930228974302</v>
      </c>
      <c r="O6" s="37">
        <v>0</v>
      </c>
      <c r="P6" s="37">
        <v>0</v>
      </c>
      <c r="Q6" s="38">
        <f t="shared" si="0"/>
        <v>24716453.619999997</v>
      </c>
      <c r="R6" s="39">
        <f t="shared" si="6"/>
        <v>0.68258930228974302</v>
      </c>
      <c r="S6" s="37">
        <v>0</v>
      </c>
      <c r="T6" s="38">
        <f t="shared" si="1"/>
        <v>24716453.619999997</v>
      </c>
      <c r="U6" s="40"/>
    </row>
    <row r="7" spans="1:21" ht="15" hidden="1" customHeight="1" x14ac:dyDescent="0.3">
      <c r="A7" s="25" t="s">
        <v>26</v>
      </c>
      <c r="B7" s="26" t="s">
        <v>26</v>
      </c>
      <c r="C7" s="26" t="s">
        <v>30</v>
      </c>
      <c r="D7" s="26" t="s">
        <v>31</v>
      </c>
      <c r="E7" s="26">
        <v>0</v>
      </c>
      <c r="F7" s="26"/>
      <c r="G7" s="26">
        <f t="shared" si="2"/>
        <v>0</v>
      </c>
      <c r="H7" s="26"/>
      <c r="I7" s="26">
        <v>1000</v>
      </c>
      <c r="J7" s="27">
        <f t="shared" si="3"/>
        <v>-1000</v>
      </c>
      <c r="K7" s="177"/>
      <c r="L7" s="26">
        <v>0</v>
      </c>
      <c r="M7" s="26">
        <v>0</v>
      </c>
      <c r="N7" s="139"/>
      <c r="O7" s="26">
        <v>0</v>
      </c>
      <c r="P7" s="26">
        <v>0</v>
      </c>
      <c r="Q7" s="27">
        <f t="shared" si="0"/>
        <v>-1000</v>
      </c>
      <c r="R7" s="28"/>
      <c r="S7" s="26">
        <v>0</v>
      </c>
      <c r="T7" s="27">
        <f t="shared" si="1"/>
        <v>-1000</v>
      </c>
      <c r="U7" s="29"/>
    </row>
    <row r="8" spans="1:21" ht="15" hidden="1" customHeight="1" x14ac:dyDescent="0.3">
      <c r="A8" s="25" t="s">
        <v>26</v>
      </c>
      <c r="B8" s="26" t="s">
        <v>26</v>
      </c>
      <c r="C8" s="26" t="s">
        <v>32</v>
      </c>
      <c r="D8" s="26" t="s">
        <v>33</v>
      </c>
      <c r="E8" s="26">
        <v>0</v>
      </c>
      <c r="F8" s="26"/>
      <c r="G8" s="26">
        <f t="shared" si="2"/>
        <v>0</v>
      </c>
      <c r="H8" s="26"/>
      <c r="I8" s="26">
        <v>20229.47</v>
      </c>
      <c r="J8" s="27">
        <f t="shared" si="3"/>
        <v>-20229.47</v>
      </c>
      <c r="K8" s="177"/>
      <c r="L8" s="26">
        <v>0</v>
      </c>
      <c r="M8" s="26">
        <v>0</v>
      </c>
      <c r="N8" s="139"/>
      <c r="O8" s="26">
        <v>0</v>
      </c>
      <c r="P8" s="26">
        <v>0</v>
      </c>
      <c r="Q8" s="27">
        <f t="shared" si="0"/>
        <v>-20229.47</v>
      </c>
      <c r="R8" s="28"/>
      <c r="S8" s="26">
        <v>0</v>
      </c>
      <c r="T8" s="27">
        <f t="shared" si="1"/>
        <v>-20229.47</v>
      </c>
      <c r="U8" s="29"/>
    </row>
    <row r="9" spans="1:21" ht="15" hidden="1" customHeight="1" x14ac:dyDescent="0.3">
      <c r="A9" s="25" t="s">
        <v>26</v>
      </c>
      <c r="B9" s="26" t="s">
        <v>26</v>
      </c>
      <c r="C9" s="26" t="s">
        <v>34</v>
      </c>
      <c r="D9" s="26" t="s">
        <v>35</v>
      </c>
      <c r="E9" s="26">
        <v>0</v>
      </c>
      <c r="F9" s="26"/>
      <c r="G9" s="26">
        <f t="shared" si="2"/>
        <v>0</v>
      </c>
      <c r="H9" s="26"/>
      <c r="I9" s="26">
        <v>854918.22</v>
      </c>
      <c r="J9" s="27">
        <f t="shared" si="3"/>
        <v>-854918.22</v>
      </c>
      <c r="K9" s="177"/>
      <c r="L9" s="26">
        <v>0</v>
      </c>
      <c r="M9" s="26">
        <v>0</v>
      </c>
      <c r="N9" s="139"/>
      <c r="O9" s="26">
        <v>0</v>
      </c>
      <c r="P9" s="26">
        <v>0</v>
      </c>
      <c r="Q9" s="27">
        <f t="shared" si="0"/>
        <v>-854918.22</v>
      </c>
      <c r="R9" s="28"/>
      <c r="S9" s="26">
        <v>0</v>
      </c>
      <c r="T9" s="27">
        <f t="shared" si="1"/>
        <v>-854918.22</v>
      </c>
      <c r="U9" s="29"/>
    </row>
    <row r="10" spans="1:21" ht="15" hidden="1" customHeight="1" x14ac:dyDescent="0.3">
      <c r="A10" s="25" t="s">
        <v>26</v>
      </c>
      <c r="B10" s="26" t="s">
        <v>26</v>
      </c>
      <c r="C10" s="26" t="s">
        <v>36</v>
      </c>
      <c r="D10" s="26" t="s">
        <v>37</v>
      </c>
      <c r="E10" s="26">
        <v>0</v>
      </c>
      <c r="F10" s="26"/>
      <c r="G10" s="26">
        <f t="shared" si="2"/>
        <v>0</v>
      </c>
      <c r="H10" s="26"/>
      <c r="I10" s="26">
        <v>904439.72</v>
      </c>
      <c r="J10" s="27">
        <f t="shared" si="3"/>
        <v>-904439.72</v>
      </c>
      <c r="K10" s="177"/>
      <c r="L10" s="26">
        <v>0</v>
      </c>
      <c r="M10" s="26">
        <v>0</v>
      </c>
      <c r="N10" s="139"/>
      <c r="O10" s="26">
        <v>0</v>
      </c>
      <c r="P10" s="26">
        <v>0</v>
      </c>
      <c r="Q10" s="27">
        <f t="shared" si="0"/>
        <v>-904439.72</v>
      </c>
      <c r="R10" s="28"/>
      <c r="S10" s="26">
        <v>0</v>
      </c>
      <c r="T10" s="27">
        <f t="shared" si="1"/>
        <v>-904439.72</v>
      </c>
      <c r="U10" s="29"/>
    </row>
    <row r="11" spans="1:21" ht="15" hidden="1" customHeight="1" x14ac:dyDescent="0.3">
      <c r="A11" s="41" t="s">
        <v>26</v>
      </c>
      <c r="B11" s="42" t="s">
        <v>26</v>
      </c>
      <c r="C11" s="42" t="s">
        <v>38</v>
      </c>
      <c r="D11" s="42" t="s">
        <v>39</v>
      </c>
      <c r="E11" s="42">
        <v>0</v>
      </c>
      <c r="F11" s="42"/>
      <c r="G11" s="42">
        <f t="shared" si="2"/>
        <v>0</v>
      </c>
      <c r="H11" s="42"/>
      <c r="I11" s="42">
        <v>959177.55</v>
      </c>
      <c r="J11" s="43">
        <f t="shared" si="3"/>
        <v>-959177.55</v>
      </c>
      <c r="K11" s="178"/>
      <c r="L11" s="42">
        <v>0</v>
      </c>
      <c r="M11" s="42">
        <v>0</v>
      </c>
      <c r="N11" s="138"/>
      <c r="O11" s="42">
        <v>0</v>
      </c>
      <c r="P11" s="42">
        <v>0</v>
      </c>
      <c r="Q11" s="43">
        <f t="shared" si="0"/>
        <v>-959177.55</v>
      </c>
      <c r="R11" s="44"/>
      <c r="S11" s="42">
        <v>0</v>
      </c>
      <c r="T11" s="43">
        <f t="shared" si="1"/>
        <v>-959177.55</v>
      </c>
      <c r="U11" s="45"/>
    </row>
    <row r="12" spans="1:21" ht="15.6" thickBot="1" x14ac:dyDescent="0.3">
      <c r="A12" s="46" t="s">
        <v>40</v>
      </c>
      <c r="B12" s="47" t="s">
        <v>41</v>
      </c>
      <c r="C12" s="47" t="s">
        <v>29</v>
      </c>
      <c r="D12" s="47" t="s">
        <v>26</v>
      </c>
      <c r="E12" s="47">
        <v>77869000</v>
      </c>
      <c r="F12" s="47"/>
      <c r="G12" s="47">
        <f>E12+F12</f>
        <v>77869000</v>
      </c>
      <c r="H12" s="47"/>
      <c r="I12" s="47">
        <v>55892311.340000004</v>
      </c>
      <c r="J12" s="48">
        <f t="shared" si="3"/>
        <v>21976688.659999996</v>
      </c>
      <c r="K12" s="179">
        <f>(I12+H12)/G12</f>
        <v>0.71777358563741678</v>
      </c>
      <c r="L12" s="47">
        <v>0</v>
      </c>
      <c r="M12" s="47">
        <v>0</v>
      </c>
      <c r="N12" s="130">
        <f t="shared" si="5"/>
        <v>0.71777358563741678</v>
      </c>
      <c r="O12" s="47">
        <v>0</v>
      </c>
      <c r="P12" s="47">
        <v>0</v>
      </c>
      <c r="Q12" s="48">
        <f t="shared" si="0"/>
        <v>21976688.659999996</v>
      </c>
      <c r="R12" s="49">
        <f t="shared" si="6"/>
        <v>0.71777358563741678</v>
      </c>
      <c r="S12" s="47">
        <v>0</v>
      </c>
      <c r="T12" s="48">
        <f t="shared" si="1"/>
        <v>21976688.659999996</v>
      </c>
      <c r="U12" s="50" t="s">
        <v>42</v>
      </c>
    </row>
    <row r="13" spans="1:21" ht="15.75" hidden="1" customHeight="1" x14ac:dyDescent="0.25">
      <c r="A13" s="35"/>
      <c r="B13" s="36"/>
      <c r="C13" s="37" t="s">
        <v>24</v>
      </c>
      <c r="D13" s="37" t="s">
        <v>25</v>
      </c>
      <c r="E13" s="37">
        <v>4588000</v>
      </c>
      <c r="F13" s="37"/>
      <c r="G13" s="37">
        <f t="shared" si="2"/>
        <v>4588000</v>
      </c>
      <c r="H13" s="37"/>
      <c r="I13" s="37">
        <v>2758852.63</v>
      </c>
      <c r="J13" s="38">
        <f t="shared" si="3"/>
        <v>1829147.37</v>
      </c>
      <c r="K13" s="176">
        <f t="shared" si="4"/>
        <v>0.60131923060156933</v>
      </c>
      <c r="L13" s="37">
        <v>0</v>
      </c>
      <c r="M13" s="37">
        <v>0</v>
      </c>
      <c r="N13" s="131">
        <f t="shared" si="5"/>
        <v>0.60131923060156933</v>
      </c>
      <c r="O13" s="37">
        <v>0</v>
      </c>
      <c r="P13" s="37">
        <v>0</v>
      </c>
      <c r="Q13" s="38">
        <f t="shared" si="0"/>
        <v>1829147.37</v>
      </c>
      <c r="R13" s="39">
        <f t="shared" si="6"/>
        <v>0.60131923060156933</v>
      </c>
      <c r="S13" s="37">
        <v>0</v>
      </c>
      <c r="T13" s="38">
        <f t="shared" si="1"/>
        <v>1829147.37</v>
      </c>
      <c r="U13" s="40" t="s">
        <v>42</v>
      </c>
    </row>
    <row r="14" spans="1:21" ht="15" hidden="1" customHeight="1" x14ac:dyDescent="0.25">
      <c r="A14" s="25" t="s">
        <v>26</v>
      </c>
      <c r="B14" s="26" t="s">
        <v>26</v>
      </c>
      <c r="C14" s="26" t="s">
        <v>32</v>
      </c>
      <c r="D14" s="26" t="s">
        <v>33</v>
      </c>
      <c r="E14" s="26">
        <v>0</v>
      </c>
      <c r="F14" s="26"/>
      <c r="G14" s="26">
        <f t="shared" si="2"/>
        <v>0</v>
      </c>
      <c r="H14" s="26"/>
      <c r="I14" s="26">
        <v>1477.9</v>
      </c>
      <c r="J14" s="27">
        <f t="shared" si="3"/>
        <v>-1477.9</v>
      </c>
      <c r="K14" s="177"/>
      <c r="L14" s="26">
        <v>0</v>
      </c>
      <c r="M14" s="26">
        <v>0</v>
      </c>
      <c r="N14" s="139"/>
      <c r="O14" s="26">
        <v>0</v>
      </c>
      <c r="P14" s="26">
        <v>0</v>
      </c>
      <c r="Q14" s="27">
        <f t="shared" si="0"/>
        <v>-1477.9</v>
      </c>
      <c r="R14" s="28"/>
      <c r="S14" s="26">
        <v>0</v>
      </c>
      <c r="T14" s="27">
        <f t="shared" si="1"/>
        <v>-1477.9</v>
      </c>
      <c r="U14" s="29" t="s">
        <v>42</v>
      </c>
    </row>
    <row r="15" spans="1:21" ht="15" hidden="1" customHeight="1" x14ac:dyDescent="0.25">
      <c r="A15" s="25" t="s">
        <v>26</v>
      </c>
      <c r="B15" s="26" t="s">
        <v>26</v>
      </c>
      <c r="C15" s="26" t="s">
        <v>34</v>
      </c>
      <c r="D15" s="26" t="s">
        <v>35</v>
      </c>
      <c r="E15" s="26">
        <v>0</v>
      </c>
      <c r="F15" s="26"/>
      <c r="G15" s="26">
        <f t="shared" si="2"/>
        <v>0</v>
      </c>
      <c r="H15" s="26"/>
      <c r="I15" s="26">
        <v>31013.18</v>
      </c>
      <c r="J15" s="27">
        <f t="shared" si="3"/>
        <v>-31013.18</v>
      </c>
      <c r="K15" s="177"/>
      <c r="L15" s="26">
        <v>0</v>
      </c>
      <c r="M15" s="26">
        <v>0</v>
      </c>
      <c r="N15" s="139"/>
      <c r="O15" s="26">
        <v>0</v>
      </c>
      <c r="P15" s="26">
        <v>0</v>
      </c>
      <c r="Q15" s="27">
        <f t="shared" si="0"/>
        <v>-31013.18</v>
      </c>
      <c r="R15" s="28"/>
      <c r="S15" s="26">
        <v>0</v>
      </c>
      <c r="T15" s="27">
        <f t="shared" si="1"/>
        <v>-31013.18</v>
      </c>
      <c r="U15" s="29" t="s">
        <v>42</v>
      </c>
    </row>
    <row r="16" spans="1:21" ht="15" hidden="1" customHeight="1" x14ac:dyDescent="0.25">
      <c r="A16" s="25" t="s">
        <v>26</v>
      </c>
      <c r="B16" s="26" t="s">
        <v>26</v>
      </c>
      <c r="C16" s="26" t="s">
        <v>36</v>
      </c>
      <c r="D16" s="26" t="s">
        <v>37</v>
      </c>
      <c r="E16" s="26">
        <v>0</v>
      </c>
      <c r="F16" s="26"/>
      <c r="G16" s="26">
        <f t="shared" si="2"/>
        <v>0</v>
      </c>
      <c r="H16" s="26"/>
      <c r="I16" s="26">
        <v>36320.19</v>
      </c>
      <c r="J16" s="27">
        <f t="shared" si="3"/>
        <v>-36320.19</v>
      </c>
      <c r="K16" s="177"/>
      <c r="L16" s="26">
        <v>0</v>
      </c>
      <c r="M16" s="26">
        <v>0</v>
      </c>
      <c r="N16" s="139"/>
      <c r="O16" s="26">
        <v>0</v>
      </c>
      <c r="P16" s="26">
        <v>0</v>
      </c>
      <c r="Q16" s="27">
        <f t="shared" si="0"/>
        <v>-36320.19</v>
      </c>
      <c r="R16" s="28"/>
      <c r="S16" s="26">
        <v>0</v>
      </c>
      <c r="T16" s="27">
        <f t="shared" si="1"/>
        <v>-36320.19</v>
      </c>
      <c r="U16" s="29" t="s">
        <v>42</v>
      </c>
    </row>
    <row r="17" spans="1:21" ht="15" hidden="1" customHeight="1" x14ac:dyDescent="0.25">
      <c r="A17" s="25" t="s">
        <v>26</v>
      </c>
      <c r="B17" s="26" t="s">
        <v>26</v>
      </c>
      <c r="C17" s="26" t="s">
        <v>38</v>
      </c>
      <c r="D17" s="26" t="s">
        <v>39</v>
      </c>
      <c r="E17" s="26">
        <v>0</v>
      </c>
      <c r="F17" s="26"/>
      <c r="G17" s="26">
        <f t="shared" si="2"/>
        <v>0</v>
      </c>
      <c r="H17" s="26"/>
      <c r="I17" s="26">
        <v>42163.360000000001</v>
      </c>
      <c r="J17" s="27">
        <f t="shared" si="3"/>
        <v>-42163.360000000001</v>
      </c>
      <c r="K17" s="177"/>
      <c r="L17" s="26">
        <v>0</v>
      </c>
      <c r="M17" s="26">
        <v>0</v>
      </c>
      <c r="N17" s="139"/>
      <c r="O17" s="26">
        <v>0</v>
      </c>
      <c r="P17" s="26">
        <v>0</v>
      </c>
      <c r="Q17" s="27">
        <f t="shared" si="0"/>
        <v>-42163.360000000001</v>
      </c>
      <c r="R17" s="28"/>
      <c r="S17" s="26">
        <v>0</v>
      </c>
      <c r="T17" s="27">
        <f t="shared" si="1"/>
        <v>-42163.360000000001</v>
      </c>
      <c r="U17" s="29" t="s">
        <v>42</v>
      </c>
    </row>
    <row r="18" spans="1:21" ht="15.6" thickBot="1" x14ac:dyDescent="0.3">
      <c r="A18" s="25" t="s">
        <v>43</v>
      </c>
      <c r="B18" s="26" t="s">
        <v>44</v>
      </c>
      <c r="C18" s="26" t="s">
        <v>29</v>
      </c>
      <c r="D18" s="26" t="s">
        <v>26</v>
      </c>
      <c r="E18" s="26">
        <v>4588000</v>
      </c>
      <c r="F18" s="26"/>
      <c r="G18" s="26">
        <f t="shared" si="2"/>
        <v>4588000</v>
      </c>
      <c r="H18" s="26"/>
      <c r="I18" s="26">
        <v>2869827.26</v>
      </c>
      <c r="J18" s="27">
        <f t="shared" si="3"/>
        <v>1718172.7400000002</v>
      </c>
      <c r="K18" s="177">
        <f t="shared" si="4"/>
        <v>0.62550724934612023</v>
      </c>
      <c r="L18" s="26">
        <v>0</v>
      </c>
      <c r="M18" s="26">
        <v>0</v>
      </c>
      <c r="N18" s="139">
        <f t="shared" si="5"/>
        <v>0.62550724934612023</v>
      </c>
      <c r="O18" s="26">
        <v>0</v>
      </c>
      <c r="P18" s="26">
        <v>0</v>
      </c>
      <c r="Q18" s="27">
        <f t="shared" si="0"/>
        <v>1718172.7400000002</v>
      </c>
      <c r="R18" s="92">
        <f t="shared" si="6"/>
        <v>0.62550724934612023</v>
      </c>
      <c r="S18" s="26">
        <v>0</v>
      </c>
      <c r="T18" s="27">
        <f t="shared" si="1"/>
        <v>1718172.7400000002</v>
      </c>
      <c r="U18" s="29" t="s">
        <v>42</v>
      </c>
    </row>
    <row r="19" spans="1:21" ht="15.6" hidden="1" thickBot="1" x14ac:dyDescent="0.3">
      <c r="A19" s="51"/>
      <c r="B19" s="52"/>
      <c r="C19" s="26" t="s">
        <v>24</v>
      </c>
      <c r="D19" s="26" t="s">
        <v>25</v>
      </c>
      <c r="E19" s="26">
        <v>14237000</v>
      </c>
      <c r="F19" s="26"/>
      <c r="G19" s="26">
        <f t="shared" si="2"/>
        <v>14237000</v>
      </c>
      <c r="H19" s="26"/>
      <c r="I19" s="26">
        <v>8878909.6999999993</v>
      </c>
      <c r="J19" s="27">
        <f t="shared" si="3"/>
        <v>5358090.3000000007</v>
      </c>
      <c r="K19" s="177">
        <f t="shared" si="4"/>
        <v>0.62365032661375286</v>
      </c>
      <c r="L19" s="26">
        <v>0</v>
      </c>
      <c r="M19" s="26">
        <v>0</v>
      </c>
      <c r="N19" s="139">
        <f t="shared" si="5"/>
        <v>0.62365032661375286</v>
      </c>
      <c r="O19" s="26">
        <v>0</v>
      </c>
      <c r="P19" s="26">
        <v>0</v>
      </c>
      <c r="Q19" s="27">
        <f t="shared" si="0"/>
        <v>5358090.3000000007</v>
      </c>
      <c r="R19" s="92">
        <f t="shared" si="6"/>
        <v>0.62365032661375286</v>
      </c>
      <c r="S19" s="26">
        <v>0</v>
      </c>
      <c r="T19" s="27">
        <f t="shared" si="1"/>
        <v>5358090.3000000007</v>
      </c>
      <c r="U19" s="29" t="s">
        <v>42</v>
      </c>
    </row>
    <row r="20" spans="1:21" ht="15.6" hidden="1" thickBot="1" x14ac:dyDescent="0.3">
      <c r="A20" s="25" t="s">
        <v>26</v>
      </c>
      <c r="B20" s="26" t="s">
        <v>26</v>
      </c>
      <c r="C20" s="26" t="s">
        <v>32</v>
      </c>
      <c r="D20" s="26" t="s">
        <v>33</v>
      </c>
      <c r="E20" s="26">
        <v>0</v>
      </c>
      <c r="F20" s="26"/>
      <c r="G20" s="26">
        <f t="shared" si="2"/>
        <v>0</v>
      </c>
      <c r="H20" s="26"/>
      <c r="I20" s="26">
        <v>2953.05</v>
      </c>
      <c r="J20" s="27">
        <f t="shared" si="3"/>
        <v>-2953.05</v>
      </c>
      <c r="K20" s="177"/>
      <c r="L20" s="26">
        <v>0</v>
      </c>
      <c r="M20" s="26">
        <v>0</v>
      </c>
      <c r="N20" s="139"/>
      <c r="O20" s="26">
        <v>0</v>
      </c>
      <c r="P20" s="26">
        <v>0</v>
      </c>
      <c r="Q20" s="27">
        <f t="shared" si="0"/>
        <v>-2953.05</v>
      </c>
      <c r="R20" s="92"/>
      <c r="S20" s="26">
        <v>0</v>
      </c>
      <c r="T20" s="27">
        <f t="shared" si="1"/>
        <v>-2953.05</v>
      </c>
      <c r="U20" s="29" t="s">
        <v>42</v>
      </c>
    </row>
    <row r="21" spans="1:21" ht="15.6" hidden="1" thickBot="1" x14ac:dyDescent="0.3">
      <c r="A21" s="25" t="s">
        <v>26</v>
      </c>
      <c r="B21" s="26" t="s">
        <v>26</v>
      </c>
      <c r="C21" s="26" t="s">
        <v>34</v>
      </c>
      <c r="D21" s="26" t="s">
        <v>35</v>
      </c>
      <c r="E21" s="26">
        <v>0</v>
      </c>
      <c r="F21" s="26"/>
      <c r="G21" s="26">
        <f t="shared" si="2"/>
        <v>0</v>
      </c>
      <c r="H21" s="26"/>
      <c r="I21" s="26">
        <v>207338.46</v>
      </c>
      <c r="J21" s="27">
        <f t="shared" si="3"/>
        <v>-207338.46</v>
      </c>
      <c r="K21" s="177"/>
      <c r="L21" s="26">
        <v>0</v>
      </c>
      <c r="M21" s="26">
        <v>0</v>
      </c>
      <c r="N21" s="139"/>
      <c r="O21" s="26">
        <v>0</v>
      </c>
      <c r="P21" s="26">
        <v>0</v>
      </c>
      <c r="Q21" s="27">
        <f t="shared" si="0"/>
        <v>-207338.46</v>
      </c>
      <c r="R21" s="92"/>
      <c r="S21" s="26">
        <v>0</v>
      </c>
      <c r="T21" s="27">
        <f t="shared" si="1"/>
        <v>-207338.46</v>
      </c>
      <c r="U21" s="29" t="s">
        <v>42</v>
      </c>
    </row>
    <row r="22" spans="1:21" ht="15.6" hidden="1" thickBot="1" x14ac:dyDescent="0.3">
      <c r="A22" s="25" t="s">
        <v>26</v>
      </c>
      <c r="B22" s="26" t="s">
        <v>26</v>
      </c>
      <c r="C22" s="26" t="s">
        <v>36</v>
      </c>
      <c r="D22" s="26" t="s">
        <v>37</v>
      </c>
      <c r="E22" s="26">
        <v>0</v>
      </c>
      <c r="F22" s="26"/>
      <c r="G22" s="26">
        <f t="shared" si="2"/>
        <v>0</v>
      </c>
      <c r="H22" s="26"/>
      <c r="I22" s="26">
        <v>149528.82</v>
      </c>
      <c r="J22" s="27">
        <f t="shared" si="3"/>
        <v>-149528.82</v>
      </c>
      <c r="K22" s="177"/>
      <c r="L22" s="26">
        <v>0</v>
      </c>
      <c r="M22" s="26">
        <v>0</v>
      </c>
      <c r="N22" s="139"/>
      <c r="O22" s="26">
        <v>0</v>
      </c>
      <c r="P22" s="26">
        <v>0</v>
      </c>
      <c r="Q22" s="27">
        <f t="shared" si="0"/>
        <v>-149528.82</v>
      </c>
      <c r="R22" s="92"/>
      <c r="S22" s="26">
        <v>0</v>
      </c>
      <c r="T22" s="27">
        <f t="shared" si="1"/>
        <v>-149528.82</v>
      </c>
      <c r="U22" s="29" t="s">
        <v>42</v>
      </c>
    </row>
    <row r="23" spans="1:21" ht="15.6" hidden="1" thickBot="1" x14ac:dyDescent="0.3">
      <c r="A23" s="41" t="s">
        <v>26</v>
      </c>
      <c r="B23" s="42" t="s">
        <v>26</v>
      </c>
      <c r="C23" s="42" t="s">
        <v>38</v>
      </c>
      <c r="D23" s="42" t="s">
        <v>39</v>
      </c>
      <c r="E23" s="42">
        <v>0</v>
      </c>
      <c r="F23" s="42"/>
      <c r="G23" s="42">
        <f t="shared" si="2"/>
        <v>0</v>
      </c>
      <c r="H23" s="42"/>
      <c r="I23" s="42">
        <v>198555.82</v>
      </c>
      <c r="J23" s="43">
        <f t="shared" si="3"/>
        <v>-198555.82</v>
      </c>
      <c r="K23" s="178"/>
      <c r="L23" s="42">
        <v>0</v>
      </c>
      <c r="M23" s="42">
        <v>0</v>
      </c>
      <c r="N23" s="138"/>
      <c r="O23" s="42">
        <v>0</v>
      </c>
      <c r="P23" s="42">
        <v>0</v>
      </c>
      <c r="Q23" s="43">
        <f t="shared" si="0"/>
        <v>-198555.82</v>
      </c>
      <c r="R23" s="132"/>
      <c r="S23" s="42">
        <v>0</v>
      </c>
      <c r="T23" s="43">
        <f t="shared" si="1"/>
        <v>-198555.82</v>
      </c>
      <c r="U23" s="45" t="s">
        <v>42</v>
      </c>
    </row>
    <row r="24" spans="1:21" ht="15.6" thickBot="1" x14ac:dyDescent="0.3">
      <c r="A24" s="46" t="s">
        <v>45</v>
      </c>
      <c r="B24" s="47" t="s">
        <v>46</v>
      </c>
      <c r="C24" s="47" t="s">
        <v>29</v>
      </c>
      <c r="D24" s="47" t="s">
        <v>26</v>
      </c>
      <c r="E24" s="47">
        <v>14237000</v>
      </c>
      <c r="F24" s="47"/>
      <c r="G24" s="47">
        <f t="shared" si="2"/>
        <v>14237000</v>
      </c>
      <c r="H24" s="47"/>
      <c r="I24" s="47">
        <v>9437285.8499999996</v>
      </c>
      <c r="J24" s="48">
        <f t="shared" si="3"/>
        <v>4799714.1500000004</v>
      </c>
      <c r="K24" s="180">
        <f t="shared" si="4"/>
        <v>0.66287039755566479</v>
      </c>
      <c r="L24" s="47">
        <v>0</v>
      </c>
      <c r="M24" s="47">
        <v>0</v>
      </c>
      <c r="N24" s="130">
        <f t="shared" si="5"/>
        <v>0.66287039755566479</v>
      </c>
      <c r="O24" s="47">
        <v>0</v>
      </c>
      <c r="P24" s="47">
        <v>0</v>
      </c>
      <c r="Q24" s="48">
        <f t="shared" si="0"/>
        <v>4799714.1500000004</v>
      </c>
      <c r="R24" s="135">
        <f t="shared" si="6"/>
        <v>0.66287039755566479</v>
      </c>
      <c r="S24" s="47">
        <v>0</v>
      </c>
      <c r="T24" s="48">
        <f t="shared" si="1"/>
        <v>4799714.1500000004</v>
      </c>
      <c r="U24" s="50" t="s">
        <v>42</v>
      </c>
    </row>
    <row r="25" spans="1:21" ht="15" hidden="1" x14ac:dyDescent="0.25">
      <c r="A25" s="35"/>
      <c r="B25" s="36"/>
      <c r="C25" s="37" t="s">
        <v>24</v>
      </c>
      <c r="D25" s="37" t="s">
        <v>25</v>
      </c>
      <c r="E25" s="37">
        <v>4753000</v>
      </c>
      <c r="F25" s="37"/>
      <c r="G25" s="37">
        <f t="shared" si="2"/>
        <v>4753000</v>
      </c>
      <c r="H25" s="37"/>
      <c r="I25" s="37">
        <v>3654699.38</v>
      </c>
      <c r="J25" s="38">
        <f t="shared" si="3"/>
        <v>1098300.6200000001</v>
      </c>
      <c r="K25" s="176">
        <f t="shared" si="4"/>
        <v>0.76892475909951608</v>
      </c>
      <c r="L25" s="37">
        <v>0</v>
      </c>
      <c r="M25" s="37">
        <v>0</v>
      </c>
      <c r="N25" s="131">
        <f t="shared" si="5"/>
        <v>0.76892475909951608</v>
      </c>
      <c r="O25" s="37">
        <v>0</v>
      </c>
      <c r="P25" s="37">
        <v>0</v>
      </c>
      <c r="Q25" s="38">
        <f t="shared" si="0"/>
        <v>1098300.6200000001</v>
      </c>
      <c r="R25" s="39">
        <f t="shared" si="6"/>
        <v>0.76892475909951608</v>
      </c>
      <c r="S25" s="37">
        <v>0</v>
      </c>
      <c r="T25" s="38">
        <f t="shared" si="1"/>
        <v>1098300.6200000001</v>
      </c>
      <c r="U25" s="40" t="s">
        <v>42</v>
      </c>
    </row>
    <row r="26" spans="1:21" ht="15.6" thickBot="1" x14ac:dyDescent="0.3">
      <c r="A26" s="25" t="s">
        <v>47</v>
      </c>
      <c r="B26" s="26" t="s">
        <v>48</v>
      </c>
      <c r="C26" s="26" t="s">
        <v>29</v>
      </c>
      <c r="D26" s="26" t="s">
        <v>26</v>
      </c>
      <c r="E26" s="26">
        <v>4753000</v>
      </c>
      <c r="F26" s="26"/>
      <c r="G26" s="26">
        <f t="shared" si="2"/>
        <v>4753000</v>
      </c>
      <c r="H26" s="26"/>
      <c r="I26" s="26">
        <v>3654699.38</v>
      </c>
      <c r="J26" s="27">
        <f t="shared" si="3"/>
        <v>1098300.6200000001</v>
      </c>
      <c r="K26" s="177">
        <f t="shared" si="4"/>
        <v>0.76892475909951608</v>
      </c>
      <c r="L26" s="26">
        <v>0</v>
      </c>
      <c r="M26" s="26">
        <v>0</v>
      </c>
      <c r="N26" s="139">
        <f t="shared" si="5"/>
        <v>0.76892475909951608</v>
      </c>
      <c r="O26" s="26">
        <v>0</v>
      </c>
      <c r="P26" s="26">
        <v>0</v>
      </c>
      <c r="Q26" s="27">
        <f t="shared" si="0"/>
        <v>1098300.6200000001</v>
      </c>
      <c r="R26" s="28">
        <f t="shared" si="6"/>
        <v>0.76892475909951608</v>
      </c>
      <c r="S26" s="26">
        <v>0</v>
      </c>
      <c r="T26" s="27">
        <f t="shared" si="1"/>
        <v>1098300.6200000001</v>
      </c>
      <c r="U26" s="29" t="s">
        <v>42</v>
      </c>
    </row>
    <row r="27" spans="1:21" ht="15.6" hidden="1" thickBot="1" x14ac:dyDescent="0.3">
      <c r="A27" s="51"/>
      <c r="B27" s="52"/>
      <c r="C27" s="26" t="s">
        <v>24</v>
      </c>
      <c r="D27" s="26" t="s">
        <v>25</v>
      </c>
      <c r="E27" s="26">
        <v>745000</v>
      </c>
      <c r="F27" s="26"/>
      <c r="G27" s="26">
        <f t="shared" si="2"/>
        <v>745000</v>
      </c>
      <c r="H27" s="26"/>
      <c r="I27" s="26">
        <v>486661.72</v>
      </c>
      <c r="J27" s="27">
        <f t="shared" si="3"/>
        <v>258338.28000000003</v>
      </c>
      <c r="K27" s="177">
        <f t="shared" si="4"/>
        <v>0.65323720805369123</v>
      </c>
      <c r="L27" s="26">
        <v>0</v>
      </c>
      <c r="M27" s="26">
        <v>0</v>
      </c>
      <c r="N27" s="139">
        <f t="shared" si="5"/>
        <v>0.65323720805369123</v>
      </c>
      <c r="O27" s="26">
        <v>0</v>
      </c>
      <c r="P27" s="26">
        <v>0</v>
      </c>
      <c r="Q27" s="27">
        <f t="shared" si="0"/>
        <v>258338.28000000003</v>
      </c>
      <c r="R27" s="28">
        <f t="shared" si="6"/>
        <v>0.65323720805369123</v>
      </c>
      <c r="S27" s="26">
        <v>0</v>
      </c>
      <c r="T27" s="27">
        <f t="shared" si="1"/>
        <v>258338.28000000003</v>
      </c>
      <c r="U27" s="29" t="s">
        <v>42</v>
      </c>
    </row>
    <row r="28" spans="1:21" ht="15.6" hidden="1" thickBot="1" x14ac:dyDescent="0.3">
      <c r="A28" s="25" t="s">
        <v>26</v>
      </c>
      <c r="B28" s="26" t="s">
        <v>26</v>
      </c>
      <c r="C28" s="26" t="s">
        <v>32</v>
      </c>
      <c r="D28" s="26" t="s">
        <v>33</v>
      </c>
      <c r="E28" s="26">
        <v>0</v>
      </c>
      <c r="F28" s="26"/>
      <c r="G28" s="26">
        <f t="shared" si="2"/>
        <v>0</v>
      </c>
      <c r="H28" s="26"/>
      <c r="I28" s="26">
        <v>919.83</v>
      </c>
      <c r="J28" s="27">
        <f t="shared" si="3"/>
        <v>-919.83</v>
      </c>
      <c r="K28" s="177"/>
      <c r="L28" s="26">
        <v>0</v>
      </c>
      <c r="M28" s="26">
        <v>0</v>
      </c>
      <c r="N28" s="139"/>
      <c r="O28" s="26">
        <v>0</v>
      </c>
      <c r="P28" s="26">
        <v>0</v>
      </c>
      <c r="Q28" s="27">
        <f t="shared" si="0"/>
        <v>-919.83</v>
      </c>
      <c r="R28" s="28"/>
      <c r="S28" s="26">
        <v>0</v>
      </c>
      <c r="T28" s="27">
        <f t="shared" si="1"/>
        <v>-919.83</v>
      </c>
      <c r="U28" s="29" t="s">
        <v>42</v>
      </c>
    </row>
    <row r="29" spans="1:21" ht="15.6" hidden="1" thickBot="1" x14ac:dyDescent="0.3">
      <c r="A29" s="25" t="s">
        <v>26</v>
      </c>
      <c r="B29" s="26" t="s">
        <v>26</v>
      </c>
      <c r="C29" s="26" t="s">
        <v>34</v>
      </c>
      <c r="D29" s="26" t="s">
        <v>35</v>
      </c>
      <c r="E29" s="26">
        <v>0</v>
      </c>
      <c r="F29" s="26"/>
      <c r="G29" s="26">
        <f t="shared" si="2"/>
        <v>0</v>
      </c>
      <c r="H29" s="26"/>
      <c r="I29" s="26">
        <v>6193.27</v>
      </c>
      <c r="J29" s="27">
        <f t="shared" si="3"/>
        <v>-6193.27</v>
      </c>
      <c r="K29" s="177"/>
      <c r="L29" s="26">
        <v>0</v>
      </c>
      <c r="M29" s="26">
        <v>0</v>
      </c>
      <c r="N29" s="139"/>
      <c r="O29" s="26">
        <v>0</v>
      </c>
      <c r="P29" s="26">
        <v>0</v>
      </c>
      <c r="Q29" s="27">
        <f t="shared" si="0"/>
        <v>-6193.27</v>
      </c>
      <c r="R29" s="28"/>
      <c r="S29" s="26">
        <v>0</v>
      </c>
      <c r="T29" s="27">
        <f t="shared" si="1"/>
        <v>-6193.27</v>
      </c>
      <c r="U29" s="29" t="s">
        <v>42</v>
      </c>
    </row>
    <row r="30" spans="1:21" ht="15.6" hidden="1" thickBot="1" x14ac:dyDescent="0.3">
      <c r="A30" s="25" t="s">
        <v>26</v>
      </c>
      <c r="B30" s="26" t="s">
        <v>26</v>
      </c>
      <c r="C30" s="26" t="s">
        <v>36</v>
      </c>
      <c r="D30" s="26" t="s">
        <v>37</v>
      </c>
      <c r="E30" s="26">
        <v>0</v>
      </c>
      <c r="F30" s="26"/>
      <c r="G30" s="26">
        <f t="shared" si="2"/>
        <v>0</v>
      </c>
      <c r="H30" s="26"/>
      <c r="I30" s="26">
        <v>5802.59</v>
      </c>
      <c r="J30" s="27">
        <f t="shared" si="3"/>
        <v>-5802.59</v>
      </c>
      <c r="K30" s="177"/>
      <c r="L30" s="26">
        <v>0</v>
      </c>
      <c r="M30" s="26">
        <v>0</v>
      </c>
      <c r="N30" s="139"/>
      <c r="O30" s="26">
        <v>0</v>
      </c>
      <c r="P30" s="26">
        <v>0</v>
      </c>
      <c r="Q30" s="27">
        <f t="shared" si="0"/>
        <v>-5802.59</v>
      </c>
      <c r="R30" s="28"/>
      <c r="S30" s="26">
        <v>0</v>
      </c>
      <c r="T30" s="27">
        <f t="shared" si="1"/>
        <v>-5802.59</v>
      </c>
      <c r="U30" s="29" t="s">
        <v>42</v>
      </c>
    </row>
    <row r="31" spans="1:21" ht="15.6" hidden="1" thickBot="1" x14ac:dyDescent="0.3">
      <c r="A31" s="41" t="s">
        <v>26</v>
      </c>
      <c r="B31" s="42" t="s">
        <v>26</v>
      </c>
      <c r="C31" s="42" t="s">
        <v>38</v>
      </c>
      <c r="D31" s="42" t="s">
        <v>39</v>
      </c>
      <c r="E31" s="42">
        <v>0</v>
      </c>
      <c r="F31" s="42"/>
      <c r="G31" s="42">
        <f t="shared" si="2"/>
        <v>0</v>
      </c>
      <c r="H31" s="42"/>
      <c r="I31" s="42">
        <v>7845.16</v>
      </c>
      <c r="J31" s="43">
        <f t="shared" si="3"/>
        <v>-7845.16</v>
      </c>
      <c r="K31" s="178"/>
      <c r="L31" s="42">
        <v>0</v>
      </c>
      <c r="M31" s="42">
        <v>0</v>
      </c>
      <c r="N31" s="138"/>
      <c r="O31" s="42">
        <v>0</v>
      </c>
      <c r="P31" s="42">
        <v>0</v>
      </c>
      <c r="Q31" s="43">
        <f t="shared" si="0"/>
        <v>-7845.16</v>
      </c>
      <c r="R31" s="44"/>
      <c r="S31" s="42">
        <v>0</v>
      </c>
      <c r="T31" s="43">
        <f t="shared" si="1"/>
        <v>-7845.16</v>
      </c>
      <c r="U31" s="45" t="s">
        <v>42</v>
      </c>
    </row>
    <row r="32" spans="1:21" ht="15.6" thickBot="1" x14ac:dyDescent="0.3">
      <c r="A32" s="46" t="s">
        <v>49</v>
      </c>
      <c r="B32" s="47" t="s">
        <v>50</v>
      </c>
      <c r="C32" s="47" t="s">
        <v>29</v>
      </c>
      <c r="D32" s="47" t="s">
        <v>26</v>
      </c>
      <c r="E32" s="47">
        <v>745000</v>
      </c>
      <c r="F32" s="47"/>
      <c r="G32" s="47">
        <f t="shared" si="2"/>
        <v>745000</v>
      </c>
      <c r="H32" s="47"/>
      <c r="I32" s="47">
        <v>507422.57</v>
      </c>
      <c r="J32" s="48">
        <f t="shared" si="3"/>
        <v>237577.43</v>
      </c>
      <c r="K32" s="180">
        <f t="shared" si="4"/>
        <v>0.68110412080536908</v>
      </c>
      <c r="L32" s="47">
        <v>0</v>
      </c>
      <c r="M32" s="47">
        <v>0</v>
      </c>
      <c r="N32" s="130">
        <f t="shared" si="5"/>
        <v>0.68110412080536908</v>
      </c>
      <c r="O32" s="47">
        <v>0</v>
      </c>
      <c r="P32" s="47">
        <v>0</v>
      </c>
      <c r="Q32" s="48">
        <f t="shared" si="0"/>
        <v>237577.43</v>
      </c>
      <c r="R32" s="135">
        <f t="shared" si="6"/>
        <v>0.68110412080536908</v>
      </c>
      <c r="S32" s="47">
        <v>0</v>
      </c>
      <c r="T32" s="48">
        <f t="shared" si="1"/>
        <v>237577.43</v>
      </c>
      <c r="U32" s="50" t="s">
        <v>42</v>
      </c>
    </row>
    <row r="33" spans="1:21" ht="15" hidden="1" x14ac:dyDescent="0.25">
      <c r="A33" s="35"/>
      <c r="B33" s="36"/>
      <c r="C33" s="37" t="s">
        <v>24</v>
      </c>
      <c r="D33" s="37" t="s">
        <v>25</v>
      </c>
      <c r="E33" s="37">
        <v>7805000</v>
      </c>
      <c r="F33" s="37"/>
      <c r="G33" s="37">
        <f t="shared" si="2"/>
        <v>7805000</v>
      </c>
      <c r="H33" s="37"/>
      <c r="I33" s="37">
        <v>6083931.1699999999</v>
      </c>
      <c r="J33" s="38">
        <f t="shared" si="3"/>
        <v>1721068.83</v>
      </c>
      <c r="K33" s="176">
        <f t="shared" si="4"/>
        <v>0.77949150160153746</v>
      </c>
      <c r="L33" s="37">
        <v>0</v>
      </c>
      <c r="M33" s="37">
        <v>0</v>
      </c>
      <c r="N33" s="131">
        <f t="shared" si="5"/>
        <v>0.77949150160153746</v>
      </c>
      <c r="O33" s="37">
        <v>0</v>
      </c>
      <c r="P33" s="37">
        <v>0</v>
      </c>
      <c r="Q33" s="38">
        <f t="shared" si="0"/>
        <v>1721068.83</v>
      </c>
      <c r="R33" s="39">
        <f t="shared" si="6"/>
        <v>0.77949150160153746</v>
      </c>
      <c r="S33" s="37">
        <v>0</v>
      </c>
      <c r="T33" s="38">
        <f t="shared" si="1"/>
        <v>1721068.83</v>
      </c>
      <c r="U33" s="40" t="s">
        <v>42</v>
      </c>
    </row>
    <row r="34" spans="1:21" ht="15" hidden="1" x14ac:dyDescent="0.25">
      <c r="A34" s="25" t="s">
        <v>26</v>
      </c>
      <c r="B34" s="26" t="s">
        <v>26</v>
      </c>
      <c r="C34" s="26" t="s">
        <v>32</v>
      </c>
      <c r="D34" s="26" t="s">
        <v>33</v>
      </c>
      <c r="E34" s="26">
        <v>0</v>
      </c>
      <c r="F34" s="26"/>
      <c r="G34" s="26">
        <f t="shared" si="2"/>
        <v>0</v>
      </c>
      <c r="H34" s="26"/>
      <c r="I34" s="26">
        <v>2207.08</v>
      </c>
      <c r="J34" s="27">
        <f t="shared" si="3"/>
        <v>-2207.08</v>
      </c>
      <c r="K34" s="177"/>
      <c r="L34" s="26">
        <v>0</v>
      </c>
      <c r="M34" s="26">
        <v>0</v>
      </c>
      <c r="N34" s="139"/>
      <c r="O34" s="26">
        <v>0</v>
      </c>
      <c r="P34" s="26">
        <v>0</v>
      </c>
      <c r="Q34" s="27">
        <f t="shared" si="0"/>
        <v>-2207.08</v>
      </c>
      <c r="R34" s="28"/>
      <c r="S34" s="26">
        <v>0</v>
      </c>
      <c r="T34" s="27">
        <f t="shared" si="1"/>
        <v>-2207.08</v>
      </c>
      <c r="U34" s="29" t="s">
        <v>42</v>
      </c>
    </row>
    <row r="35" spans="1:21" ht="15" hidden="1" x14ac:dyDescent="0.25">
      <c r="A35" s="25" t="s">
        <v>26</v>
      </c>
      <c r="B35" s="26" t="s">
        <v>26</v>
      </c>
      <c r="C35" s="26" t="s">
        <v>34</v>
      </c>
      <c r="D35" s="26" t="s">
        <v>35</v>
      </c>
      <c r="E35" s="26">
        <v>0</v>
      </c>
      <c r="F35" s="26"/>
      <c r="G35" s="26">
        <f t="shared" si="2"/>
        <v>0</v>
      </c>
      <c r="H35" s="26"/>
      <c r="I35" s="26">
        <v>66339.820000000007</v>
      </c>
      <c r="J35" s="27">
        <f t="shared" si="3"/>
        <v>-66339.820000000007</v>
      </c>
      <c r="K35" s="177"/>
      <c r="L35" s="26">
        <v>0</v>
      </c>
      <c r="M35" s="26">
        <v>0</v>
      </c>
      <c r="N35" s="139"/>
      <c r="O35" s="26">
        <v>0</v>
      </c>
      <c r="P35" s="26">
        <v>0</v>
      </c>
      <c r="Q35" s="27">
        <f t="shared" si="0"/>
        <v>-66339.820000000007</v>
      </c>
      <c r="R35" s="28"/>
      <c r="S35" s="26">
        <v>0</v>
      </c>
      <c r="T35" s="27">
        <f t="shared" si="1"/>
        <v>-66339.820000000007</v>
      </c>
      <c r="U35" s="29" t="s">
        <v>42</v>
      </c>
    </row>
    <row r="36" spans="1:21" ht="15" hidden="1" x14ac:dyDescent="0.25">
      <c r="A36" s="25" t="s">
        <v>26</v>
      </c>
      <c r="B36" s="26" t="s">
        <v>26</v>
      </c>
      <c r="C36" s="26" t="s">
        <v>36</v>
      </c>
      <c r="D36" s="26" t="s">
        <v>37</v>
      </c>
      <c r="E36" s="26">
        <v>0</v>
      </c>
      <c r="F36" s="26"/>
      <c r="G36" s="26">
        <f t="shared" si="2"/>
        <v>0</v>
      </c>
      <c r="H36" s="26"/>
      <c r="I36" s="26">
        <v>80641.06</v>
      </c>
      <c r="J36" s="27">
        <f t="shared" si="3"/>
        <v>-80641.06</v>
      </c>
      <c r="K36" s="177"/>
      <c r="L36" s="26">
        <v>0</v>
      </c>
      <c r="M36" s="26">
        <v>0</v>
      </c>
      <c r="N36" s="139"/>
      <c r="O36" s="26">
        <v>0</v>
      </c>
      <c r="P36" s="26">
        <v>0</v>
      </c>
      <c r="Q36" s="27">
        <f t="shared" si="0"/>
        <v>-80641.06</v>
      </c>
      <c r="R36" s="28"/>
      <c r="S36" s="26">
        <v>0</v>
      </c>
      <c r="T36" s="27">
        <f t="shared" si="1"/>
        <v>-80641.06</v>
      </c>
      <c r="U36" s="29" t="s">
        <v>42</v>
      </c>
    </row>
    <row r="37" spans="1:21" ht="15" hidden="1" x14ac:dyDescent="0.25">
      <c r="A37" s="25" t="s">
        <v>26</v>
      </c>
      <c r="B37" s="26" t="s">
        <v>26</v>
      </c>
      <c r="C37" s="26" t="s">
        <v>38</v>
      </c>
      <c r="D37" s="26" t="s">
        <v>39</v>
      </c>
      <c r="E37" s="26">
        <v>0</v>
      </c>
      <c r="F37" s="26"/>
      <c r="G37" s="26">
        <f t="shared" si="2"/>
        <v>0</v>
      </c>
      <c r="H37" s="26"/>
      <c r="I37" s="26">
        <v>79722</v>
      </c>
      <c r="J37" s="27">
        <f t="shared" si="3"/>
        <v>-79722</v>
      </c>
      <c r="K37" s="177"/>
      <c r="L37" s="26">
        <v>0</v>
      </c>
      <c r="M37" s="26">
        <v>0</v>
      </c>
      <c r="N37" s="139"/>
      <c r="O37" s="26">
        <v>0</v>
      </c>
      <c r="P37" s="26">
        <v>0</v>
      </c>
      <c r="Q37" s="27">
        <f t="shared" si="0"/>
        <v>-79722</v>
      </c>
      <c r="R37" s="28"/>
      <c r="S37" s="26">
        <v>0</v>
      </c>
      <c r="T37" s="27">
        <f t="shared" si="1"/>
        <v>-79722</v>
      </c>
      <c r="U37" s="29" t="s">
        <v>42</v>
      </c>
    </row>
    <row r="38" spans="1:21" ht="15.6" thickBot="1" x14ac:dyDescent="0.3">
      <c r="A38" s="25" t="s">
        <v>51</v>
      </c>
      <c r="B38" s="26" t="s">
        <v>52</v>
      </c>
      <c r="C38" s="26" t="s">
        <v>29</v>
      </c>
      <c r="D38" s="26" t="s">
        <v>26</v>
      </c>
      <c r="E38" s="26">
        <v>7805000</v>
      </c>
      <c r="F38" s="26"/>
      <c r="G38" s="26">
        <f t="shared" si="2"/>
        <v>7805000</v>
      </c>
      <c r="H38" s="26"/>
      <c r="I38" s="26">
        <v>6312841.1299999999</v>
      </c>
      <c r="J38" s="27">
        <f t="shared" si="3"/>
        <v>1492158.87</v>
      </c>
      <c r="K38" s="177">
        <f t="shared" si="4"/>
        <v>0.80882013196668801</v>
      </c>
      <c r="L38" s="26">
        <v>0</v>
      </c>
      <c r="M38" s="26">
        <v>0</v>
      </c>
      <c r="N38" s="139">
        <f t="shared" si="5"/>
        <v>0.80882013196668801</v>
      </c>
      <c r="O38" s="26">
        <v>0</v>
      </c>
      <c r="P38" s="26">
        <v>0</v>
      </c>
      <c r="Q38" s="27">
        <f t="shared" si="0"/>
        <v>1492158.87</v>
      </c>
      <c r="R38" s="28">
        <f t="shared" si="6"/>
        <v>0.80882013196668801</v>
      </c>
      <c r="S38" s="26">
        <v>0</v>
      </c>
      <c r="T38" s="27">
        <f t="shared" si="1"/>
        <v>1492158.87</v>
      </c>
      <c r="U38" s="29" t="s">
        <v>42</v>
      </c>
    </row>
    <row r="39" spans="1:21" ht="15.6" hidden="1" thickBot="1" x14ac:dyDescent="0.3">
      <c r="A39" s="51"/>
      <c r="B39" s="52"/>
      <c r="C39" s="26" t="s">
        <v>24</v>
      </c>
      <c r="D39" s="26" t="s">
        <v>25</v>
      </c>
      <c r="E39" s="26">
        <v>2219000</v>
      </c>
      <c r="F39" s="26"/>
      <c r="G39" s="26">
        <f t="shared" si="2"/>
        <v>2219000</v>
      </c>
      <c r="H39" s="26"/>
      <c r="I39" s="26">
        <v>1278210.79</v>
      </c>
      <c r="J39" s="27">
        <f t="shared" si="3"/>
        <v>940789.21</v>
      </c>
      <c r="K39" s="177">
        <f t="shared" si="4"/>
        <v>0.57603009914375847</v>
      </c>
      <c r="L39" s="26">
        <v>0</v>
      </c>
      <c r="M39" s="26">
        <v>0</v>
      </c>
      <c r="N39" s="139">
        <f t="shared" si="5"/>
        <v>0.57603009914375847</v>
      </c>
      <c r="O39" s="26">
        <v>0</v>
      </c>
      <c r="P39" s="26">
        <v>0</v>
      </c>
      <c r="Q39" s="27">
        <f t="shared" si="0"/>
        <v>940789.21</v>
      </c>
      <c r="R39" s="28">
        <f t="shared" si="6"/>
        <v>0.57603009914375847</v>
      </c>
      <c r="S39" s="26">
        <v>0</v>
      </c>
      <c r="T39" s="27">
        <f t="shared" si="1"/>
        <v>940789.21</v>
      </c>
      <c r="U39" s="29" t="s">
        <v>42</v>
      </c>
    </row>
    <row r="40" spans="1:21" ht="15.6" hidden="1" thickBot="1" x14ac:dyDescent="0.3">
      <c r="A40" s="25" t="s">
        <v>26</v>
      </c>
      <c r="B40" s="26" t="s">
        <v>26</v>
      </c>
      <c r="C40" s="26" t="s">
        <v>36</v>
      </c>
      <c r="D40" s="26" t="s">
        <v>37</v>
      </c>
      <c r="E40" s="26">
        <v>0</v>
      </c>
      <c r="F40" s="26"/>
      <c r="G40" s="26">
        <f t="shared" si="2"/>
        <v>0</v>
      </c>
      <c r="H40" s="26"/>
      <c r="I40" s="26">
        <v>8728.01</v>
      </c>
      <c r="J40" s="27">
        <f t="shared" si="3"/>
        <v>-8728.01</v>
      </c>
      <c r="K40" s="177"/>
      <c r="L40" s="26">
        <v>0</v>
      </c>
      <c r="M40" s="26">
        <v>0</v>
      </c>
      <c r="N40" s="139"/>
      <c r="O40" s="26">
        <v>0</v>
      </c>
      <c r="P40" s="26">
        <v>0</v>
      </c>
      <c r="Q40" s="27">
        <f t="shared" si="0"/>
        <v>-8728.01</v>
      </c>
      <c r="R40" s="28"/>
      <c r="S40" s="26">
        <v>0</v>
      </c>
      <c r="T40" s="27">
        <f t="shared" si="1"/>
        <v>-8728.01</v>
      </c>
      <c r="U40" s="29" t="s">
        <v>42</v>
      </c>
    </row>
    <row r="41" spans="1:21" ht="15.6" hidden="1" thickBot="1" x14ac:dyDescent="0.3">
      <c r="A41" s="41" t="s">
        <v>26</v>
      </c>
      <c r="B41" s="42" t="s">
        <v>26</v>
      </c>
      <c r="C41" s="42" t="s">
        <v>38</v>
      </c>
      <c r="D41" s="42" t="s">
        <v>39</v>
      </c>
      <c r="E41" s="42">
        <v>0</v>
      </c>
      <c r="F41" s="42"/>
      <c r="G41" s="42">
        <f t="shared" si="2"/>
        <v>0</v>
      </c>
      <c r="H41" s="42"/>
      <c r="I41" s="42">
        <v>26262.44</v>
      </c>
      <c r="J41" s="43">
        <f t="shared" si="3"/>
        <v>-26262.44</v>
      </c>
      <c r="K41" s="178"/>
      <c r="L41" s="42">
        <v>0</v>
      </c>
      <c r="M41" s="42">
        <v>0</v>
      </c>
      <c r="N41" s="138"/>
      <c r="O41" s="42">
        <v>0</v>
      </c>
      <c r="P41" s="42">
        <v>0</v>
      </c>
      <c r="Q41" s="43">
        <f t="shared" si="0"/>
        <v>-26262.44</v>
      </c>
      <c r="R41" s="44"/>
      <c r="S41" s="42">
        <v>0</v>
      </c>
      <c r="T41" s="43">
        <f t="shared" si="1"/>
        <v>-26262.44</v>
      </c>
      <c r="U41" s="45" t="s">
        <v>42</v>
      </c>
    </row>
    <row r="42" spans="1:21" ht="15.6" thickBot="1" x14ac:dyDescent="0.3">
      <c r="A42" s="46" t="s">
        <v>53</v>
      </c>
      <c r="B42" s="47" t="s">
        <v>54</v>
      </c>
      <c r="C42" s="47" t="s">
        <v>29</v>
      </c>
      <c r="D42" s="47" t="s">
        <v>26</v>
      </c>
      <c r="E42" s="47">
        <v>2219000</v>
      </c>
      <c r="F42" s="47"/>
      <c r="G42" s="47">
        <f t="shared" si="2"/>
        <v>2219000</v>
      </c>
      <c r="H42" s="47"/>
      <c r="I42" s="47">
        <v>1313201.24</v>
      </c>
      <c r="J42" s="48">
        <f t="shared" si="3"/>
        <v>905798.76</v>
      </c>
      <c r="K42" s="180">
        <f t="shared" si="4"/>
        <v>0.59179866606579545</v>
      </c>
      <c r="L42" s="47">
        <v>0</v>
      </c>
      <c r="M42" s="47">
        <v>0</v>
      </c>
      <c r="N42" s="130">
        <f t="shared" si="5"/>
        <v>0.59179866606579545</v>
      </c>
      <c r="O42" s="47">
        <v>0</v>
      </c>
      <c r="P42" s="47">
        <v>0</v>
      </c>
      <c r="Q42" s="48">
        <f t="shared" si="0"/>
        <v>905798.76</v>
      </c>
      <c r="R42" s="135">
        <f t="shared" si="6"/>
        <v>0.59179866606579545</v>
      </c>
      <c r="S42" s="47">
        <v>0</v>
      </c>
      <c r="T42" s="48">
        <f t="shared" si="1"/>
        <v>905798.76</v>
      </c>
      <c r="U42" s="50" t="s">
        <v>42</v>
      </c>
    </row>
    <row r="43" spans="1:21" ht="15" hidden="1" x14ac:dyDescent="0.25">
      <c r="A43" s="35"/>
      <c r="B43" s="36"/>
      <c r="C43" s="37" t="s">
        <v>24</v>
      </c>
      <c r="D43" s="37" t="s">
        <v>25</v>
      </c>
      <c r="E43" s="37">
        <v>1500000</v>
      </c>
      <c r="F43" s="37"/>
      <c r="G43" s="37">
        <f t="shared" si="2"/>
        <v>1500000</v>
      </c>
      <c r="H43" s="37"/>
      <c r="I43" s="37">
        <v>549797.18000000005</v>
      </c>
      <c r="J43" s="38">
        <f t="shared" si="3"/>
        <v>950202.82</v>
      </c>
      <c r="K43" s="176">
        <f t="shared" si="4"/>
        <v>0.36653145333333337</v>
      </c>
      <c r="L43" s="37">
        <v>0</v>
      </c>
      <c r="M43" s="37">
        <v>0</v>
      </c>
      <c r="N43" s="131">
        <f t="shared" si="5"/>
        <v>0.36653145333333337</v>
      </c>
      <c r="O43" s="37">
        <v>0</v>
      </c>
      <c r="P43" s="37">
        <v>0</v>
      </c>
      <c r="Q43" s="38">
        <f t="shared" si="0"/>
        <v>950202.82</v>
      </c>
      <c r="R43" s="55">
        <f t="shared" si="6"/>
        <v>0.36653145333333337</v>
      </c>
      <c r="S43" s="37">
        <v>0</v>
      </c>
      <c r="T43" s="38">
        <f t="shared" si="1"/>
        <v>950202.82</v>
      </c>
      <c r="U43" s="40"/>
    </row>
    <row r="44" spans="1:21" ht="15" hidden="1" x14ac:dyDescent="0.25">
      <c r="A44" s="25" t="s">
        <v>26</v>
      </c>
      <c r="B44" s="26" t="s">
        <v>26</v>
      </c>
      <c r="C44" s="26" t="s">
        <v>34</v>
      </c>
      <c r="D44" s="26" t="s">
        <v>35</v>
      </c>
      <c r="E44" s="26">
        <v>0</v>
      </c>
      <c r="F44" s="26"/>
      <c r="G44" s="26">
        <f t="shared" si="2"/>
        <v>0</v>
      </c>
      <c r="H44" s="26"/>
      <c r="I44" s="26">
        <v>52022.22</v>
      </c>
      <c r="J44" s="27">
        <f t="shared" si="3"/>
        <v>-52022.22</v>
      </c>
      <c r="K44" s="177"/>
      <c r="L44" s="26">
        <v>0</v>
      </c>
      <c r="M44" s="26">
        <v>0</v>
      </c>
      <c r="N44" s="139"/>
      <c r="O44" s="26">
        <v>0</v>
      </c>
      <c r="P44" s="26">
        <v>0</v>
      </c>
      <c r="Q44" s="27">
        <f t="shared" si="0"/>
        <v>-52022.22</v>
      </c>
      <c r="R44" s="92"/>
      <c r="S44" s="26">
        <v>0</v>
      </c>
      <c r="T44" s="27">
        <f t="shared" si="1"/>
        <v>-52022.22</v>
      </c>
      <c r="U44" s="29"/>
    </row>
    <row r="45" spans="1:21" ht="15" hidden="1" x14ac:dyDescent="0.25">
      <c r="A45" s="25" t="s">
        <v>26</v>
      </c>
      <c r="B45" s="26" t="s">
        <v>26</v>
      </c>
      <c r="C45" s="26" t="s">
        <v>36</v>
      </c>
      <c r="D45" s="26" t="s">
        <v>37</v>
      </c>
      <c r="E45" s="26">
        <v>0</v>
      </c>
      <c r="F45" s="26"/>
      <c r="G45" s="26">
        <f t="shared" si="2"/>
        <v>0</v>
      </c>
      <c r="H45" s="26"/>
      <c r="I45" s="26">
        <v>72674</v>
      </c>
      <c r="J45" s="27">
        <f t="shared" si="3"/>
        <v>-72674</v>
      </c>
      <c r="K45" s="177"/>
      <c r="L45" s="26">
        <v>0</v>
      </c>
      <c r="M45" s="26">
        <v>0</v>
      </c>
      <c r="N45" s="139"/>
      <c r="O45" s="26">
        <v>0</v>
      </c>
      <c r="P45" s="26">
        <v>0</v>
      </c>
      <c r="Q45" s="27">
        <f t="shared" si="0"/>
        <v>-72674</v>
      </c>
      <c r="R45" s="92"/>
      <c r="S45" s="26">
        <v>0</v>
      </c>
      <c r="T45" s="27">
        <f t="shared" si="1"/>
        <v>-72674</v>
      </c>
      <c r="U45" s="29"/>
    </row>
    <row r="46" spans="1:21" ht="15" hidden="1" x14ac:dyDescent="0.25">
      <c r="A46" s="25" t="s">
        <v>26</v>
      </c>
      <c r="B46" s="26" t="s">
        <v>26</v>
      </c>
      <c r="C46" s="26" t="s">
        <v>38</v>
      </c>
      <c r="D46" s="26" t="s">
        <v>39</v>
      </c>
      <c r="E46" s="26">
        <v>0</v>
      </c>
      <c r="F46" s="26"/>
      <c r="G46" s="26">
        <f t="shared" si="2"/>
        <v>0</v>
      </c>
      <c r="H46" s="26"/>
      <c r="I46" s="26">
        <v>113434.11</v>
      </c>
      <c r="J46" s="27">
        <f t="shared" si="3"/>
        <v>-113434.11</v>
      </c>
      <c r="K46" s="177"/>
      <c r="L46" s="26">
        <v>0</v>
      </c>
      <c r="M46" s="26">
        <v>0</v>
      </c>
      <c r="N46" s="139"/>
      <c r="O46" s="26">
        <v>0</v>
      </c>
      <c r="P46" s="26">
        <v>0</v>
      </c>
      <c r="Q46" s="27">
        <f t="shared" si="0"/>
        <v>-113434.11</v>
      </c>
      <c r="R46" s="92"/>
      <c r="S46" s="26">
        <v>0</v>
      </c>
      <c r="T46" s="27">
        <f t="shared" si="1"/>
        <v>-113434.11</v>
      </c>
      <c r="U46" s="29"/>
    </row>
    <row r="47" spans="1:21" ht="15.6" thickBot="1" x14ac:dyDescent="0.3">
      <c r="A47" s="30" t="s">
        <v>55</v>
      </c>
      <c r="B47" s="31" t="s">
        <v>56</v>
      </c>
      <c r="C47" s="31" t="s">
        <v>29</v>
      </c>
      <c r="D47" s="31" t="s">
        <v>26</v>
      </c>
      <c r="E47" s="31">
        <v>1500000</v>
      </c>
      <c r="F47" s="31"/>
      <c r="G47" s="31">
        <f t="shared" si="2"/>
        <v>1500000</v>
      </c>
      <c r="H47" s="31"/>
      <c r="I47" s="31">
        <v>787927.51</v>
      </c>
      <c r="J47" s="32">
        <f t="shared" si="3"/>
        <v>712072.49</v>
      </c>
      <c r="K47" s="181">
        <f t="shared" si="4"/>
        <v>0.52528500666666667</v>
      </c>
      <c r="L47" s="31">
        <v>0</v>
      </c>
      <c r="M47" s="31">
        <v>0</v>
      </c>
      <c r="N47" s="141">
        <f t="shared" si="5"/>
        <v>0.52528500666666667</v>
      </c>
      <c r="O47" s="31">
        <v>0</v>
      </c>
      <c r="P47" s="31">
        <v>0</v>
      </c>
      <c r="Q47" s="32">
        <f t="shared" si="0"/>
        <v>712072.49</v>
      </c>
      <c r="R47" s="129">
        <f t="shared" si="6"/>
        <v>0.52528500666666667</v>
      </c>
      <c r="S47" s="31">
        <v>0</v>
      </c>
      <c r="T47" s="32">
        <f t="shared" si="1"/>
        <v>712072.49</v>
      </c>
      <c r="U47" s="34" t="s">
        <v>42</v>
      </c>
    </row>
    <row r="48" spans="1:21" ht="15" x14ac:dyDescent="0.25">
      <c r="A48" s="53" t="s">
        <v>57</v>
      </c>
      <c r="B48" s="37" t="s">
        <v>58</v>
      </c>
      <c r="C48" s="37" t="s">
        <v>24</v>
      </c>
      <c r="D48" s="37" t="s">
        <v>25</v>
      </c>
      <c r="E48" s="37">
        <v>2226489</v>
      </c>
      <c r="F48" s="37">
        <v>-1862684</v>
      </c>
      <c r="G48" s="37">
        <f>E48+F48</f>
        <v>363805</v>
      </c>
      <c r="H48" s="37"/>
      <c r="I48" s="37">
        <v>38737.949999999997</v>
      </c>
      <c r="J48" s="38">
        <f t="shared" si="3"/>
        <v>325067.05</v>
      </c>
      <c r="K48" s="182">
        <f t="shared" si="4"/>
        <v>0.1064799824081582</v>
      </c>
      <c r="L48" s="37">
        <v>-694.83</v>
      </c>
      <c r="M48" s="37">
        <v>280328.40000000002</v>
      </c>
      <c r="N48" s="131">
        <f t="shared" si="5"/>
        <v>0.87511584502686879</v>
      </c>
      <c r="O48" s="37">
        <v>-59866.37</v>
      </c>
      <c r="P48" s="37">
        <v>0</v>
      </c>
      <c r="Q48" s="38">
        <f t="shared" si="0"/>
        <v>105299.84999999998</v>
      </c>
      <c r="R48" s="39">
        <f t="shared" si="6"/>
        <v>0.71055964046673359</v>
      </c>
      <c r="S48" s="37">
        <v>0</v>
      </c>
      <c r="T48" s="38">
        <f t="shared" si="1"/>
        <v>105299.84999999998</v>
      </c>
      <c r="U48" s="40"/>
    </row>
    <row r="49" spans="1:21" ht="15" x14ac:dyDescent="0.25">
      <c r="A49" s="25" t="s">
        <v>26</v>
      </c>
      <c r="B49" s="26" t="s">
        <v>26</v>
      </c>
      <c r="C49" s="26" t="s">
        <v>59</v>
      </c>
      <c r="D49" s="26" t="s">
        <v>60</v>
      </c>
      <c r="E49" s="26">
        <v>2318360</v>
      </c>
      <c r="F49" s="26">
        <v>729640</v>
      </c>
      <c r="G49" s="26">
        <f t="shared" si="2"/>
        <v>3048000</v>
      </c>
      <c r="H49" s="26">
        <v>162396.20000000001</v>
      </c>
      <c r="I49" s="26">
        <v>747241.31</v>
      </c>
      <c r="J49" s="27">
        <f t="shared" si="3"/>
        <v>2138362.4899999998</v>
      </c>
      <c r="K49" s="174">
        <f t="shared" si="4"/>
        <v>0.2984375032808399</v>
      </c>
      <c r="L49" s="26">
        <v>74762.19</v>
      </c>
      <c r="M49" s="26">
        <v>546416.43000000005</v>
      </c>
      <c r="N49" s="139">
        <f t="shared" si="5"/>
        <v>0.50223626312335967</v>
      </c>
      <c r="O49" s="26">
        <v>288935.12</v>
      </c>
      <c r="P49" s="26">
        <v>432804.88</v>
      </c>
      <c r="Q49" s="27">
        <f t="shared" si="0"/>
        <v>795443.86999999953</v>
      </c>
      <c r="R49" s="28">
        <f t="shared" si="6"/>
        <v>0.73902760170603687</v>
      </c>
      <c r="S49" s="26">
        <v>0</v>
      </c>
      <c r="T49" s="27">
        <f t="shared" si="1"/>
        <v>795443.86999999953</v>
      </c>
      <c r="U49" s="29"/>
    </row>
    <row r="50" spans="1:21" ht="15" x14ac:dyDescent="0.25">
      <c r="A50" s="25" t="s">
        <v>26</v>
      </c>
      <c r="B50" s="26" t="s">
        <v>26</v>
      </c>
      <c r="C50" s="26" t="s">
        <v>61</v>
      </c>
      <c r="D50" s="26" t="s">
        <v>62</v>
      </c>
      <c r="E50" s="26">
        <v>0</v>
      </c>
      <c r="F50" s="72"/>
      <c r="G50" s="26">
        <f>E50+F51</f>
        <v>37000</v>
      </c>
      <c r="H50" s="26"/>
      <c r="I50" s="26">
        <v>0</v>
      </c>
      <c r="J50" s="27">
        <f t="shared" si="3"/>
        <v>37000</v>
      </c>
      <c r="K50" s="177">
        <f t="shared" si="4"/>
        <v>0</v>
      </c>
      <c r="L50" s="26">
        <v>0</v>
      </c>
      <c r="M50" s="26">
        <v>0</v>
      </c>
      <c r="N50" s="139">
        <f t="shared" si="5"/>
        <v>0</v>
      </c>
      <c r="O50" s="26">
        <v>0</v>
      </c>
      <c r="P50" s="26">
        <v>0</v>
      </c>
      <c r="Q50" s="27">
        <f t="shared" si="0"/>
        <v>37000</v>
      </c>
      <c r="R50" s="28">
        <f t="shared" si="6"/>
        <v>0</v>
      </c>
      <c r="S50" s="26">
        <v>0</v>
      </c>
      <c r="T50" s="27">
        <f t="shared" si="1"/>
        <v>37000</v>
      </c>
      <c r="U50" s="29"/>
    </row>
    <row r="51" spans="1:21" ht="15" x14ac:dyDescent="0.25">
      <c r="A51" s="25" t="s">
        <v>26</v>
      </c>
      <c r="B51" s="26" t="s">
        <v>26</v>
      </c>
      <c r="C51" s="26" t="s">
        <v>63</v>
      </c>
      <c r="D51" s="26" t="s">
        <v>64</v>
      </c>
      <c r="E51" s="26">
        <v>364611</v>
      </c>
      <c r="F51" s="26">
        <v>37000</v>
      </c>
      <c r="G51" s="26">
        <f>E51+F52</f>
        <v>801611</v>
      </c>
      <c r="H51" s="26"/>
      <c r="I51" s="26">
        <v>194513.96</v>
      </c>
      <c r="J51" s="27">
        <f t="shared" si="3"/>
        <v>607097.04</v>
      </c>
      <c r="K51" s="174">
        <f t="shared" si="4"/>
        <v>0.24265380589837215</v>
      </c>
      <c r="L51" s="26">
        <v>-17344.240000000002</v>
      </c>
      <c r="M51" s="26">
        <v>163548.04</v>
      </c>
      <c r="N51" s="139">
        <f t="shared" si="5"/>
        <v>0.42504127313622192</v>
      </c>
      <c r="O51" s="26">
        <v>0</v>
      </c>
      <c r="P51" s="26">
        <v>0</v>
      </c>
      <c r="Q51" s="27">
        <f t="shared" si="0"/>
        <v>460893.24</v>
      </c>
      <c r="R51" s="92">
        <f t="shared" si="6"/>
        <v>0.42504127313622192</v>
      </c>
      <c r="S51" s="26">
        <v>0</v>
      </c>
      <c r="T51" s="27">
        <f t="shared" si="1"/>
        <v>460893.24</v>
      </c>
      <c r="U51" s="29"/>
    </row>
    <row r="52" spans="1:21" ht="15" x14ac:dyDescent="0.25">
      <c r="A52" s="25" t="s">
        <v>26</v>
      </c>
      <c r="B52" s="26" t="s">
        <v>26</v>
      </c>
      <c r="C52" s="26" t="s">
        <v>65</v>
      </c>
      <c r="D52" s="26" t="s">
        <v>66</v>
      </c>
      <c r="E52" s="26">
        <v>879000</v>
      </c>
      <c r="F52" s="26">
        <v>437000</v>
      </c>
      <c r="G52" s="26">
        <f>E52+F53</f>
        <v>879000</v>
      </c>
      <c r="H52" s="26"/>
      <c r="I52" s="26">
        <v>270028.96000000002</v>
      </c>
      <c r="J52" s="27">
        <f t="shared" si="3"/>
        <v>608971.04</v>
      </c>
      <c r="K52" s="174">
        <f t="shared" si="4"/>
        <v>0.30720018202502847</v>
      </c>
      <c r="L52" s="26">
        <v>1699.72</v>
      </c>
      <c r="M52" s="26">
        <v>608016.65</v>
      </c>
      <c r="N52" s="139">
        <f t="shared" si="5"/>
        <v>1.0008479294653017</v>
      </c>
      <c r="O52" s="26">
        <v>0</v>
      </c>
      <c r="P52" s="26">
        <v>0</v>
      </c>
      <c r="Q52" s="27">
        <f t="shared" si="0"/>
        <v>-745.32999999995809</v>
      </c>
      <c r="R52" s="28">
        <f t="shared" si="6"/>
        <v>1.0008479294653017</v>
      </c>
      <c r="S52" s="26">
        <v>0</v>
      </c>
      <c r="T52" s="27">
        <f t="shared" si="1"/>
        <v>-745.32999999995809</v>
      </c>
      <c r="U52" s="29"/>
    </row>
    <row r="53" spans="1:21" ht="15" x14ac:dyDescent="0.25">
      <c r="A53" s="25" t="s">
        <v>26</v>
      </c>
      <c r="B53" s="26" t="s">
        <v>26</v>
      </c>
      <c r="C53" s="26" t="s">
        <v>67</v>
      </c>
      <c r="D53" s="26" t="s">
        <v>68</v>
      </c>
      <c r="E53" s="26">
        <v>1190700</v>
      </c>
      <c r="F53" s="26"/>
      <c r="G53" s="26">
        <f t="shared" si="2"/>
        <v>1190700</v>
      </c>
      <c r="H53" s="26"/>
      <c r="I53" s="26">
        <v>55355.48</v>
      </c>
      <c r="J53" s="27">
        <f t="shared" si="3"/>
        <v>1135344.52</v>
      </c>
      <c r="K53" s="174">
        <f t="shared" si="4"/>
        <v>4.6489863105736128E-2</v>
      </c>
      <c r="L53" s="26">
        <v>0</v>
      </c>
      <c r="M53" s="26">
        <v>579134.81000000006</v>
      </c>
      <c r="N53" s="139">
        <f t="shared" si="5"/>
        <v>0.53287166372721928</v>
      </c>
      <c r="O53" s="26">
        <v>0</v>
      </c>
      <c r="P53" s="26">
        <v>550000</v>
      </c>
      <c r="Q53" s="27">
        <f t="shared" si="0"/>
        <v>6209.7099999999627</v>
      </c>
      <c r="R53" s="28">
        <f t="shared" si="6"/>
        <v>0.994784824053078</v>
      </c>
      <c r="S53" s="26">
        <v>0</v>
      </c>
      <c r="T53" s="27">
        <f t="shared" si="1"/>
        <v>6209.7099999999627</v>
      </c>
      <c r="U53" s="29"/>
    </row>
    <row r="54" spans="1:21" ht="15" x14ac:dyDescent="0.25">
      <c r="A54" s="25" t="s">
        <v>26</v>
      </c>
      <c r="B54" s="26" t="s">
        <v>26</v>
      </c>
      <c r="C54" s="26" t="s">
        <v>69</v>
      </c>
      <c r="D54" s="26" t="s">
        <v>70</v>
      </c>
      <c r="E54" s="26">
        <v>972000</v>
      </c>
      <c r="F54" s="26"/>
      <c r="G54" s="26">
        <f t="shared" si="2"/>
        <v>972000</v>
      </c>
      <c r="H54" s="26"/>
      <c r="I54" s="26">
        <v>270848.21999999997</v>
      </c>
      <c r="J54" s="27">
        <f t="shared" si="3"/>
        <v>701151.78</v>
      </c>
      <c r="K54" s="174">
        <f t="shared" si="4"/>
        <v>0.27865043209876539</v>
      </c>
      <c r="L54" s="26">
        <v>720.72</v>
      </c>
      <c r="M54" s="26">
        <v>738625.06</v>
      </c>
      <c r="N54" s="139">
        <f t="shared" si="5"/>
        <v>1.0392942386831276</v>
      </c>
      <c r="O54" s="26">
        <v>0</v>
      </c>
      <c r="P54" s="26">
        <v>0</v>
      </c>
      <c r="Q54" s="27">
        <f t="shared" si="0"/>
        <v>-38194</v>
      </c>
      <c r="R54" s="28">
        <f t="shared" si="6"/>
        <v>1.0392942386831276</v>
      </c>
      <c r="S54" s="26">
        <v>0</v>
      </c>
      <c r="T54" s="27">
        <f t="shared" si="1"/>
        <v>-38194</v>
      </c>
      <c r="U54" s="29"/>
    </row>
    <row r="55" spans="1:21" ht="15" x14ac:dyDescent="0.25">
      <c r="A55" s="25" t="s">
        <v>26</v>
      </c>
      <c r="B55" s="26" t="s">
        <v>26</v>
      </c>
      <c r="C55" s="26" t="s">
        <v>71</v>
      </c>
      <c r="D55" s="26" t="s">
        <v>72</v>
      </c>
      <c r="E55" s="26">
        <v>1353000</v>
      </c>
      <c r="F55" s="26">
        <v>673000</v>
      </c>
      <c r="G55" s="26">
        <f t="shared" si="2"/>
        <v>2026000</v>
      </c>
      <c r="H55" s="26"/>
      <c r="I55" s="26">
        <v>203288.05</v>
      </c>
      <c r="J55" s="27">
        <f t="shared" si="3"/>
        <v>1822711.95</v>
      </c>
      <c r="K55" s="174">
        <f t="shared" si="4"/>
        <v>0.10033961006910168</v>
      </c>
      <c r="L55" s="26">
        <v>35468.92</v>
      </c>
      <c r="M55" s="26">
        <v>206521.15</v>
      </c>
      <c r="N55" s="139">
        <f t="shared" si="5"/>
        <v>0.21978189536031589</v>
      </c>
      <c r="O55" s="26">
        <v>116350</v>
      </c>
      <c r="P55" s="26">
        <v>631760</v>
      </c>
      <c r="Q55" s="27">
        <f t="shared" si="0"/>
        <v>832611.88000000012</v>
      </c>
      <c r="R55" s="92">
        <f t="shared" si="6"/>
        <v>0.58903658440276407</v>
      </c>
      <c r="S55" s="26">
        <v>0</v>
      </c>
      <c r="T55" s="27">
        <f t="shared" si="1"/>
        <v>832611.88000000012</v>
      </c>
      <c r="U55" s="29"/>
    </row>
    <row r="56" spans="1:21" ht="15" x14ac:dyDescent="0.25">
      <c r="A56" s="25" t="s">
        <v>26</v>
      </c>
      <c r="B56" s="26" t="s">
        <v>26</v>
      </c>
      <c r="C56" s="26" t="s">
        <v>73</v>
      </c>
      <c r="D56" s="26" t="s">
        <v>74</v>
      </c>
      <c r="E56" s="26">
        <v>936040</v>
      </c>
      <c r="F56" s="26">
        <v>1410000</v>
      </c>
      <c r="G56" s="26">
        <f t="shared" si="2"/>
        <v>2346040</v>
      </c>
      <c r="H56" s="26"/>
      <c r="I56" s="26">
        <v>408514.69</v>
      </c>
      <c r="J56" s="27">
        <f t="shared" si="3"/>
        <v>1937525.31</v>
      </c>
      <c r="K56" s="174">
        <f t="shared" si="4"/>
        <v>0.17412946497075923</v>
      </c>
      <c r="L56" s="26">
        <v>7190.99</v>
      </c>
      <c r="M56" s="26">
        <v>265211.46999999997</v>
      </c>
      <c r="N56" s="139">
        <f t="shared" si="5"/>
        <v>0.29024106579597958</v>
      </c>
      <c r="O56" s="26">
        <v>0</v>
      </c>
      <c r="P56" s="26">
        <v>173000</v>
      </c>
      <c r="Q56" s="27">
        <f t="shared" si="0"/>
        <v>1492122.85</v>
      </c>
      <c r="R56" s="92">
        <f t="shared" si="6"/>
        <v>0.363982348979557</v>
      </c>
      <c r="S56" s="26">
        <v>0</v>
      </c>
      <c r="T56" s="27">
        <f t="shared" si="1"/>
        <v>1492122.85</v>
      </c>
      <c r="U56" s="29"/>
    </row>
    <row r="57" spans="1:21" ht="15" x14ac:dyDescent="0.25">
      <c r="A57" s="25" t="s">
        <v>26</v>
      </c>
      <c r="B57" s="26" t="s">
        <v>26</v>
      </c>
      <c r="C57" s="26" t="s">
        <v>75</v>
      </c>
      <c r="D57" s="26" t="s">
        <v>76</v>
      </c>
      <c r="E57" s="26">
        <v>1667500</v>
      </c>
      <c r="F57" s="26">
        <v>569000</v>
      </c>
      <c r="G57" s="26">
        <f t="shared" si="2"/>
        <v>2236500</v>
      </c>
      <c r="H57" s="26"/>
      <c r="I57" s="26">
        <v>404804.07</v>
      </c>
      <c r="J57" s="27">
        <f t="shared" si="3"/>
        <v>1831695.93</v>
      </c>
      <c r="K57" s="174">
        <f t="shared" si="4"/>
        <v>0.18099891348088532</v>
      </c>
      <c r="L57" s="26">
        <v>30208.85</v>
      </c>
      <c r="M57" s="26">
        <v>1175715.73</v>
      </c>
      <c r="N57" s="139">
        <f t="shared" si="5"/>
        <v>0.72020060362173044</v>
      </c>
      <c r="O57" s="26">
        <v>0</v>
      </c>
      <c r="P57" s="26">
        <v>0</v>
      </c>
      <c r="Q57" s="27">
        <f t="shared" si="0"/>
        <v>625771.34999999986</v>
      </c>
      <c r="R57" s="28">
        <f t="shared" si="6"/>
        <v>0.72020060362173044</v>
      </c>
      <c r="S57" s="26">
        <v>0</v>
      </c>
      <c r="T57" s="27">
        <f t="shared" si="1"/>
        <v>625771.34999999986</v>
      </c>
      <c r="U57" s="29"/>
    </row>
    <row r="58" spans="1:21" ht="15" x14ac:dyDescent="0.25">
      <c r="A58" s="25" t="s">
        <v>26</v>
      </c>
      <c r="B58" s="26" t="s">
        <v>26</v>
      </c>
      <c r="C58" s="26" t="s">
        <v>77</v>
      </c>
      <c r="D58" s="26" t="s">
        <v>78</v>
      </c>
      <c r="E58" s="26">
        <v>54300</v>
      </c>
      <c r="F58" s="26">
        <v>191000</v>
      </c>
      <c r="G58" s="26">
        <f t="shared" si="2"/>
        <v>245300</v>
      </c>
      <c r="H58" s="26"/>
      <c r="I58" s="26">
        <v>5031</v>
      </c>
      <c r="J58" s="27">
        <f t="shared" si="3"/>
        <v>240269</v>
      </c>
      <c r="K58" s="174">
        <f t="shared" si="4"/>
        <v>2.0509580105992662E-2</v>
      </c>
      <c r="L58" s="26">
        <v>0</v>
      </c>
      <c r="M58" s="26">
        <v>49260.39</v>
      </c>
      <c r="N58" s="139">
        <f t="shared" si="5"/>
        <v>0.22132649816551161</v>
      </c>
      <c r="O58" s="26">
        <v>0</v>
      </c>
      <c r="P58" s="26">
        <v>0</v>
      </c>
      <c r="Q58" s="27">
        <f t="shared" si="0"/>
        <v>191008.61</v>
      </c>
      <c r="R58" s="92">
        <f t="shared" si="6"/>
        <v>0.22132649816551161</v>
      </c>
      <c r="S58" s="26">
        <v>0</v>
      </c>
      <c r="T58" s="27">
        <f t="shared" si="1"/>
        <v>191008.61</v>
      </c>
      <c r="U58" s="29"/>
    </row>
    <row r="59" spans="1:21" ht="15.6" thickBot="1" x14ac:dyDescent="0.3">
      <c r="A59" s="41" t="s">
        <v>26</v>
      </c>
      <c r="B59" s="42" t="s">
        <v>26</v>
      </c>
      <c r="C59" s="42" t="s">
        <v>29</v>
      </c>
      <c r="D59" s="42" t="s">
        <v>26</v>
      </c>
      <c r="E59" s="42">
        <v>11962000</v>
      </c>
      <c r="F59" s="42">
        <f>SUM(F48:F58)</f>
        <v>2183956</v>
      </c>
      <c r="G59" s="42">
        <f>E59+F59</f>
        <v>14145956</v>
      </c>
      <c r="H59" s="42"/>
      <c r="I59" s="42">
        <v>2598363.69</v>
      </c>
      <c r="J59" s="43">
        <f t="shared" si="3"/>
        <v>11547592.310000001</v>
      </c>
      <c r="K59" s="183">
        <f t="shared" si="4"/>
        <v>0.18368243828837019</v>
      </c>
      <c r="L59" s="42">
        <v>132012.32</v>
      </c>
      <c r="M59" s="42">
        <v>4612778.13</v>
      </c>
      <c r="N59" s="138">
        <f t="shared" si="5"/>
        <v>0.51909917859210086</v>
      </c>
      <c r="O59" s="42">
        <v>345418.75</v>
      </c>
      <c r="P59" s="42">
        <v>1787564.88</v>
      </c>
      <c r="Q59" s="43">
        <f t="shared" si="0"/>
        <v>4669818.2300000004</v>
      </c>
      <c r="R59" s="132">
        <f t="shared" si="6"/>
        <v>0.66988316448884755</v>
      </c>
      <c r="S59" s="42">
        <v>0</v>
      </c>
      <c r="T59" s="43">
        <f t="shared" si="1"/>
        <v>4669818.2300000004</v>
      </c>
      <c r="U59" s="45"/>
    </row>
    <row r="60" spans="1:21" ht="15" x14ac:dyDescent="0.25">
      <c r="A60" s="20" t="s">
        <v>79</v>
      </c>
      <c r="B60" s="21" t="s">
        <v>80</v>
      </c>
      <c r="C60" s="21" t="s">
        <v>24</v>
      </c>
      <c r="D60" s="21" t="s">
        <v>25</v>
      </c>
      <c r="E60" s="21">
        <v>11534592.789999999</v>
      </c>
      <c r="F60" s="21">
        <v>-9451387</v>
      </c>
      <c r="G60" s="21">
        <f t="shared" si="2"/>
        <v>2083205.7899999991</v>
      </c>
      <c r="H60" s="21"/>
      <c r="I60" s="21">
        <v>215893.75</v>
      </c>
      <c r="J60" s="22">
        <f t="shared" si="3"/>
        <v>1867312.0399999991</v>
      </c>
      <c r="K60" s="184">
        <f t="shared" si="4"/>
        <v>0.10363534463870711</v>
      </c>
      <c r="L60" s="21">
        <v>36629.89</v>
      </c>
      <c r="M60" s="21">
        <v>1830630.1</v>
      </c>
      <c r="N60" s="140">
        <f t="shared" si="5"/>
        <v>0.9999750144703663</v>
      </c>
      <c r="O60" s="21">
        <v>0</v>
      </c>
      <c r="P60" s="21">
        <v>0</v>
      </c>
      <c r="Q60" s="22">
        <f t="shared" si="0"/>
        <v>52.049999999115244</v>
      </c>
      <c r="R60" s="23">
        <f t="shared" si="6"/>
        <v>0.9999750144703663</v>
      </c>
      <c r="S60" s="21">
        <v>0</v>
      </c>
      <c r="T60" s="22">
        <f t="shared" si="1"/>
        <v>52.049999999115244</v>
      </c>
      <c r="U60" s="24"/>
    </row>
    <row r="61" spans="1:21" ht="15" x14ac:dyDescent="0.25">
      <c r="A61" s="25" t="s">
        <v>26</v>
      </c>
      <c r="B61" s="26" t="s">
        <v>26</v>
      </c>
      <c r="C61" s="26" t="s">
        <v>63</v>
      </c>
      <c r="D61" s="26" t="s">
        <v>64</v>
      </c>
      <c r="E61" s="26">
        <v>0</v>
      </c>
      <c r="F61" s="26"/>
      <c r="G61" s="26">
        <f t="shared" si="2"/>
        <v>0</v>
      </c>
      <c r="H61" s="26"/>
      <c r="I61" s="26">
        <v>0</v>
      </c>
      <c r="J61" s="27">
        <f t="shared" si="3"/>
        <v>0</v>
      </c>
      <c r="K61" s="174"/>
      <c r="L61" s="26">
        <v>0</v>
      </c>
      <c r="M61" s="26">
        <v>0</v>
      </c>
      <c r="N61" s="139"/>
      <c r="O61" s="26">
        <v>0</v>
      </c>
      <c r="P61" s="26">
        <v>0</v>
      </c>
      <c r="Q61" s="27">
        <f t="shared" si="0"/>
        <v>0</v>
      </c>
      <c r="R61" s="28"/>
      <c r="S61" s="26">
        <v>0</v>
      </c>
      <c r="T61" s="27">
        <f t="shared" si="1"/>
        <v>0</v>
      </c>
      <c r="U61" s="29"/>
    </row>
    <row r="62" spans="1:21" ht="15" x14ac:dyDescent="0.25">
      <c r="A62" s="25" t="s">
        <v>26</v>
      </c>
      <c r="B62" s="26" t="s">
        <v>26</v>
      </c>
      <c r="C62" s="26" t="s">
        <v>30</v>
      </c>
      <c r="D62" s="26" t="s">
        <v>31</v>
      </c>
      <c r="E62" s="26">
        <v>21852532</v>
      </c>
      <c r="F62" s="26">
        <v>14196000</v>
      </c>
      <c r="G62" s="26">
        <f>E62+F62</f>
        <v>36048532</v>
      </c>
      <c r="H62" s="26">
        <v>-38138.5</v>
      </c>
      <c r="I62" s="26">
        <v>10561327.99</v>
      </c>
      <c r="J62" s="27">
        <f t="shared" si="3"/>
        <v>25525342.509999998</v>
      </c>
      <c r="K62" s="174">
        <f t="shared" si="4"/>
        <v>0.29191728223496038</v>
      </c>
      <c r="L62" s="26">
        <v>1205944.79</v>
      </c>
      <c r="M62" s="26">
        <v>9976265.5700000003</v>
      </c>
      <c r="N62" s="139">
        <f t="shared" si="5"/>
        <v>0.60211605426817383</v>
      </c>
      <c r="O62" s="26">
        <v>5767.44</v>
      </c>
      <c r="P62" s="26">
        <v>16012</v>
      </c>
      <c r="Q62" s="27">
        <f t="shared" si="0"/>
        <v>14321352.709999999</v>
      </c>
      <c r="R62" s="92">
        <f t="shared" si="6"/>
        <v>0.6027202242243872</v>
      </c>
      <c r="S62" s="26">
        <v>0</v>
      </c>
      <c r="T62" s="27">
        <f t="shared" si="1"/>
        <v>14321352.709999999</v>
      </c>
      <c r="U62" s="29"/>
    </row>
    <row r="63" spans="1:21" ht="15" x14ac:dyDescent="0.25">
      <c r="A63" s="25" t="s">
        <v>26</v>
      </c>
      <c r="B63" s="26" t="s">
        <v>26</v>
      </c>
      <c r="C63" s="26" t="s">
        <v>81</v>
      </c>
      <c r="D63" s="26" t="s">
        <v>82</v>
      </c>
      <c r="E63" s="26">
        <v>0</v>
      </c>
      <c r="F63" s="26"/>
      <c r="G63" s="26">
        <f t="shared" si="2"/>
        <v>0</v>
      </c>
      <c r="H63" s="52"/>
      <c r="I63" s="26">
        <v>0</v>
      </c>
      <c r="J63" s="27">
        <f t="shared" si="3"/>
        <v>0</v>
      </c>
      <c r="K63" s="174"/>
      <c r="L63" s="26">
        <v>0</v>
      </c>
      <c r="M63" s="26">
        <v>0</v>
      </c>
      <c r="N63" s="139"/>
      <c r="O63" s="26">
        <v>0</v>
      </c>
      <c r="P63" s="26">
        <v>0</v>
      </c>
      <c r="Q63" s="27">
        <f t="shared" si="0"/>
        <v>0</v>
      </c>
      <c r="R63" s="92"/>
      <c r="S63" s="26">
        <v>0</v>
      </c>
      <c r="T63" s="27">
        <f t="shared" si="1"/>
        <v>0</v>
      </c>
      <c r="U63" s="29"/>
    </row>
    <row r="64" spans="1:21" ht="15" x14ac:dyDescent="0.25">
      <c r="A64" s="25" t="s">
        <v>26</v>
      </c>
      <c r="B64" s="26" t="s">
        <v>26</v>
      </c>
      <c r="C64" s="26" t="s">
        <v>83</v>
      </c>
      <c r="D64" s="26" t="s">
        <v>84</v>
      </c>
      <c r="E64" s="26">
        <v>2140139.15</v>
      </c>
      <c r="F64" s="26">
        <v>1008000</v>
      </c>
      <c r="G64" s="26">
        <f>E64+F64</f>
        <v>3148139.15</v>
      </c>
      <c r="H64" s="26">
        <v>206983</v>
      </c>
      <c r="I64" s="26">
        <v>596921.36</v>
      </c>
      <c r="J64" s="27">
        <f t="shared" si="3"/>
        <v>2344234.79</v>
      </c>
      <c r="K64" s="174">
        <f t="shared" si="4"/>
        <v>0.2553585854043332</v>
      </c>
      <c r="L64" s="26">
        <v>71349.8</v>
      </c>
      <c r="M64" s="26">
        <v>523533.16</v>
      </c>
      <c r="N64" s="139">
        <f t="shared" si="5"/>
        <v>0.44432194809432102</v>
      </c>
      <c r="O64" s="26">
        <v>297951.5</v>
      </c>
      <c r="P64" s="26">
        <v>278718.5</v>
      </c>
      <c r="Q64" s="27">
        <f t="shared" si="0"/>
        <v>1172681.8300000003</v>
      </c>
      <c r="R64" s="92">
        <f t="shared" si="6"/>
        <v>0.62750000107206183</v>
      </c>
      <c r="S64" s="26">
        <v>0</v>
      </c>
      <c r="T64" s="27">
        <f t="shared" si="1"/>
        <v>1172681.8300000003</v>
      </c>
      <c r="U64" s="29"/>
    </row>
    <row r="65" spans="1:21" ht="15" x14ac:dyDescent="0.25">
      <c r="A65" s="25" t="s">
        <v>26</v>
      </c>
      <c r="B65" s="26" t="s">
        <v>26</v>
      </c>
      <c r="C65" s="26" t="s">
        <v>85</v>
      </c>
      <c r="D65" s="26" t="s">
        <v>86</v>
      </c>
      <c r="E65" s="26">
        <v>10681736.060000001</v>
      </c>
      <c r="F65" s="26">
        <v>6839000</v>
      </c>
      <c r="G65" s="26">
        <f>E65+F65</f>
        <v>17520736.060000002</v>
      </c>
      <c r="H65" s="26"/>
      <c r="I65" s="26">
        <v>5512944.0999999996</v>
      </c>
      <c r="J65" s="27">
        <f t="shared" si="3"/>
        <v>12007791.960000003</v>
      </c>
      <c r="K65" s="174">
        <f t="shared" si="4"/>
        <v>0.31465253977463314</v>
      </c>
      <c r="L65" s="26">
        <v>504803.4</v>
      </c>
      <c r="M65" s="26">
        <v>4475543.9800000004</v>
      </c>
      <c r="N65" s="139">
        <f t="shared" si="5"/>
        <v>0.5989070004859145</v>
      </c>
      <c r="O65" s="26">
        <v>0</v>
      </c>
      <c r="P65" s="26">
        <v>160000.44</v>
      </c>
      <c r="Q65" s="27">
        <f t="shared" si="0"/>
        <v>6867444.1400000015</v>
      </c>
      <c r="R65" s="92">
        <f t="shared" si="6"/>
        <v>0.60803906203013713</v>
      </c>
      <c r="S65" s="26">
        <v>0</v>
      </c>
      <c r="T65" s="27">
        <f t="shared" si="1"/>
        <v>6867444.1400000015</v>
      </c>
      <c r="U65" s="29"/>
    </row>
    <row r="66" spans="1:21" ht="15" hidden="1" x14ac:dyDescent="0.25">
      <c r="A66" s="25" t="s">
        <v>26</v>
      </c>
      <c r="B66" s="26" t="s">
        <v>26</v>
      </c>
      <c r="C66" s="26" t="s">
        <v>87</v>
      </c>
      <c r="D66" s="26" t="s">
        <v>88</v>
      </c>
      <c r="E66" s="26">
        <v>0</v>
      </c>
      <c r="F66" s="26"/>
      <c r="G66" s="26">
        <f t="shared" si="2"/>
        <v>0</v>
      </c>
      <c r="H66" s="26"/>
      <c r="I66" s="26">
        <v>0</v>
      </c>
      <c r="J66" s="27">
        <f t="shared" si="3"/>
        <v>0</v>
      </c>
      <c r="K66" s="174"/>
      <c r="L66" s="26">
        <v>0</v>
      </c>
      <c r="M66" s="26">
        <v>0</v>
      </c>
      <c r="N66" s="139"/>
      <c r="O66" s="26">
        <v>0</v>
      </c>
      <c r="P66" s="26">
        <v>0</v>
      </c>
      <c r="Q66" s="27">
        <f t="shared" si="0"/>
        <v>0</v>
      </c>
      <c r="R66" s="92"/>
      <c r="S66" s="26">
        <v>0</v>
      </c>
      <c r="T66" s="27">
        <f t="shared" si="1"/>
        <v>0</v>
      </c>
      <c r="U66" s="29"/>
    </row>
    <row r="67" spans="1:21" ht="15" hidden="1" x14ac:dyDescent="0.25">
      <c r="A67" s="25" t="s">
        <v>26</v>
      </c>
      <c r="B67" s="26" t="s">
        <v>26</v>
      </c>
      <c r="C67" s="26" t="s">
        <v>32</v>
      </c>
      <c r="D67" s="26" t="s">
        <v>33</v>
      </c>
      <c r="E67" s="26">
        <v>0</v>
      </c>
      <c r="F67" s="26"/>
      <c r="G67" s="26">
        <f t="shared" si="2"/>
        <v>0</v>
      </c>
      <c r="H67" s="26"/>
      <c r="I67" s="26">
        <v>0</v>
      </c>
      <c r="J67" s="27">
        <f t="shared" si="3"/>
        <v>0</v>
      </c>
      <c r="K67" s="174"/>
      <c r="L67" s="26">
        <v>0</v>
      </c>
      <c r="M67" s="26">
        <v>0</v>
      </c>
      <c r="N67" s="139"/>
      <c r="O67" s="26">
        <v>0</v>
      </c>
      <c r="P67" s="26">
        <v>0</v>
      </c>
      <c r="Q67" s="27">
        <f t="shared" si="0"/>
        <v>0</v>
      </c>
      <c r="R67" s="92"/>
      <c r="S67" s="26">
        <v>0</v>
      </c>
      <c r="T67" s="27">
        <f t="shared" si="1"/>
        <v>0</v>
      </c>
      <c r="U67" s="29"/>
    </row>
    <row r="68" spans="1:21" ht="15" hidden="1" x14ac:dyDescent="0.25">
      <c r="A68" s="25" t="s">
        <v>26</v>
      </c>
      <c r="B68" s="26" t="s">
        <v>26</v>
      </c>
      <c r="C68" s="26" t="s">
        <v>34</v>
      </c>
      <c r="D68" s="26" t="s">
        <v>35</v>
      </c>
      <c r="E68" s="26">
        <v>0</v>
      </c>
      <c r="F68" s="26"/>
      <c r="G68" s="26">
        <f t="shared" si="2"/>
        <v>0</v>
      </c>
      <c r="H68" s="26"/>
      <c r="I68" s="26">
        <v>0</v>
      </c>
      <c r="J68" s="27">
        <f t="shared" si="3"/>
        <v>0</v>
      </c>
      <c r="K68" s="174"/>
      <c r="L68" s="26">
        <v>0</v>
      </c>
      <c r="M68" s="26">
        <v>0</v>
      </c>
      <c r="N68" s="139"/>
      <c r="O68" s="26">
        <v>0</v>
      </c>
      <c r="P68" s="26">
        <v>0</v>
      </c>
      <c r="Q68" s="27">
        <f t="shared" ref="Q68:Q130" si="7">J68-L68-M68-O68-P68</f>
        <v>0</v>
      </c>
      <c r="R68" s="92"/>
      <c r="S68" s="26">
        <v>0</v>
      </c>
      <c r="T68" s="27">
        <f t="shared" ref="T68:T130" si="8">Q68-S68</f>
        <v>0</v>
      </c>
      <c r="U68" s="29"/>
    </row>
    <row r="69" spans="1:21" ht="15" hidden="1" x14ac:dyDescent="0.25">
      <c r="A69" s="25" t="s">
        <v>26</v>
      </c>
      <c r="B69" s="26" t="s">
        <v>26</v>
      </c>
      <c r="C69" s="26" t="s">
        <v>36</v>
      </c>
      <c r="D69" s="26" t="s">
        <v>37</v>
      </c>
      <c r="E69" s="26">
        <v>0</v>
      </c>
      <c r="F69" s="26"/>
      <c r="G69" s="26">
        <f t="shared" ref="G69:G130" si="9">E69+F69</f>
        <v>0</v>
      </c>
      <c r="H69" s="26"/>
      <c r="I69" s="26">
        <v>0</v>
      </c>
      <c r="J69" s="27">
        <f t="shared" ref="J69:J130" si="10">G69-I69-H69</f>
        <v>0</v>
      </c>
      <c r="K69" s="174"/>
      <c r="L69" s="26">
        <v>0</v>
      </c>
      <c r="M69" s="26">
        <v>0</v>
      </c>
      <c r="N69" s="139"/>
      <c r="O69" s="26">
        <v>0</v>
      </c>
      <c r="P69" s="26">
        <v>0</v>
      </c>
      <c r="Q69" s="27">
        <f t="shared" si="7"/>
        <v>0</v>
      </c>
      <c r="R69" s="92"/>
      <c r="S69" s="26">
        <v>0</v>
      </c>
      <c r="T69" s="27">
        <f t="shared" si="8"/>
        <v>0</v>
      </c>
      <c r="U69" s="29"/>
    </row>
    <row r="70" spans="1:21" ht="15" hidden="1" x14ac:dyDescent="0.25">
      <c r="A70" s="25" t="s">
        <v>26</v>
      </c>
      <c r="B70" s="26" t="s">
        <v>26</v>
      </c>
      <c r="C70" s="26" t="s">
        <v>38</v>
      </c>
      <c r="D70" s="26" t="s">
        <v>39</v>
      </c>
      <c r="E70" s="26">
        <v>0</v>
      </c>
      <c r="F70" s="26"/>
      <c r="G70" s="26">
        <f t="shared" si="9"/>
        <v>0</v>
      </c>
      <c r="H70" s="26"/>
      <c r="I70" s="26">
        <v>0</v>
      </c>
      <c r="J70" s="27">
        <f t="shared" si="10"/>
        <v>0</v>
      </c>
      <c r="K70" s="174"/>
      <c r="L70" s="26">
        <v>0</v>
      </c>
      <c r="M70" s="26">
        <v>0</v>
      </c>
      <c r="N70" s="139"/>
      <c r="O70" s="26">
        <v>0</v>
      </c>
      <c r="P70" s="26">
        <v>0</v>
      </c>
      <c r="Q70" s="27">
        <f t="shared" si="7"/>
        <v>0</v>
      </c>
      <c r="R70" s="92"/>
      <c r="S70" s="26">
        <v>0</v>
      </c>
      <c r="T70" s="27">
        <f t="shared" si="8"/>
        <v>0</v>
      </c>
      <c r="U70" s="29"/>
    </row>
    <row r="71" spans="1:21" ht="15" hidden="1" x14ac:dyDescent="0.25">
      <c r="A71" s="25" t="s">
        <v>26</v>
      </c>
      <c r="B71" s="26" t="s">
        <v>26</v>
      </c>
      <c r="C71" s="26" t="s">
        <v>89</v>
      </c>
      <c r="D71" s="26" t="s">
        <v>90</v>
      </c>
      <c r="E71" s="26">
        <v>0</v>
      </c>
      <c r="F71" s="26"/>
      <c r="G71" s="26">
        <f t="shared" si="9"/>
        <v>0</v>
      </c>
      <c r="H71" s="26"/>
      <c r="I71" s="26">
        <v>0</v>
      </c>
      <c r="J71" s="27">
        <f t="shared" si="10"/>
        <v>0</v>
      </c>
      <c r="K71" s="174"/>
      <c r="L71" s="26">
        <v>10458</v>
      </c>
      <c r="M71" s="26">
        <v>0</v>
      </c>
      <c r="N71" s="139"/>
      <c r="O71" s="26">
        <v>0</v>
      </c>
      <c r="P71" s="26">
        <v>0</v>
      </c>
      <c r="Q71" s="27">
        <f t="shared" si="7"/>
        <v>-10458</v>
      </c>
      <c r="R71" s="92"/>
      <c r="S71" s="26">
        <v>0</v>
      </c>
      <c r="T71" s="27">
        <f t="shared" si="8"/>
        <v>-10458</v>
      </c>
      <c r="U71" s="29"/>
    </row>
    <row r="72" spans="1:21" ht="15.6" thickBot="1" x14ac:dyDescent="0.3">
      <c r="A72" s="30" t="s">
        <v>26</v>
      </c>
      <c r="B72" s="31" t="s">
        <v>26</v>
      </c>
      <c r="C72" s="31" t="s">
        <v>29</v>
      </c>
      <c r="D72" s="31" t="s">
        <v>26</v>
      </c>
      <c r="E72" s="31">
        <v>46209000</v>
      </c>
      <c r="F72" s="31">
        <f>SUM(F60:F71)</f>
        <v>12591613</v>
      </c>
      <c r="G72" s="31">
        <f>E72+F72</f>
        <v>58800613</v>
      </c>
      <c r="H72" s="31"/>
      <c r="I72" s="31">
        <v>16887087.199999999</v>
      </c>
      <c r="J72" s="32">
        <f t="shared" si="10"/>
        <v>41913525.799999997</v>
      </c>
      <c r="K72" s="175">
        <f t="shared" ref="K72:K135" si="11">(I72+H72)/G72</f>
        <v>0.2871923665149545</v>
      </c>
      <c r="L72" s="31">
        <v>1829185.88</v>
      </c>
      <c r="M72" s="31">
        <v>16805972.809999999</v>
      </c>
      <c r="N72" s="141">
        <f t="shared" ref="N72:N135" si="12">(M72+L72+I72+H72)/G72</f>
        <v>0.60411353007493307</v>
      </c>
      <c r="O72" s="31">
        <v>303718.94</v>
      </c>
      <c r="P72" s="31">
        <v>454730.94</v>
      </c>
      <c r="Q72" s="32">
        <f t="shared" si="7"/>
        <v>22519917.229999993</v>
      </c>
      <c r="R72" s="129">
        <f t="shared" ref="R72:R135" si="13">(P72+O72+M72+L72+I72+H72)/G72</f>
        <v>0.61701220308706639</v>
      </c>
      <c r="S72" s="31">
        <v>0</v>
      </c>
      <c r="T72" s="32">
        <f t="shared" si="8"/>
        <v>22519917.229999993</v>
      </c>
      <c r="U72" s="34"/>
    </row>
    <row r="73" spans="1:21" ht="15.6" hidden="1" thickBot="1" x14ac:dyDescent="0.3">
      <c r="A73" s="35"/>
      <c r="B73" s="36"/>
      <c r="C73" s="37" t="s">
        <v>24</v>
      </c>
      <c r="D73" s="37" t="s">
        <v>25</v>
      </c>
      <c r="E73" s="37">
        <v>78099</v>
      </c>
      <c r="F73" s="37"/>
      <c r="G73" s="37">
        <f t="shared" si="9"/>
        <v>78099</v>
      </c>
      <c r="H73" s="37"/>
      <c r="I73" s="37">
        <v>-6951.95</v>
      </c>
      <c r="J73" s="38">
        <f t="shared" si="10"/>
        <v>85050.95</v>
      </c>
      <c r="K73" s="176">
        <f>(I73+H73)/G73</f>
        <v>-8.9014584053573029E-2</v>
      </c>
      <c r="L73" s="37">
        <v>0</v>
      </c>
      <c r="M73" s="37">
        <v>50000</v>
      </c>
      <c r="N73" s="131">
        <f t="shared" si="12"/>
        <v>0.55119847885376261</v>
      </c>
      <c r="O73" s="37">
        <v>0</v>
      </c>
      <c r="P73" s="37">
        <v>0</v>
      </c>
      <c r="Q73" s="38">
        <f t="shared" si="7"/>
        <v>35050.949999999997</v>
      </c>
      <c r="R73" s="39">
        <f t="shared" si="13"/>
        <v>0.55119847885376261</v>
      </c>
      <c r="S73" s="37">
        <v>0</v>
      </c>
      <c r="T73" s="38">
        <f t="shared" si="8"/>
        <v>35050.949999999997</v>
      </c>
      <c r="U73" s="40"/>
    </row>
    <row r="74" spans="1:21" ht="15.6" hidden="1" thickBot="1" x14ac:dyDescent="0.3">
      <c r="A74" s="41" t="s">
        <v>26</v>
      </c>
      <c r="B74" s="42" t="s">
        <v>26</v>
      </c>
      <c r="C74" s="42" t="s">
        <v>30</v>
      </c>
      <c r="D74" s="42" t="s">
        <v>31</v>
      </c>
      <c r="E74" s="42">
        <v>7928901</v>
      </c>
      <c r="F74" s="42">
        <v>668000</v>
      </c>
      <c r="G74" s="42">
        <f t="shared" si="9"/>
        <v>8596901</v>
      </c>
      <c r="H74" s="42"/>
      <c r="I74" s="42">
        <v>7284792.29</v>
      </c>
      <c r="J74" s="43">
        <f t="shared" si="10"/>
        <v>1312108.71</v>
      </c>
      <c r="K74" s="178">
        <f t="shared" si="11"/>
        <v>0.84737422124553952</v>
      </c>
      <c r="L74" s="42">
        <v>-0.01</v>
      </c>
      <c r="M74" s="42">
        <v>50310</v>
      </c>
      <c r="N74" s="138">
        <f t="shared" si="12"/>
        <v>0.85322632888293126</v>
      </c>
      <c r="O74" s="42">
        <v>0</v>
      </c>
      <c r="P74" s="42">
        <v>0</v>
      </c>
      <c r="Q74" s="43">
        <f t="shared" si="7"/>
        <v>1261798.72</v>
      </c>
      <c r="R74" s="44">
        <f t="shared" si="13"/>
        <v>0.85322632888293126</v>
      </c>
      <c r="S74" s="42">
        <v>0</v>
      </c>
      <c r="T74" s="43">
        <f t="shared" si="8"/>
        <v>1261798.72</v>
      </c>
      <c r="U74" s="45"/>
    </row>
    <row r="75" spans="1:21" ht="15.6" thickBot="1" x14ac:dyDescent="0.3">
      <c r="A75" s="46" t="s">
        <v>91</v>
      </c>
      <c r="B75" s="47" t="s">
        <v>92</v>
      </c>
      <c r="C75" s="47" t="s">
        <v>29</v>
      </c>
      <c r="D75" s="47" t="s">
        <v>31</v>
      </c>
      <c r="E75" s="47">
        <v>8007000</v>
      </c>
      <c r="F75" s="47">
        <v>668000</v>
      </c>
      <c r="G75" s="47">
        <f>E75+F75</f>
        <v>8675000</v>
      </c>
      <c r="H75" s="47"/>
      <c r="I75" s="47">
        <v>7277840.3399999999</v>
      </c>
      <c r="J75" s="48">
        <f t="shared" si="10"/>
        <v>1397159.6600000001</v>
      </c>
      <c r="K75" s="180">
        <f>(I75+H75)/G75</f>
        <v>0.83894413141210378</v>
      </c>
      <c r="L75" s="47">
        <v>-0.01</v>
      </c>
      <c r="M75" s="47">
        <v>100310</v>
      </c>
      <c r="N75" s="130">
        <f t="shared" si="12"/>
        <v>0.85050724265129685</v>
      </c>
      <c r="O75" s="47">
        <v>0</v>
      </c>
      <c r="P75" s="47">
        <v>0</v>
      </c>
      <c r="Q75" s="48">
        <f t="shared" si="7"/>
        <v>1296849.6700000002</v>
      </c>
      <c r="R75" s="49">
        <f t="shared" si="13"/>
        <v>0.85050724265129685</v>
      </c>
      <c r="S75" s="47">
        <v>0</v>
      </c>
      <c r="T75" s="48">
        <f t="shared" si="8"/>
        <v>1296849.6700000002</v>
      </c>
      <c r="U75" s="50"/>
    </row>
    <row r="76" spans="1:21" ht="15" hidden="1" x14ac:dyDescent="0.25">
      <c r="A76" s="35"/>
      <c r="B76" s="36"/>
      <c r="C76" s="37" t="s">
        <v>24</v>
      </c>
      <c r="D76" s="37" t="s">
        <v>25</v>
      </c>
      <c r="E76" s="37">
        <v>0</v>
      </c>
      <c r="F76" s="37"/>
      <c r="G76" s="37">
        <f t="shared" si="9"/>
        <v>0</v>
      </c>
      <c r="H76" s="37"/>
      <c r="I76" s="37">
        <v>-73.290000000000006</v>
      </c>
      <c r="J76" s="38">
        <f t="shared" si="10"/>
        <v>73.290000000000006</v>
      </c>
      <c r="K76" s="176"/>
      <c r="L76" s="37">
        <v>0.01</v>
      </c>
      <c r="M76" s="37">
        <v>0</v>
      </c>
      <c r="N76" s="131"/>
      <c r="O76" s="37">
        <v>0</v>
      </c>
      <c r="P76" s="37">
        <v>0</v>
      </c>
      <c r="Q76" s="38">
        <f t="shared" si="7"/>
        <v>73.28</v>
      </c>
      <c r="R76" s="39"/>
      <c r="S76" s="37">
        <v>0</v>
      </c>
      <c r="T76" s="38">
        <f t="shared" si="8"/>
        <v>73.28</v>
      </c>
      <c r="U76" s="40"/>
    </row>
    <row r="77" spans="1:21" ht="15" hidden="1" x14ac:dyDescent="0.25">
      <c r="A77" s="25" t="s">
        <v>26</v>
      </c>
      <c r="B77" s="26" t="s">
        <v>26</v>
      </c>
      <c r="C77" s="26" t="s">
        <v>30</v>
      </c>
      <c r="D77" s="26" t="s">
        <v>31</v>
      </c>
      <c r="E77" s="26">
        <v>3543000</v>
      </c>
      <c r="F77" s="26"/>
      <c r="G77" s="26">
        <f t="shared" si="9"/>
        <v>3543000</v>
      </c>
      <c r="H77" s="26"/>
      <c r="I77" s="26">
        <v>3278992.3</v>
      </c>
      <c r="J77" s="27">
        <f t="shared" si="10"/>
        <v>264007.70000000019</v>
      </c>
      <c r="K77" s="177">
        <f t="shared" si="11"/>
        <v>0.92548470222974877</v>
      </c>
      <c r="L77" s="26">
        <v>275461.96999999997</v>
      </c>
      <c r="M77" s="26">
        <v>0</v>
      </c>
      <c r="N77" s="139">
        <f t="shared" si="12"/>
        <v>1.0032329297205758</v>
      </c>
      <c r="O77" s="26">
        <v>0</v>
      </c>
      <c r="P77" s="26">
        <v>0</v>
      </c>
      <c r="Q77" s="27">
        <f t="shared" si="7"/>
        <v>-11454.269999999786</v>
      </c>
      <c r="R77" s="28">
        <f t="shared" si="13"/>
        <v>1.0032329297205758</v>
      </c>
      <c r="S77" s="26">
        <v>0</v>
      </c>
      <c r="T77" s="27">
        <f t="shared" si="8"/>
        <v>-11454.269999999786</v>
      </c>
      <c r="U77" s="29"/>
    </row>
    <row r="78" spans="1:21" ht="15.6" thickBot="1" x14ac:dyDescent="0.3">
      <c r="A78" s="25" t="s">
        <v>93</v>
      </c>
      <c r="B78" s="26" t="s">
        <v>94</v>
      </c>
      <c r="C78" s="26" t="s">
        <v>29</v>
      </c>
      <c r="D78" s="26" t="s">
        <v>31</v>
      </c>
      <c r="E78" s="26">
        <v>3543000</v>
      </c>
      <c r="F78" s="26"/>
      <c r="G78" s="26">
        <f t="shared" si="9"/>
        <v>3543000</v>
      </c>
      <c r="H78" s="26"/>
      <c r="I78" s="26">
        <v>3278919.01</v>
      </c>
      <c r="J78" s="27">
        <f t="shared" si="10"/>
        <v>264080.99000000022</v>
      </c>
      <c r="K78" s="177">
        <f t="shared" si="11"/>
        <v>0.92546401637030762</v>
      </c>
      <c r="L78" s="26">
        <v>275461.98</v>
      </c>
      <c r="M78" s="26">
        <v>0</v>
      </c>
      <c r="N78" s="139">
        <f t="shared" si="12"/>
        <v>1.0032122466836013</v>
      </c>
      <c r="O78" s="26">
        <v>0</v>
      </c>
      <c r="P78" s="26">
        <v>0</v>
      </c>
      <c r="Q78" s="27">
        <f t="shared" si="7"/>
        <v>-11380.989999999758</v>
      </c>
      <c r="R78" s="28">
        <f t="shared" si="13"/>
        <v>1.0032122466836013</v>
      </c>
      <c r="S78" s="26">
        <v>0</v>
      </c>
      <c r="T78" s="27">
        <f t="shared" si="8"/>
        <v>-11380.989999999758</v>
      </c>
      <c r="U78" s="29"/>
    </row>
    <row r="79" spans="1:21" ht="10.5" hidden="1" customHeight="1" x14ac:dyDescent="0.3">
      <c r="A79" s="25" t="s">
        <v>95</v>
      </c>
      <c r="B79" s="26" t="s">
        <v>96</v>
      </c>
      <c r="C79" s="26" t="s">
        <v>24</v>
      </c>
      <c r="D79" s="26" t="s">
        <v>25</v>
      </c>
      <c r="E79" s="26">
        <v>0</v>
      </c>
      <c r="F79" s="26"/>
      <c r="G79" s="26">
        <f t="shared" si="9"/>
        <v>0</v>
      </c>
      <c r="H79" s="26"/>
      <c r="I79" s="26">
        <v>0</v>
      </c>
      <c r="J79" s="27">
        <f t="shared" si="10"/>
        <v>0</v>
      </c>
      <c r="K79" s="177"/>
      <c r="L79" s="26">
        <v>422.54</v>
      </c>
      <c r="M79" s="26">
        <v>0</v>
      </c>
      <c r="N79" s="139"/>
      <c r="O79" s="26">
        <v>0</v>
      </c>
      <c r="P79" s="26">
        <v>0</v>
      </c>
      <c r="Q79" s="27">
        <f t="shared" si="7"/>
        <v>-422.54</v>
      </c>
      <c r="R79" s="28"/>
      <c r="S79" s="26">
        <v>0</v>
      </c>
      <c r="T79" s="27">
        <f t="shared" si="8"/>
        <v>-422.54</v>
      </c>
      <c r="U79" s="29"/>
    </row>
    <row r="80" spans="1:21" ht="15.6" hidden="1" thickBot="1" x14ac:dyDescent="0.3">
      <c r="A80" s="41" t="s">
        <v>26</v>
      </c>
      <c r="B80" s="42" t="s">
        <v>26</v>
      </c>
      <c r="C80" s="42" t="s">
        <v>30</v>
      </c>
      <c r="D80" s="42" t="s">
        <v>31</v>
      </c>
      <c r="E80" s="42">
        <v>778000</v>
      </c>
      <c r="F80" s="42"/>
      <c r="G80" s="42">
        <f t="shared" si="9"/>
        <v>778000</v>
      </c>
      <c r="H80" s="42"/>
      <c r="I80" s="42">
        <v>641170.24</v>
      </c>
      <c r="J80" s="43">
        <f t="shared" si="10"/>
        <v>136829.76000000001</v>
      </c>
      <c r="K80" s="178">
        <f t="shared" si="11"/>
        <v>0.82412627249357329</v>
      </c>
      <c r="L80" s="42">
        <v>3346</v>
      </c>
      <c r="M80" s="42">
        <v>0</v>
      </c>
      <c r="N80" s="138">
        <f t="shared" si="12"/>
        <v>0.82842704370179943</v>
      </c>
      <c r="O80" s="42">
        <v>0</v>
      </c>
      <c r="P80" s="42">
        <v>0</v>
      </c>
      <c r="Q80" s="43">
        <f t="shared" si="7"/>
        <v>133483.76</v>
      </c>
      <c r="R80" s="44">
        <f t="shared" si="13"/>
        <v>0.82842704370179943</v>
      </c>
      <c r="S80" s="42">
        <v>0</v>
      </c>
      <c r="T80" s="43">
        <f t="shared" si="8"/>
        <v>133483.76</v>
      </c>
      <c r="U80" s="45"/>
    </row>
    <row r="81" spans="1:21" ht="15.6" thickBot="1" x14ac:dyDescent="0.3">
      <c r="A81" s="46" t="s">
        <v>95</v>
      </c>
      <c r="B81" s="47" t="s">
        <v>96</v>
      </c>
      <c r="C81" s="47" t="s">
        <v>29</v>
      </c>
      <c r="D81" s="47" t="s">
        <v>31</v>
      </c>
      <c r="E81" s="47">
        <v>778000</v>
      </c>
      <c r="F81" s="47"/>
      <c r="G81" s="47">
        <f t="shared" si="9"/>
        <v>778000</v>
      </c>
      <c r="H81" s="47"/>
      <c r="I81" s="47">
        <v>641170.24</v>
      </c>
      <c r="J81" s="48">
        <f t="shared" si="10"/>
        <v>136829.76000000001</v>
      </c>
      <c r="K81" s="180">
        <f t="shared" si="11"/>
        <v>0.82412627249357329</v>
      </c>
      <c r="L81" s="47">
        <v>3768.54</v>
      </c>
      <c r="M81" s="47">
        <v>0</v>
      </c>
      <c r="N81" s="130">
        <f t="shared" si="12"/>
        <v>0.82897015424164533</v>
      </c>
      <c r="O81" s="47">
        <v>0</v>
      </c>
      <c r="P81" s="47">
        <v>0</v>
      </c>
      <c r="Q81" s="48">
        <f t="shared" si="7"/>
        <v>133061.22</v>
      </c>
      <c r="R81" s="49">
        <f t="shared" si="13"/>
        <v>0.82897015424164533</v>
      </c>
      <c r="S81" s="47">
        <v>0</v>
      </c>
      <c r="T81" s="48">
        <f t="shared" si="8"/>
        <v>133061.22</v>
      </c>
      <c r="U81" s="50"/>
    </row>
    <row r="82" spans="1:21" ht="15" hidden="1" x14ac:dyDescent="0.25">
      <c r="A82" s="35"/>
      <c r="B82" s="36"/>
      <c r="C82" s="37" t="s">
        <v>24</v>
      </c>
      <c r="D82" s="37" t="s">
        <v>25</v>
      </c>
      <c r="E82" s="37">
        <v>6750368</v>
      </c>
      <c r="F82" s="37">
        <v>-8202660</v>
      </c>
      <c r="G82" s="54">
        <f t="shared" si="9"/>
        <v>-1452292</v>
      </c>
      <c r="H82" s="37"/>
      <c r="I82" s="37">
        <v>4060345.16</v>
      </c>
      <c r="J82" s="38">
        <f t="shared" si="10"/>
        <v>-5512637.1600000001</v>
      </c>
      <c r="K82" s="182">
        <f>(I82+H82)/G82</f>
        <v>-2.7958187196514199</v>
      </c>
      <c r="L82" s="37">
        <v>-0.02</v>
      </c>
      <c r="M82" s="37">
        <v>2690017.47</v>
      </c>
      <c r="N82" s="131">
        <f t="shared" si="12"/>
        <v>-4.6480753250723685</v>
      </c>
      <c r="O82" s="37">
        <v>0</v>
      </c>
      <c r="P82" s="37">
        <v>0</v>
      </c>
      <c r="Q82" s="38">
        <f t="shared" si="7"/>
        <v>-8202654.6100000013</v>
      </c>
      <c r="R82" s="39">
        <f t="shared" si="13"/>
        <v>-4.6480753250723685</v>
      </c>
      <c r="S82" s="37">
        <v>0</v>
      </c>
      <c r="T82" s="38">
        <f t="shared" si="8"/>
        <v>-8202654.6100000013</v>
      </c>
      <c r="U82" s="40"/>
    </row>
    <row r="83" spans="1:21" ht="15" hidden="1" x14ac:dyDescent="0.25">
      <c r="A83" s="25" t="s">
        <v>26</v>
      </c>
      <c r="B83" s="26" t="s">
        <v>26</v>
      </c>
      <c r="C83" s="26" t="s">
        <v>97</v>
      </c>
      <c r="D83" s="26" t="s">
        <v>98</v>
      </c>
      <c r="E83" s="26">
        <v>26521632</v>
      </c>
      <c r="F83" s="26">
        <v>21866000</v>
      </c>
      <c r="G83" s="26">
        <f t="shared" si="9"/>
        <v>48387632</v>
      </c>
      <c r="H83" s="26">
        <v>1007368</v>
      </c>
      <c r="I83" s="26">
        <v>9003684.6899999995</v>
      </c>
      <c r="J83" s="27">
        <f t="shared" si="10"/>
        <v>38376579.310000002</v>
      </c>
      <c r="K83" s="177">
        <f t="shared" si="11"/>
        <v>0.20689280041643698</v>
      </c>
      <c r="L83" s="26">
        <v>61446.49</v>
      </c>
      <c r="M83" s="26">
        <v>7181705.75</v>
      </c>
      <c r="N83" s="139">
        <f t="shared" si="12"/>
        <v>0.35658295760371161</v>
      </c>
      <c r="O83" s="26">
        <v>52268.56</v>
      </c>
      <c r="P83" s="26">
        <v>0</v>
      </c>
      <c r="Q83" s="27">
        <f t="shared" si="7"/>
        <v>31081158.510000002</v>
      </c>
      <c r="R83" s="28">
        <f t="shared" si="13"/>
        <v>0.35766316256187114</v>
      </c>
      <c r="S83" s="26">
        <v>0</v>
      </c>
      <c r="T83" s="27">
        <f t="shared" si="8"/>
        <v>31081158.510000002</v>
      </c>
      <c r="U83" s="29"/>
    </row>
    <row r="84" spans="1:21" ht="15.6" thickBot="1" x14ac:dyDescent="0.3">
      <c r="A84" s="41" t="s">
        <v>99</v>
      </c>
      <c r="B84" s="42" t="s">
        <v>100</v>
      </c>
      <c r="C84" s="42" t="s">
        <v>29</v>
      </c>
      <c r="D84" s="42" t="s">
        <v>98</v>
      </c>
      <c r="E84" s="42">
        <v>33272000</v>
      </c>
      <c r="F84" s="42">
        <f>SUM(F82:F83)</f>
        <v>13663340</v>
      </c>
      <c r="G84" s="42">
        <f>E84+F84</f>
        <v>46935340</v>
      </c>
      <c r="H84" s="42"/>
      <c r="I84" s="42">
        <v>13064029.85</v>
      </c>
      <c r="J84" s="43">
        <f t="shared" si="10"/>
        <v>33871310.149999999</v>
      </c>
      <c r="K84" s="183">
        <f t="shared" si="11"/>
        <v>0.2783410080762172</v>
      </c>
      <c r="L84" s="42">
        <v>61446.47</v>
      </c>
      <c r="M84" s="42">
        <v>9871723.2200000007</v>
      </c>
      <c r="N84" s="138">
        <f t="shared" si="12"/>
        <v>0.48997620002326603</v>
      </c>
      <c r="O84" s="42">
        <v>52268.56</v>
      </c>
      <c r="P84" s="42">
        <v>0</v>
      </c>
      <c r="Q84" s="43">
        <f t="shared" si="7"/>
        <v>23885871.900000002</v>
      </c>
      <c r="R84" s="132">
        <f t="shared" si="13"/>
        <v>0.49108982911384047</v>
      </c>
      <c r="S84" s="42">
        <v>0</v>
      </c>
      <c r="T84" s="43">
        <f t="shared" si="8"/>
        <v>23885871.900000002</v>
      </c>
      <c r="U84" s="45"/>
    </row>
    <row r="85" spans="1:21" ht="15" x14ac:dyDescent="0.25">
      <c r="A85" s="20" t="s">
        <v>101</v>
      </c>
      <c r="B85" s="21" t="s">
        <v>102</v>
      </c>
      <c r="C85" s="21" t="s">
        <v>24</v>
      </c>
      <c r="D85" s="21" t="s">
        <v>25</v>
      </c>
      <c r="E85" s="21">
        <v>4078251</v>
      </c>
      <c r="F85" s="21"/>
      <c r="G85" s="21">
        <f t="shared" si="9"/>
        <v>4078251</v>
      </c>
      <c r="H85" s="21"/>
      <c r="I85" s="21">
        <v>652227.81000000006</v>
      </c>
      <c r="J85" s="22">
        <f t="shared" si="10"/>
        <v>3426023.19</v>
      </c>
      <c r="K85" s="184">
        <f t="shared" si="11"/>
        <v>0.15992831485850187</v>
      </c>
      <c r="L85" s="21">
        <v>8190</v>
      </c>
      <c r="M85" s="21">
        <v>3447424.81</v>
      </c>
      <c r="N85" s="140">
        <f t="shared" si="12"/>
        <v>1.0072559584978953</v>
      </c>
      <c r="O85" s="21">
        <v>0</v>
      </c>
      <c r="P85" s="21">
        <v>0</v>
      </c>
      <c r="Q85" s="22">
        <f t="shared" si="7"/>
        <v>-29591.620000000112</v>
      </c>
      <c r="R85" s="23">
        <f t="shared" si="13"/>
        <v>1.0072559584978953</v>
      </c>
      <c r="S85" s="21">
        <v>0</v>
      </c>
      <c r="T85" s="22">
        <f t="shared" si="8"/>
        <v>-29591.620000000112</v>
      </c>
      <c r="U85" s="24"/>
    </row>
    <row r="86" spans="1:21" ht="15" x14ac:dyDescent="0.25">
      <c r="A86" s="25" t="s">
        <v>26</v>
      </c>
      <c r="B86" s="26" t="s">
        <v>26</v>
      </c>
      <c r="C86" s="26" t="s">
        <v>30</v>
      </c>
      <c r="D86" s="26" t="s">
        <v>31</v>
      </c>
      <c r="E86" s="26">
        <v>5065000</v>
      </c>
      <c r="F86" s="26">
        <v>-200000</v>
      </c>
      <c r="G86" s="26">
        <f t="shared" si="9"/>
        <v>4865000</v>
      </c>
      <c r="H86" s="26"/>
      <c r="I86" s="26">
        <v>2380223.88</v>
      </c>
      <c r="J86" s="27">
        <f t="shared" si="10"/>
        <v>2484776.12</v>
      </c>
      <c r="K86" s="174">
        <f t="shared" si="11"/>
        <v>0.48925465159301129</v>
      </c>
      <c r="L86" s="26">
        <v>0</v>
      </c>
      <c r="M86" s="26">
        <v>2357366.39</v>
      </c>
      <c r="N86" s="139">
        <f t="shared" si="12"/>
        <v>0.97381094964028769</v>
      </c>
      <c r="O86" s="26">
        <v>0</v>
      </c>
      <c r="P86" s="26">
        <v>0</v>
      </c>
      <c r="Q86" s="27">
        <f t="shared" si="7"/>
        <v>127409.72999999998</v>
      </c>
      <c r="R86" s="28">
        <f t="shared" si="13"/>
        <v>0.97381094964028769</v>
      </c>
      <c r="S86" s="26">
        <v>0</v>
      </c>
      <c r="T86" s="27">
        <f t="shared" si="8"/>
        <v>127409.72999999998</v>
      </c>
      <c r="U86" s="29"/>
    </row>
    <row r="87" spans="1:21" ht="15" x14ac:dyDescent="0.25">
      <c r="A87" s="25" t="s">
        <v>26</v>
      </c>
      <c r="B87" s="26" t="s">
        <v>26</v>
      </c>
      <c r="C87" s="26" t="s">
        <v>83</v>
      </c>
      <c r="D87" s="26" t="s">
        <v>84</v>
      </c>
      <c r="E87" s="26">
        <v>10318317</v>
      </c>
      <c r="F87" s="26">
        <v>-1300000</v>
      </c>
      <c r="G87" s="26">
        <f t="shared" si="9"/>
        <v>9018317</v>
      </c>
      <c r="H87" s="26"/>
      <c r="I87" s="26">
        <v>5294061.7</v>
      </c>
      <c r="J87" s="27">
        <f t="shared" si="10"/>
        <v>3724255.3</v>
      </c>
      <c r="K87" s="177">
        <f t="shared" si="11"/>
        <v>0.5870343324591496</v>
      </c>
      <c r="L87" s="26">
        <v>249868.65</v>
      </c>
      <c r="M87" s="26">
        <v>3472738.02</v>
      </c>
      <c r="N87" s="139">
        <f t="shared" si="12"/>
        <v>0.99981719094593824</v>
      </c>
      <c r="O87" s="26">
        <v>0</v>
      </c>
      <c r="P87" s="26">
        <v>0</v>
      </c>
      <c r="Q87" s="27">
        <f t="shared" si="7"/>
        <v>1648.6299999998882</v>
      </c>
      <c r="R87" s="28">
        <f t="shared" si="13"/>
        <v>0.99981719094593824</v>
      </c>
      <c r="S87" s="26">
        <v>0</v>
      </c>
      <c r="T87" s="27">
        <f t="shared" si="8"/>
        <v>1648.6299999998882</v>
      </c>
      <c r="U87" s="29"/>
    </row>
    <row r="88" spans="1:21" s="19" customFormat="1" ht="39.6" customHeight="1" x14ac:dyDescent="0.25">
      <c r="A88" s="163" t="s">
        <v>26</v>
      </c>
      <c r="B88" s="110" t="s">
        <v>26</v>
      </c>
      <c r="C88" s="110" t="s">
        <v>97</v>
      </c>
      <c r="D88" s="110" t="s">
        <v>98</v>
      </c>
      <c r="E88" s="110">
        <v>8822432</v>
      </c>
      <c r="F88" s="110">
        <v>-1500000</v>
      </c>
      <c r="G88" s="110">
        <f t="shared" si="9"/>
        <v>7322432</v>
      </c>
      <c r="H88" s="110"/>
      <c r="I88" s="110">
        <v>4493647.4000000004</v>
      </c>
      <c r="J88" s="165">
        <f t="shared" si="10"/>
        <v>2828784.5999999996</v>
      </c>
      <c r="K88" s="112">
        <f t="shared" si="11"/>
        <v>0.61368236673280141</v>
      </c>
      <c r="L88" s="110">
        <v>0</v>
      </c>
      <c r="M88" s="110">
        <v>4327980.03</v>
      </c>
      <c r="N88" s="167">
        <f t="shared" si="12"/>
        <v>1.2047400959134889</v>
      </c>
      <c r="O88" s="110">
        <v>0</v>
      </c>
      <c r="P88" s="110">
        <v>0</v>
      </c>
      <c r="Q88" s="165">
        <f t="shared" si="7"/>
        <v>-1499195.4300000006</v>
      </c>
      <c r="R88" s="166">
        <f t="shared" si="13"/>
        <v>1.2047400959134889</v>
      </c>
      <c r="S88" s="110">
        <v>0</v>
      </c>
      <c r="T88" s="165">
        <f t="shared" si="8"/>
        <v>-1499195.4300000006</v>
      </c>
      <c r="U88" s="168" t="s">
        <v>103</v>
      </c>
    </row>
    <row r="89" spans="1:21" ht="15.6" thickBot="1" x14ac:dyDescent="0.3">
      <c r="A89" s="30" t="s">
        <v>26</v>
      </c>
      <c r="B89" s="31" t="s">
        <v>26</v>
      </c>
      <c r="C89" s="31" t="s">
        <v>29</v>
      </c>
      <c r="D89" s="31" t="s">
        <v>26</v>
      </c>
      <c r="E89" s="31">
        <v>28284000</v>
      </c>
      <c r="F89" s="31">
        <f>SUM(F86:F88)</f>
        <v>-3000000</v>
      </c>
      <c r="G89" s="31">
        <f>E89+F89</f>
        <v>25284000</v>
      </c>
      <c r="H89" s="31"/>
      <c r="I89" s="31">
        <v>12820160.789999999</v>
      </c>
      <c r="J89" s="32">
        <f t="shared" si="10"/>
        <v>12463839.210000001</v>
      </c>
      <c r="K89" s="181">
        <f t="shared" si="11"/>
        <v>0.50704638467014707</v>
      </c>
      <c r="L89" s="31">
        <v>258058.65</v>
      </c>
      <c r="M89" s="31">
        <v>13605509.25</v>
      </c>
      <c r="N89" s="141">
        <f t="shared" si="12"/>
        <v>1.0553602551020407</v>
      </c>
      <c r="O89" s="31">
        <v>0</v>
      </c>
      <c r="P89" s="31">
        <v>0</v>
      </c>
      <c r="Q89" s="32">
        <f t="shared" si="7"/>
        <v>-1399728.6899999995</v>
      </c>
      <c r="R89" s="33">
        <f t="shared" si="13"/>
        <v>1.0553602551020407</v>
      </c>
      <c r="S89" s="31">
        <v>0</v>
      </c>
      <c r="T89" s="32">
        <f t="shared" si="8"/>
        <v>-1399728.6899999995</v>
      </c>
      <c r="U89" s="34"/>
    </row>
    <row r="90" spans="1:21" ht="15" hidden="1" x14ac:dyDescent="0.25">
      <c r="A90" s="53" t="s">
        <v>104</v>
      </c>
      <c r="B90" s="37" t="s">
        <v>105</v>
      </c>
      <c r="C90" s="37" t="s">
        <v>24</v>
      </c>
      <c r="D90" s="37" t="s">
        <v>25</v>
      </c>
      <c r="E90" s="37">
        <v>0</v>
      </c>
      <c r="F90" s="37"/>
      <c r="G90" s="37">
        <f t="shared" si="9"/>
        <v>0</v>
      </c>
      <c r="H90" s="37"/>
      <c r="I90" s="37">
        <v>0</v>
      </c>
      <c r="J90" s="38">
        <f t="shared" si="10"/>
        <v>0</v>
      </c>
      <c r="K90" s="176"/>
      <c r="L90" s="37">
        <v>0</v>
      </c>
      <c r="M90" s="37">
        <v>0</v>
      </c>
      <c r="N90" s="131"/>
      <c r="O90" s="37">
        <v>0</v>
      </c>
      <c r="P90" s="37">
        <v>0</v>
      </c>
      <c r="Q90" s="38">
        <f t="shared" si="7"/>
        <v>0</v>
      </c>
      <c r="R90" s="39"/>
      <c r="S90" s="37">
        <v>0</v>
      </c>
      <c r="T90" s="38">
        <f t="shared" si="8"/>
        <v>0</v>
      </c>
      <c r="U90" s="40"/>
    </row>
    <row r="91" spans="1:21" ht="15" hidden="1" x14ac:dyDescent="0.25">
      <c r="A91" s="25" t="s">
        <v>26</v>
      </c>
      <c r="B91" s="26" t="s">
        <v>26</v>
      </c>
      <c r="C91" s="26" t="s">
        <v>29</v>
      </c>
      <c r="D91" s="26" t="s">
        <v>26</v>
      </c>
      <c r="E91" s="26">
        <v>0</v>
      </c>
      <c r="F91" s="26"/>
      <c r="G91" s="26">
        <f t="shared" si="9"/>
        <v>0</v>
      </c>
      <c r="H91" s="26"/>
      <c r="I91" s="26">
        <v>0</v>
      </c>
      <c r="J91" s="27">
        <f t="shared" si="10"/>
        <v>0</v>
      </c>
      <c r="K91" s="177"/>
      <c r="L91" s="26">
        <v>0</v>
      </c>
      <c r="M91" s="26">
        <v>0</v>
      </c>
      <c r="N91" s="139"/>
      <c r="O91" s="26">
        <v>0</v>
      </c>
      <c r="P91" s="26">
        <v>0</v>
      </c>
      <c r="Q91" s="27">
        <f t="shared" si="7"/>
        <v>0</v>
      </c>
      <c r="R91" s="28"/>
      <c r="S91" s="26">
        <v>0</v>
      </c>
      <c r="T91" s="27">
        <f t="shared" si="8"/>
        <v>0</v>
      </c>
      <c r="U91" s="29"/>
    </row>
    <row r="92" spans="1:21" ht="15" x14ac:dyDescent="0.25">
      <c r="A92" s="25" t="s">
        <v>106</v>
      </c>
      <c r="B92" s="26" t="s">
        <v>107</v>
      </c>
      <c r="C92" s="26" t="s">
        <v>24</v>
      </c>
      <c r="D92" s="26" t="s">
        <v>25</v>
      </c>
      <c r="E92" s="26">
        <v>0</v>
      </c>
      <c r="F92" s="26"/>
      <c r="G92" s="26">
        <f t="shared" si="9"/>
        <v>0</v>
      </c>
      <c r="H92" s="26"/>
      <c r="I92" s="26">
        <v>0</v>
      </c>
      <c r="J92" s="27">
        <f t="shared" si="10"/>
        <v>0</v>
      </c>
      <c r="K92" s="177"/>
      <c r="L92" s="26">
        <v>0</v>
      </c>
      <c r="M92" s="26">
        <v>0</v>
      </c>
      <c r="N92" s="139"/>
      <c r="O92" s="26">
        <v>0</v>
      </c>
      <c r="P92" s="26">
        <v>0</v>
      </c>
      <c r="Q92" s="27">
        <f t="shared" si="7"/>
        <v>0</v>
      </c>
      <c r="R92" s="28"/>
      <c r="S92" s="26">
        <v>0</v>
      </c>
      <c r="T92" s="27">
        <f t="shared" si="8"/>
        <v>0</v>
      </c>
      <c r="U92" s="29"/>
    </row>
    <row r="93" spans="1:21" ht="15" x14ac:dyDescent="0.25">
      <c r="A93" s="25" t="s">
        <v>26</v>
      </c>
      <c r="B93" s="26" t="s">
        <v>26</v>
      </c>
      <c r="C93" s="26" t="s">
        <v>83</v>
      </c>
      <c r="D93" s="26" t="s">
        <v>84</v>
      </c>
      <c r="E93" s="26">
        <v>10624673.73</v>
      </c>
      <c r="F93" s="26"/>
      <c r="G93" s="26">
        <f t="shared" si="9"/>
        <v>10624673.73</v>
      </c>
      <c r="H93" s="26"/>
      <c r="I93" s="26">
        <v>8866904.7699999996</v>
      </c>
      <c r="J93" s="27">
        <f t="shared" si="10"/>
        <v>1757768.9600000009</v>
      </c>
      <c r="K93" s="177">
        <f t="shared" si="11"/>
        <v>0.83455784105287523</v>
      </c>
      <c r="L93" s="26">
        <v>0</v>
      </c>
      <c r="M93" s="26">
        <v>905964.85</v>
      </c>
      <c r="N93" s="139">
        <f t="shared" si="12"/>
        <v>0.91982773950085328</v>
      </c>
      <c r="O93" s="26">
        <v>0</v>
      </c>
      <c r="P93" s="26">
        <v>0</v>
      </c>
      <c r="Q93" s="27">
        <f t="shared" si="7"/>
        <v>851804.11000000092</v>
      </c>
      <c r="R93" s="28">
        <f t="shared" si="13"/>
        <v>0.91982773950085328</v>
      </c>
      <c r="S93" s="26">
        <v>0</v>
      </c>
      <c r="T93" s="27">
        <f t="shared" si="8"/>
        <v>851804.11000000092</v>
      </c>
      <c r="U93" s="29"/>
    </row>
    <row r="94" spans="1:21" ht="15" hidden="1" x14ac:dyDescent="0.25">
      <c r="A94" s="25" t="s">
        <v>26</v>
      </c>
      <c r="B94" s="26" t="s">
        <v>26</v>
      </c>
      <c r="C94" s="26" t="s">
        <v>87</v>
      </c>
      <c r="D94" s="26" t="s">
        <v>88</v>
      </c>
      <c r="E94" s="26">
        <v>0</v>
      </c>
      <c r="F94" s="26"/>
      <c r="G94" s="26">
        <f t="shared" si="9"/>
        <v>0</v>
      </c>
      <c r="H94" s="26"/>
      <c r="I94" s="26">
        <v>0</v>
      </c>
      <c r="J94" s="27">
        <f t="shared" si="10"/>
        <v>0</v>
      </c>
      <c r="K94" s="177"/>
      <c r="L94" s="26">
        <v>0</v>
      </c>
      <c r="M94" s="26">
        <v>0</v>
      </c>
      <c r="N94" s="139"/>
      <c r="O94" s="26">
        <v>0</v>
      </c>
      <c r="P94" s="26">
        <v>0</v>
      </c>
      <c r="Q94" s="27">
        <f t="shared" si="7"/>
        <v>0</v>
      </c>
      <c r="R94" s="28"/>
      <c r="S94" s="26">
        <v>0</v>
      </c>
      <c r="T94" s="27">
        <f t="shared" si="8"/>
        <v>0</v>
      </c>
      <c r="U94" s="29"/>
    </row>
    <row r="95" spans="1:21" ht="15" x14ac:dyDescent="0.25">
      <c r="A95" s="25" t="s">
        <v>26</v>
      </c>
      <c r="B95" s="26" t="s">
        <v>26</v>
      </c>
      <c r="C95" s="26" t="s">
        <v>108</v>
      </c>
      <c r="D95" s="26" t="s">
        <v>109</v>
      </c>
      <c r="E95" s="26">
        <v>6299999.5</v>
      </c>
      <c r="F95" s="26"/>
      <c r="G95" s="26">
        <f t="shared" si="9"/>
        <v>6299999.5</v>
      </c>
      <c r="H95" s="26"/>
      <c r="I95" s="26">
        <v>257383.59</v>
      </c>
      <c r="J95" s="27">
        <f t="shared" si="10"/>
        <v>6042615.9100000001</v>
      </c>
      <c r="K95" s="174">
        <f t="shared" si="11"/>
        <v>4.0854541337662011E-2</v>
      </c>
      <c r="L95" s="26">
        <v>55925</v>
      </c>
      <c r="M95" s="26">
        <v>2379312.16</v>
      </c>
      <c r="N95" s="139">
        <f t="shared" si="12"/>
        <v>0.42740015296826611</v>
      </c>
      <c r="O95" s="26">
        <v>0</v>
      </c>
      <c r="P95" s="26">
        <v>1600000</v>
      </c>
      <c r="Q95" s="27">
        <f t="shared" si="7"/>
        <v>2007378.75</v>
      </c>
      <c r="R95" s="92">
        <f t="shared" si="13"/>
        <v>0.68136842709273227</v>
      </c>
      <c r="S95" s="26">
        <v>0</v>
      </c>
      <c r="T95" s="27">
        <f t="shared" si="8"/>
        <v>2007378.75</v>
      </c>
      <c r="U95" s="29"/>
    </row>
    <row r="96" spans="1:21" ht="15" x14ac:dyDescent="0.25">
      <c r="A96" s="25" t="s">
        <v>26</v>
      </c>
      <c r="B96" s="26" t="s">
        <v>26</v>
      </c>
      <c r="C96" s="26" t="s">
        <v>110</v>
      </c>
      <c r="D96" s="26" t="s">
        <v>111</v>
      </c>
      <c r="E96" s="26">
        <v>3542326.77</v>
      </c>
      <c r="F96" s="26"/>
      <c r="G96" s="26">
        <f t="shared" si="9"/>
        <v>3542326.77</v>
      </c>
      <c r="H96" s="26"/>
      <c r="I96" s="26">
        <v>1406655.4</v>
      </c>
      <c r="J96" s="27">
        <f t="shared" si="10"/>
        <v>2135671.37</v>
      </c>
      <c r="K96" s="174">
        <f t="shared" si="11"/>
        <v>0.39709927720756261</v>
      </c>
      <c r="L96" s="26">
        <v>0</v>
      </c>
      <c r="M96" s="26">
        <v>416596.22</v>
      </c>
      <c r="N96" s="139">
        <f t="shared" si="12"/>
        <v>0.51470452569230363</v>
      </c>
      <c r="O96" s="26">
        <v>0</v>
      </c>
      <c r="P96" s="26">
        <v>0</v>
      </c>
      <c r="Q96" s="27">
        <f t="shared" si="7"/>
        <v>1719075.1500000001</v>
      </c>
      <c r="R96" s="92">
        <f t="shared" si="13"/>
        <v>0.51470452569230363</v>
      </c>
      <c r="S96" s="26">
        <v>0</v>
      </c>
      <c r="T96" s="27">
        <f t="shared" si="8"/>
        <v>1719075.1500000001</v>
      </c>
      <c r="U96" s="29"/>
    </row>
    <row r="97" spans="1:21" ht="15.6" thickBot="1" x14ac:dyDescent="0.3">
      <c r="A97" s="25" t="s">
        <v>26</v>
      </c>
      <c r="B97" s="26" t="s">
        <v>26</v>
      </c>
      <c r="C97" s="26" t="s">
        <v>29</v>
      </c>
      <c r="D97" s="26" t="s">
        <v>26</v>
      </c>
      <c r="E97" s="26">
        <v>20467000</v>
      </c>
      <c r="F97" s="26"/>
      <c r="G97" s="26">
        <f t="shared" si="9"/>
        <v>20467000</v>
      </c>
      <c r="H97" s="26"/>
      <c r="I97" s="26">
        <v>10530943.76</v>
      </c>
      <c r="J97" s="27">
        <f t="shared" si="10"/>
        <v>9936056.2400000002</v>
      </c>
      <c r="K97" s="177">
        <f t="shared" si="11"/>
        <v>0.51453284604485272</v>
      </c>
      <c r="L97" s="26">
        <v>55925</v>
      </c>
      <c r="M97" s="26">
        <v>3701873.23</v>
      </c>
      <c r="N97" s="139">
        <f t="shared" si="12"/>
        <v>0.69813563248155563</v>
      </c>
      <c r="O97" s="26">
        <v>0</v>
      </c>
      <c r="P97" s="26">
        <v>1600000</v>
      </c>
      <c r="Q97" s="27">
        <f t="shared" si="7"/>
        <v>4578258.01</v>
      </c>
      <c r="R97" s="28">
        <f t="shared" si="13"/>
        <v>0.77631025504470608</v>
      </c>
      <c r="S97" s="26">
        <v>0</v>
      </c>
      <c r="T97" s="27">
        <f t="shared" si="8"/>
        <v>4578258.01</v>
      </c>
      <c r="U97" s="29"/>
    </row>
    <row r="98" spans="1:21" ht="15.6" hidden="1" thickBot="1" x14ac:dyDescent="0.3">
      <c r="A98" s="51"/>
      <c r="B98" s="52"/>
      <c r="C98" s="26" t="s">
        <v>24</v>
      </c>
      <c r="D98" s="26" t="s">
        <v>25</v>
      </c>
      <c r="E98" s="26">
        <v>394402.82</v>
      </c>
      <c r="F98" s="26">
        <v>-29551.66</v>
      </c>
      <c r="G98" s="26">
        <f t="shared" si="9"/>
        <v>364851.16000000003</v>
      </c>
      <c r="H98" s="26"/>
      <c r="I98" s="26">
        <v>91271.67</v>
      </c>
      <c r="J98" s="27">
        <f t="shared" si="10"/>
        <v>273579.49000000005</v>
      </c>
      <c r="K98" s="177">
        <f t="shared" si="11"/>
        <v>0.25016138087651957</v>
      </c>
      <c r="L98" s="26">
        <v>2259.77</v>
      </c>
      <c r="M98" s="26">
        <v>271313.73</v>
      </c>
      <c r="N98" s="139">
        <f t="shared" si="12"/>
        <v>0.99998358234629148</v>
      </c>
      <c r="O98" s="26">
        <v>0</v>
      </c>
      <c r="P98" s="26">
        <v>0</v>
      </c>
      <c r="Q98" s="27">
        <f t="shared" si="7"/>
        <v>5.9900000000488944</v>
      </c>
      <c r="R98" s="28">
        <f t="shared" si="13"/>
        <v>0.99998358234629148</v>
      </c>
      <c r="S98" s="26">
        <v>0</v>
      </c>
      <c r="T98" s="27">
        <f t="shared" si="8"/>
        <v>5.9900000000488944</v>
      </c>
      <c r="U98" s="29"/>
    </row>
    <row r="99" spans="1:21" ht="15.6" hidden="1" thickBot="1" x14ac:dyDescent="0.3">
      <c r="A99" s="25" t="s">
        <v>26</v>
      </c>
      <c r="B99" s="26" t="s">
        <v>26</v>
      </c>
      <c r="C99" s="26" t="s">
        <v>59</v>
      </c>
      <c r="D99" s="26" t="s">
        <v>60</v>
      </c>
      <c r="E99" s="26">
        <v>2644597.1800000002</v>
      </c>
      <c r="F99" s="26">
        <f>118000+29552</f>
        <v>147552</v>
      </c>
      <c r="G99" s="26">
        <f t="shared" si="9"/>
        <v>2792149.18</v>
      </c>
      <c r="H99" s="26"/>
      <c r="I99" s="26">
        <v>433154.27</v>
      </c>
      <c r="J99" s="27">
        <f t="shared" si="10"/>
        <v>2358994.91</v>
      </c>
      <c r="K99" s="177">
        <f t="shared" si="11"/>
        <v>0.15513292524004751</v>
      </c>
      <c r="L99" s="26">
        <v>173599.35999999999</v>
      </c>
      <c r="M99" s="26">
        <v>1017931.91</v>
      </c>
      <c r="N99" s="139">
        <f t="shared" si="12"/>
        <v>0.58187633799709793</v>
      </c>
      <c r="O99" s="26">
        <v>0</v>
      </c>
      <c r="P99" s="26">
        <v>229000</v>
      </c>
      <c r="Q99" s="27">
        <f t="shared" si="7"/>
        <v>938463.64000000013</v>
      </c>
      <c r="R99" s="28">
        <f t="shared" si="13"/>
        <v>0.66389201310511636</v>
      </c>
      <c r="S99" s="26">
        <v>0</v>
      </c>
      <c r="T99" s="27">
        <f t="shared" si="8"/>
        <v>938463.64000000013</v>
      </c>
      <c r="U99" s="29"/>
    </row>
    <row r="100" spans="1:21" ht="15.6" hidden="1" thickBot="1" x14ac:dyDescent="0.3">
      <c r="A100" s="41" t="s">
        <v>26</v>
      </c>
      <c r="B100" s="42" t="s">
        <v>26</v>
      </c>
      <c r="C100" s="42" t="s">
        <v>71</v>
      </c>
      <c r="D100" s="42" t="s">
        <v>72</v>
      </c>
      <c r="E100" s="42">
        <v>0</v>
      </c>
      <c r="F100" s="42"/>
      <c r="G100" s="42">
        <f t="shared" si="9"/>
        <v>0</v>
      </c>
      <c r="H100" s="42"/>
      <c r="I100" s="42">
        <v>0</v>
      </c>
      <c r="J100" s="43">
        <f t="shared" si="10"/>
        <v>0</v>
      </c>
      <c r="K100" s="178"/>
      <c r="L100" s="42">
        <v>0</v>
      </c>
      <c r="M100" s="42">
        <v>0</v>
      </c>
      <c r="N100" s="138"/>
      <c r="O100" s="42">
        <v>0</v>
      </c>
      <c r="P100" s="42">
        <v>0</v>
      </c>
      <c r="Q100" s="43">
        <f t="shared" si="7"/>
        <v>0</v>
      </c>
      <c r="R100" s="44"/>
      <c r="S100" s="42">
        <v>0</v>
      </c>
      <c r="T100" s="43">
        <f t="shared" si="8"/>
        <v>0</v>
      </c>
      <c r="U100" s="45"/>
    </row>
    <row r="101" spans="1:21" ht="15.6" thickBot="1" x14ac:dyDescent="0.3">
      <c r="A101" s="20" t="s">
        <v>112</v>
      </c>
      <c r="B101" s="21" t="s">
        <v>113</v>
      </c>
      <c r="C101" s="21" t="s">
        <v>29</v>
      </c>
      <c r="D101" s="21" t="s">
        <v>60</v>
      </c>
      <c r="E101" s="21">
        <v>3039000</v>
      </c>
      <c r="F101" s="21">
        <f>SUM(F98:F100)</f>
        <v>118000.34</v>
      </c>
      <c r="G101" s="21">
        <f>E101+F101</f>
        <v>3157000.34</v>
      </c>
      <c r="H101" s="21"/>
      <c r="I101" s="21">
        <v>524425.93999999994</v>
      </c>
      <c r="J101" s="22">
        <f t="shared" si="10"/>
        <v>2632574.4</v>
      </c>
      <c r="K101" s="184">
        <f t="shared" si="11"/>
        <v>0.16611526243928121</v>
      </c>
      <c r="L101" s="21">
        <v>175859.13</v>
      </c>
      <c r="M101" s="21">
        <v>1289245.6399999999</v>
      </c>
      <c r="N101" s="140">
        <f t="shared" si="12"/>
        <v>0.63019654600353958</v>
      </c>
      <c r="O101" s="21">
        <v>0</v>
      </c>
      <c r="P101" s="21">
        <v>229000</v>
      </c>
      <c r="Q101" s="22">
        <f t="shared" si="7"/>
        <v>938469.63000000012</v>
      </c>
      <c r="R101" s="23">
        <f t="shared" si="13"/>
        <v>0.70273375707016872</v>
      </c>
      <c r="S101" s="21">
        <v>0</v>
      </c>
      <c r="T101" s="22">
        <f t="shared" si="8"/>
        <v>938469.63000000012</v>
      </c>
      <c r="U101" s="24"/>
    </row>
    <row r="102" spans="1:21" ht="15.6" hidden="1" thickBot="1" x14ac:dyDescent="0.3">
      <c r="A102" s="51"/>
      <c r="B102" s="52"/>
      <c r="C102" s="26" t="s">
        <v>24</v>
      </c>
      <c r="D102" s="26" t="s">
        <v>25</v>
      </c>
      <c r="E102" s="26">
        <v>557089000</v>
      </c>
      <c r="F102" s="26"/>
      <c r="G102" s="26">
        <f t="shared" si="9"/>
        <v>557089000</v>
      </c>
      <c r="H102" s="26"/>
      <c r="I102" s="26">
        <v>326159422.95999998</v>
      </c>
      <c r="J102" s="27">
        <f t="shared" si="10"/>
        <v>230929577.04000002</v>
      </c>
      <c r="K102" s="177">
        <f t="shared" si="11"/>
        <v>0.58547094442719205</v>
      </c>
      <c r="L102" s="26">
        <v>83274495.319999993</v>
      </c>
      <c r="M102" s="26">
        <v>235137074.69999999</v>
      </c>
      <c r="N102" s="139">
        <f t="shared" si="12"/>
        <v>1.1570341417260079</v>
      </c>
      <c r="O102" s="26">
        <v>-3731243.86</v>
      </c>
      <c r="P102" s="26">
        <v>100519260.2</v>
      </c>
      <c r="Q102" s="27">
        <f t="shared" si="7"/>
        <v>-184270009.31999996</v>
      </c>
      <c r="R102" s="28">
        <f t="shared" si="13"/>
        <v>1.3307730170942165</v>
      </c>
      <c r="S102" s="26">
        <v>0</v>
      </c>
      <c r="T102" s="27">
        <f t="shared" si="8"/>
        <v>-184270009.31999996</v>
      </c>
      <c r="U102" s="29"/>
    </row>
    <row r="103" spans="1:21" ht="15.6" hidden="1" thickBot="1" x14ac:dyDescent="0.3">
      <c r="A103" s="41" t="s">
        <v>26</v>
      </c>
      <c r="B103" s="42" t="s">
        <v>26</v>
      </c>
      <c r="C103" s="42" t="s">
        <v>114</v>
      </c>
      <c r="D103" s="42" t="s">
        <v>115</v>
      </c>
      <c r="E103" s="42">
        <v>0</v>
      </c>
      <c r="F103" s="42"/>
      <c r="G103" s="42">
        <f t="shared" si="9"/>
        <v>0</v>
      </c>
      <c r="H103" s="42"/>
      <c r="I103" s="42">
        <v>1055000</v>
      </c>
      <c r="J103" s="43">
        <f t="shared" si="10"/>
        <v>-1055000</v>
      </c>
      <c r="K103" s="178"/>
      <c r="L103" s="42">
        <v>0</v>
      </c>
      <c r="M103" s="42">
        <v>0</v>
      </c>
      <c r="N103" s="138"/>
      <c r="O103" s="42">
        <v>0</v>
      </c>
      <c r="P103" s="42">
        <v>0</v>
      </c>
      <c r="Q103" s="43">
        <f t="shared" si="7"/>
        <v>-1055000</v>
      </c>
      <c r="R103" s="44"/>
      <c r="S103" s="42">
        <v>0</v>
      </c>
      <c r="T103" s="43">
        <f t="shared" si="8"/>
        <v>-1055000</v>
      </c>
      <c r="U103" s="45"/>
    </row>
    <row r="104" spans="1:21" s="19" customFormat="1" ht="55.8" thickBot="1" x14ac:dyDescent="0.3">
      <c r="A104" s="56" t="s">
        <v>116</v>
      </c>
      <c r="B104" s="57" t="s">
        <v>117</v>
      </c>
      <c r="C104" s="57" t="s">
        <v>29</v>
      </c>
      <c r="D104" s="57" t="s">
        <v>117</v>
      </c>
      <c r="E104" s="58">
        <v>557089000</v>
      </c>
      <c r="F104" s="58"/>
      <c r="G104" s="58">
        <f t="shared" si="9"/>
        <v>557089000</v>
      </c>
      <c r="H104" s="58"/>
      <c r="I104" s="58">
        <v>327214422.95999998</v>
      </c>
      <c r="J104" s="59">
        <f t="shared" si="10"/>
        <v>229874577.04000002</v>
      </c>
      <c r="K104" s="60">
        <f t="shared" si="11"/>
        <v>0.58736471723548656</v>
      </c>
      <c r="L104" s="58">
        <v>83274495.319999993</v>
      </c>
      <c r="M104" s="58">
        <v>235137074.69999999</v>
      </c>
      <c r="N104" s="142">
        <f t="shared" si="12"/>
        <v>1.1589279145343026</v>
      </c>
      <c r="O104" s="58">
        <v>-3731243.86</v>
      </c>
      <c r="P104" s="58">
        <v>100519260.2</v>
      </c>
      <c r="Q104" s="59">
        <f t="shared" si="7"/>
        <v>-185325009.31999996</v>
      </c>
      <c r="R104" s="60">
        <f t="shared" si="13"/>
        <v>1.3326667899025109</v>
      </c>
      <c r="S104" s="58">
        <v>0</v>
      </c>
      <c r="T104" s="59">
        <f t="shared" si="8"/>
        <v>-185325009.31999996</v>
      </c>
      <c r="U104" s="169" t="s">
        <v>103</v>
      </c>
    </row>
    <row r="105" spans="1:21" s="19" customFormat="1" ht="55.8" thickBot="1" x14ac:dyDescent="0.3">
      <c r="A105" s="61" t="s">
        <v>118</v>
      </c>
      <c r="B105" s="62" t="s">
        <v>119</v>
      </c>
      <c r="C105" s="62" t="s">
        <v>29</v>
      </c>
      <c r="D105" s="62" t="s">
        <v>25</v>
      </c>
      <c r="E105" s="63">
        <v>9421000</v>
      </c>
      <c r="F105" s="63"/>
      <c r="G105" s="63">
        <f t="shared" si="9"/>
        <v>9421000</v>
      </c>
      <c r="H105" s="63"/>
      <c r="I105" s="63">
        <v>0</v>
      </c>
      <c r="J105" s="64">
        <f t="shared" si="10"/>
        <v>9421000</v>
      </c>
      <c r="K105" s="134">
        <f t="shared" si="11"/>
        <v>0</v>
      </c>
      <c r="L105" s="63">
        <v>0</v>
      </c>
      <c r="M105" s="63">
        <v>95333329.260000005</v>
      </c>
      <c r="N105" s="143">
        <f t="shared" si="12"/>
        <v>10.11923673283091</v>
      </c>
      <c r="O105" s="63">
        <v>-65999997.18</v>
      </c>
      <c r="P105" s="63">
        <v>0</v>
      </c>
      <c r="Q105" s="64">
        <f t="shared" si="7"/>
        <v>-19912332.080000006</v>
      </c>
      <c r="R105" s="65">
        <f t="shared" si="13"/>
        <v>3.1136113024095113</v>
      </c>
      <c r="S105" s="63">
        <v>0</v>
      </c>
      <c r="T105" s="64">
        <f t="shared" si="8"/>
        <v>-19912332.080000006</v>
      </c>
      <c r="U105" s="170" t="s">
        <v>103</v>
      </c>
    </row>
    <row r="106" spans="1:21" ht="15.75" hidden="1" customHeight="1" x14ac:dyDescent="0.3">
      <c r="A106" s="25" t="s">
        <v>26</v>
      </c>
      <c r="B106" s="26" t="s">
        <v>26</v>
      </c>
      <c r="C106" s="26" t="s">
        <v>29</v>
      </c>
      <c r="D106" s="26" t="s">
        <v>26</v>
      </c>
      <c r="E106" s="26">
        <v>9421000</v>
      </c>
      <c r="F106" s="26"/>
      <c r="G106" s="26">
        <f t="shared" si="9"/>
        <v>9421000</v>
      </c>
      <c r="H106" s="26"/>
      <c r="I106" s="26">
        <v>0</v>
      </c>
      <c r="J106" s="27">
        <f t="shared" si="10"/>
        <v>9421000</v>
      </c>
      <c r="K106" s="174">
        <f t="shared" si="11"/>
        <v>0</v>
      </c>
      <c r="L106" s="26">
        <v>0</v>
      </c>
      <c r="M106" s="26">
        <v>95333329.260000005</v>
      </c>
      <c r="N106" s="139">
        <f t="shared" si="12"/>
        <v>10.11923673283091</v>
      </c>
      <c r="O106" s="26">
        <v>-65999997.18</v>
      </c>
      <c r="P106" s="26">
        <v>0</v>
      </c>
      <c r="Q106" s="27">
        <f t="shared" si="7"/>
        <v>-19912332.080000006</v>
      </c>
      <c r="R106" s="28">
        <f t="shared" si="13"/>
        <v>3.1136113024095113</v>
      </c>
      <c r="S106" s="26">
        <v>0</v>
      </c>
      <c r="T106" s="27">
        <f t="shared" si="8"/>
        <v>-19912332.080000006</v>
      </c>
      <c r="U106" s="29"/>
    </row>
    <row r="107" spans="1:21" ht="15.6" hidden="1" thickBot="1" x14ac:dyDescent="0.3">
      <c r="A107" s="25" t="s">
        <v>120</v>
      </c>
      <c r="B107" s="26" t="s">
        <v>121</v>
      </c>
      <c r="C107" s="26" t="s">
        <v>29</v>
      </c>
      <c r="D107" s="26" t="s">
        <v>25</v>
      </c>
      <c r="E107" s="26">
        <v>0</v>
      </c>
      <c r="F107" s="26"/>
      <c r="G107" s="26">
        <f t="shared" si="9"/>
        <v>0</v>
      </c>
      <c r="H107" s="26"/>
      <c r="I107" s="26">
        <v>-4200</v>
      </c>
      <c r="J107" s="27">
        <f t="shared" si="10"/>
        <v>4200</v>
      </c>
      <c r="K107" s="174"/>
      <c r="L107" s="26">
        <v>0</v>
      </c>
      <c r="M107" s="26">
        <v>0</v>
      </c>
      <c r="N107" s="139"/>
      <c r="O107" s="26">
        <v>0</v>
      </c>
      <c r="P107" s="26">
        <v>0</v>
      </c>
      <c r="Q107" s="27">
        <f t="shared" si="7"/>
        <v>4200</v>
      </c>
      <c r="R107" s="28"/>
      <c r="S107" s="26">
        <v>0</v>
      </c>
      <c r="T107" s="27">
        <f t="shared" si="8"/>
        <v>4200</v>
      </c>
      <c r="U107" s="29"/>
    </row>
    <row r="108" spans="1:21" ht="15.75" hidden="1" customHeight="1" x14ac:dyDescent="0.3">
      <c r="A108" s="41" t="s">
        <v>26</v>
      </c>
      <c r="B108" s="42" t="s">
        <v>26</v>
      </c>
      <c r="C108" s="42" t="s">
        <v>29</v>
      </c>
      <c r="D108" s="42" t="s">
        <v>26</v>
      </c>
      <c r="E108" s="42">
        <v>0</v>
      </c>
      <c r="F108" s="42"/>
      <c r="G108" s="42">
        <f t="shared" si="9"/>
        <v>0</v>
      </c>
      <c r="H108" s="42"/>
      <c r="I108" s="42">
        <v>-4200</v>
      </c>
      <c r="J108" s="43">
        <f t="shared" si="10"/>
        <v>4200</v>
      </c>
      <c r="K108" s="183"/>
      <c r="L108" s="42">
        <v>0</v>
      </c>
      <c r="M108" s="42">
        <v>0</v>
      </c>
      <c r="N108" s="138"/>
      <c r="O108" s="42">
        <v>0</v>
      </c>
      <c r="P108" s="42">
        <v>0</v>
      </c>
      <c r="Q108" s="43">
        <f t="shared" si="7"/>
        <v>4200</v>
      </c>
      <c r="R108" s="44"/>
      <c r="S108" s="42">
        <v>0</v>
      </c>
      <c r="T108" s="43">
        <f t="shared" si="8"/>
        <v>4200</v>
      </c>
      <c r="U108" s="45"/>
    </row>
    <row r="109" spans="1:21" ht="15.6" thickBot="1" x14ac:dyDescent="0.3">
      <c r="A109" s="46" t="s">
        <v>122</v>
      </c>
      <c r="B109" s="47" t="s">
        <v>123</v>
      </c>
      <c r="C109" s="47" t="s">
        <v>29</v>
      </c>
      <c r="D109" s="47" t="s">
        <v>25</v>
      </c>
      <c r="E109" s="47">
        <v>108686000</v>
      </c>
      <c r="F109" s="21">
        <f>141000000-E109</f>
        <v>32314000</v>
      </c>
      <c r="G109" s="47">
        <f>E109+F109</f>
        <v>141000000</v>
      </c>
      <c r="H109" s="47"/>
      <c r="I109" s="47">
        <v>37471407.020000003</v>
      </c>
      <c r="J109" s="48">
        <f t="shared" si="10"/>
        <v>103528592.97999999</v>
      </c>
      <c r="K109" s="185">
        <f t="shared" si="11"/>
        <v>0.26575465971631207</v>
      </c>
      <c r="L109" s="47">
        <v>0</v>
      </c>
      <c r="M109" s="47">
        <v>58366939.030000001</v>
      </c>
      <c r="N109" s="130">
        <f t="shared" si="12"/>
        <v>0.67970458191489369</v>
      </c>
      <c r="O109" s="47">
        <v>0</v>
      </c>
      <c r="P109" s="47">
        <v>0</v>
      </c>
      <c r="Q109" s="48">
        <f t="shared" si="7"/>
        <v>45161653.949999988</v>
      </c>
      <c r="R109" s="135">
        <f t="shared" si="13"/>
        <v>0.67970458191489369</v>
      </c>
      <c r="S109" s="47">
        <v>0</v>
      </c>
      <c r="T109" s="48">
        <f t="shared" si="8"/>
        <v>45161653.949999988</v>
      </c>
      <c r="U109" s="128"/>
    </row>
    <row r="110" spans="1:21" ht="15.75" hidden="1" customHeight="1" x14ac:dyDescent="0.25">
      <c r="A110" s="53" t="s">
        <v>26</v>
      </c>
      <c r="B110" s="37" t="s">
        <v>26</v>
      </c>
      <c r="C110" s="37" t="s">
        <v>29</v>
      </c>
      <c r="D110" s="37" t="s">
        <v>26</v>
      </c>
      <c r="E110" s="37">
        <v>96556000</v>
      </c>
      <c r="F110" s="37"/>
      <c r="G110" s="37">
        <f t="shared" si="9"/>
        <v>96556000</v>
      </c>
      <c r="H110" s="37"/>
      <c r="I110" s="37">
        <v>37471407.020000003</v>
      </c>
      <c r="J110" s="38">
        <f t="shared" si="10"/>
        <v>59084592.979999997</v>
      </c>
      <c r="K110" s="182">
        <f t="shared" si="11"/>
        <v>0.38807952918513611</v>
      </c>
      <c r="L110" s="37">
        <v>0</v>
      </c>
      <c r="M110" s="37">
        <v>58366939.030000001</v>
      </c>
      <c r="N110" s="131">
        <f t="shared" si="12"/>
        <v>0.99256748467210754</v>
      </c>
      <c r="O110" s="37">
        <v>0</v>
      </c>
      <c r="P110" s="37">
        <v>0</v>
      </c>
      <c r="Q110" s="38">
        <f t="shared" si="7"/>
        <v>717653.94999999553</v>
      </c>
      <c r="R110" s="39">
        <f t="shared" si="13"/>
        <v>0.99256748467210754</v>
      </c>
      <c r="S110" s="37">
        <v>0</v>
      </c>
      <c r="T110" s="38">
        <f t="shared" si="8"/>
        <v>717653.94999999553</v>
      </c>
      <c r="U110" s="40"/>
    </row>
    <row r="111" spans="1:21" ht="15.6" thickBot="1" x14ac:dyDescent="0.3">
      <c r="A111" s="25" t="s">
        <v>124</v>
      </c>
      <c r="B111" s="26" t="s">
        <v>125</v>
      </c>
      <c r="C111" s="26" t="s">
        <v>29</v>
      </c>
      <c r="D111" s="26" t="s">
        <v>25</v>
      </c>
      <c r="E111" s="26">
        <v>6912000</v>
      </c>
      <c r="F111" s="26"/>
      <c r="G111" s="26">
        <f t="shared" si="9"/>
        <v>6912000</v>
      </c>
      <c r="H111" s="26"/>
      <c r="I111" s="26">
        <v>1655351.58</v>
      </c>
      <c r="J111" s="27">
        <f t="shared" si="10"/>
        <v>5256648.42</v>
      </c>
      <c r="K111" s="174">
        <f t="shared" si="11"/>
        <v>0.23948952256944445</v>
      </c>
      <c r="L111" s="26">
        <v>0</v>
      </c>
      <c r="M111" s="26">
        <v>4156645.42</v>
      </c>
      <c r="N111" s="139">
        <f t="shared" si="12"/>
        <v>0.84085604745370368</v>
      </c>
      <c r="O111" s="26">
        <v>0</v>
      </c>
      <c r="P111" s="26">
        <v>0</v>
      </c>
      <c r="Q111" s="27">
        <f t="shared" si="7"/>
        <v>1100003</v>
      </c>
      <c r="R111" s="28">
        <f t="shared" si="13"/>
        <v>0.84085604745370368</v>
      </c>
      <c r="S111" s="26">
        <v>0</v>
      </c>
      <c r="T111" s="27">
        <f t="shared" si="8"/>
        <v>1100003</v>
      </c>
      <c r="U111" s="29"/>
    </row>
    <row r="112" spans="1:21" ht="15.75" hidden="1" customHeight="1" x14ac:dyDescent="0.3">
      <c r="A112" s="41" t="s">
        <v>26</v>
      </c>
      <c r="B112" s="42" t="s">
        <v>26</v>
      </c>
      <c r="C112" s="42" t="s">
        <v>29</v>
      </c>
      <c r="D112" s="42" t="s">
        <v>26</v>
      </c>
      <c r="E112" s="42">
        <v>6912000</v>
      </c>
      <c r="F112" s="42"/>
      <c r="G112" s="42">
        <f t="shared" si="9"/>
        <v>6912000</v>
      </c>
      <c r="H112" s="42"/>
      <c r="I112" s="42">
        <v>1655351.58</v>
      </c>
      <c r="J112" s="43">
        <f t="shared" si="10"/>
        <v>5256648.42</v>
      </c>
      <c r="K112" s="183">
        <f t="shared" si="11"/>
        <v>0.23948952256944445</v>
      </c>
      <c r="L112" s="42">
        <v>0</v>
      </c>
      <c r="M112" s="42">
        <v>4156645.42</v>
      </c>
      <c r="N112" s="138">
        <f t="shared" si="12"/>
        <v>0.84085604745370368</v>
      </c>
      <c r="O112" s="42">
        <v>0</v>
      </c>
      <c r="P112" s="42">
        <v>0</v>
      </c>
      <c r="Q112" s="43">
        <f t="shared" si="7"/>
        <v>1100003</v>
      </c>
      <c r="R112" s="44">
        <f t="shared" si="13"/>
        <v>0.84085604745370368</v>
      </c>
      <c r="S112" s="42">
        <v>0</v>
      </c>
      <c r="T112" s="43">
        <f t="shared" si="8"/>
        <v>1100003</v>
      </c>
      <c r="U112" s="45"/>
    </row>
    <row r="113" spans="1:21" ht="15.6" thickBot="1" x14ac:dyDescent="0.3">
      <c r="A113" s="46" t="s">
        <v>126</v>
      </c>
      <c r="B113" s="47" t="s">
        <v>127</v>
      </c>
      <c r="C113" s="47" t="s">
        <v>29</v>
      </c>
      <c r="D113" s="47" t="s">
        <v>25</v>
      </c>
      <c r="E113" s="47">
        <v>-100000000</v>
      </c>
      <c r="F113" s="47"/>
      <c r="G113" s="66">
        <f t="shared" si="9"/>
        <v>-100000000</v>
      </c>
      <c r="H113" s="47"/>
      <c r="I113" s="47">
        <v>0</v>
      </c>
      <c r="J113" s="48">
        <f t="shared" si="10"/>
        <v>-100000000</v>
      </c>
      <c r="K113" s="185">
        <f t="shared" si="11"/>
        <v>0</v>
      </c>
      <c r="L113" s="47">
        <v>0</v>
      </c>
      <c r="M113" s="47">
        <v>0</v>
      </c>
      <c r="N113" s="130">
        <f t="shared" si="12"/>
        <v>0</v>
      </c>
      <c r="O113" s="47">
        <v>0</v>
      </c>
      <c r="P113" s="47">
        <v>0</v>
      </c>
      <c r="Q113" s="48">
        <f t="shared" si="7"/>
        <v>-100000000</v>
      </c>
      <c r="R113" s="49">
        <f t="shared" si="13"/>
        <v>0</v>
      </c>
      <c r="S113" s="47">
        <v>0</v>
      </c>
      <c r="T113" s="48">
        <f t="shared" si="8"/>
        <v>-100000000</v>
      </c>
      <c r="U113" s="50"/>
    </row>
    <row r="114" spans="1:21" ht="15" hidden="1" x14ac:dyDescent="0.25">
      <c r="A114" s="53" t="s">
        <v>26</v>
      </c>
      <c r="B114" s="37" t="s">
        <v>26</v>
      </c>
      <c r="C114" s="37" t="s">
        <v>29</v>
      </c>
      <c r="D114" s="37" t="s">
        <v>26</v>
      </c>
      <c r="E114" s="37">
        <v>-100000000</v>
      </c>
      <c r="F114" s="37"/>
      <c r="G114" s="54">
        <f t="shared" si="9"/>
        <v>-100000000</v>
      </c>
      <c r="H114" s="37"/>
      <c r="I114" s="37">
        <v>0</v>
      </c>
      <c r="J114" s="38">
        <f t="shared" si="10"/>
        <v>-100000000</v>
      </c>
      <c r="K114" s="182">
        <f t="shared" si="11"/>
        <v>0</v>
      </c>
      <c r="L114" s="37">
        <v>0</v>
      </c>
      <c r="M114" s="37">
        <v>0</v>
      </c>
      <c r="N114" s="131">
        <f t="shared" si="12"/>
        <v>0</v>
      </c>
      <c r="O114" s="37">
        <v>0</v>
      </c>
      <c r="P114" s="37">
        <v>0</v>
      </c>
      <c r="Q114" s="38">
        <f t="shared" si="7"/>
        <v>-100000000</v>
      </c>
      <c r="R114" s="39">
        <f t="shared" si="13"/>
        <v>0</v>
      </c>
      <c r="S114" s="37">
        <v>0</v>
      </c>
      <c r="T114" s="38">
        <f t="shared" si="8"/>
        <v>-100000000</v>
      </c>
      <c r="U114" s="40"/>
    </row>
    <row r="115" spans="1:21" ht="15" hidden="1" x14ac:dyDescent="0.25">
      <c r="A115" s="25" t="s">
        <v>128</v>
      </c>
      <c r="B115" s="26" t="s">
        <v>129</v>
      </c>
      <c r="C115" s="26" t="s">
        <v>24</v>
      </c>
      <c r="D115" s="26" t="s">
        <v>25</v>
      </c>
      <c r="E115" s="26">
        <v>800000</v>
      </c>
      <c r="F115" s="26"/>
      <c r="G115" s="26">
        <f t="shared" si="9"/>
        <v>800000</v>
      </c>
      <c r="H115" s="26"/>
      <c r="I115" s="26">
        <v>-650</v>
      </c>
      <c r="J115" s="27">
        <f t="shared" si="10"/>
        <v>800650</v>
      </c>
      <c r="K115" s="174">
        <f t="shared" si="11"/>
        <v>-8.1249999999999996E-4</v>
      </c>
      <c r="L115" s="26">
        <v>-650</v>
      </c>
      <c r="M115" s="26">
        <v>14000</v>
      </c>
      <c r="N115" s="139">
        <f t="shared" si="12"/>
        <v>1.5875E-2</v>
      </c>
      <c r="O115" s="26">
        <v>0</v>
      </c>
      <c r="P115" s="26">
        <v>0</v>
      </c>
      <c r="Q115" s="27">
        <f t="shared" si="7"/>
        <v>787300</v>
      </c>
      <c r="R115" s="28">
        <f t="shared" si="13"/>
        <v>1.5875E-2</v>
      </c>
      <c r="S115" s="26">
        <v>0</v>
      </c>
      <c r="T115" s="27">
        <f t="shared" si="8"/>
        <v>787300</v>
      </c>
      <c r="U115" s="29"/>
    </row>
    <row r="116" spans="1:21" ht="15" hidden="1" x14ac:dyDescent="0.25">
      <c r="A116" s="25" t="s">
        <v>26</v>
      </c>
      <c r="B116" s="26" t="s">
        <v>26</v>
      </c>
      <c r="C116" s="26" t="s">
        <v>114</v>
      </c>
      <c r="D116" s="26" t="s">
        <v>115</v>
      </c>
      <c r="E116" s="26">
        <v>0</v>
      </c>
      <c r="F116" s="26"/>
      <c r="G116" s="26">
        <f t="shared" si="9"/>
        <v>0</v>
      </c>
      <c r="H116" s="26"/>
      <c r="I116" s="26">
        <v>0</v>
      </c>
      <c r="J116" s="27">
        <f t="shared" si="10"/>
        <v>0</v>
      </c>
      <c r="K116" s="174"/>
      <c r="L116" s="26">
        <v>0</v>
      </c>
      <c r="M116" s="26">
        <v>0</v>
      </c>
      <c r="N116" s="139"/>
      <c r="O116" s="26">
        <v>0</v>
      </c>
      <c r="P116" s="26">
        <v>0</v>
      </c>
      <c r="Q116" s="27">
        <f t="shared" si="7"/>
        <v>0</v>
      </c>
      <c r="R116" s="28"/>
      <c r="S116" s="26">
        <v>0</v>
      </c>
      <c r="T116" s="27">
        <f t="shared" si="8"/>
        <v>0</v>
      </c>
      <c r="U116" s="29"/>
    </row>
    <row r="117" spans="1:21" ht="15" hidden="1" x14ac:dyDescent="0.25">
      <c r="A117" s="25" t="s">
        <v>26</v>
      </c>
      <c r="B117" s="26" t="s">
        <v>26</v>
      </c>
      <c r="C117" s="26" t="s">
        <v>130</v>
      </c>
      <c r="D117" s="26" t="s">
        <v>131</v>
      </c>
      <c r="E117" s="26">
        <v>245426</v>
      </c>
      <c r="F117" s="26"/>
      <c r="G117" s="26">
        <f t="shared" si="9"/>
        <v>245426</v>
      </c>
      <c r="H117" s="26"/>
      <c r="I117" s="26">
        <v>19789</v>
      </c>
      <c r="J117" s="27">
        <f t="shared" si="10"/>
        <v>225637</v>
      </c>
      <c r="K117" s="174">
        <f t="shared" si="11"/>
        <v>8.0631228965146323E-2</v>
      </c>
      <c r="L117" s="26">
        <v>0</v>
      </c>
      <c r="M117" s="26">
        <v>225615</v>
      </c>
      <c r="N117" s="139">
        <f t="shared" si="12"/>
        <v>0.99991035994556399</v>
      </c>
      <c r="O117" s="26">
        <v>0</v>
      </c>
      <c r="P117" s="26">
        <v>0</v>
      </c>
      <c r="Q117" s="27">
        <f t="shared" si="7"/>
        <v>22</v>
      </c>
      <c r="R117" s="28">
        <f t="shared" si="13"/>
        <v>0.99991035994556399</v>
      </c>
      <c r="S117" s="26">
        <v>0</v>
      </c>
      <c r="T117" s="27">
        <f t="shared" si="8"/>
        <v>22</v>
      </c>
      <c r="U117" s="29"/>
    </row>
    <row r="118" spans="1:21" ht="15" hidden="1" x14ac:dyDescent="0.25">
      <c r="A118" s="25" t="s">
        <v>26</v>
      </c>
      <c r="B118" s="26" t="s">
        <v>26</v>
      </c>
      <c r="C118" s="26" t="s">
        <v>132</v>
      </c>
      <c r="D118" s="26" t="s">
        <v>133</v>
      </c>
      <c r="E118" s="26">
        <v>297874.59999999998</v>
      </c>
      <c r="F118" s="26"/>
      <c r="G118" s="26">
        <f t="shared" si="9"/>
        <v>297874.59999999998</v>
      </c>
      <c r="H118" s="26"/>
      <c r="I118" s="26">
        <v>27976.6</v>
      </c>
      <c r="J118" s="27">
        <f t="shared" si="10"/>
        <v>269898</v>
      </c>
      <c r="K118" s="174">
        <f t="shared" si="11"/>
        <v>9.392073040131653E-2</v>
      </c>
      <c r="L118" s="26">
        <v>0</v>
      </c>
      <c r="M118" s="26">
        <v>264985</v>
      </c>
      <c r="N118" s="139">
        <f t="shared" si="12"/>
        <v>0.98350648225797033</v>
      </c>
      <c r="O118" s="26">
        <v>0</v>
      </c>
      <c r="P118" s="26">
        <v>0</v>
      </c>
      <c r="Q118" s="27">
        <f t="shared" si="7"/>
        <v>4913</v>
      </c>
      <c r="R118" s="28">
        <f t="shared" si="13"/>
        <v>0.98350648225797033</v>
      </c>
      <c r="S118" s="26">
        <v>0</v>
      </c>
      <c r="T118" s="27">
        <f t="shared" si="8"/>
        <v>4913</v>
      </c>
      <c r="U118" s="29"/>
    </row>
    <row r="119" spans="1:21" ht="15" hidden="1" x14ac:dyDescent="0.25">
      <c r="A119" s="25" t="s">
        <v>26</v>
      </c>
      <c r="B119" s="26" t="s">
        <v>26</v>
      </c>
      <c r="C119" s="26" t="s">
        <v>134</v>
      </c>
      <c r="D119" s="26" t="s">
        <v>135</v>
      </c>
      <c r="E119" s="26">
        <v>485782</v>
      </c>
      <c r="F119" s="26"/>
      <c r="G119" s="26">
        <f t="shared" si="9"/>
        <v>485782</v>
      </c>
      <c r="H119" s="26"/>
      <c r="I119" s="26">
        <v>47710</v>
      </c>
      <c r="J119" s="27">
        <f t="shared" si="10"/>
        <v>438072</v>
      </c>
      <c r="K119" s="174">
        <f t="shared" si="11"/>
        <v>9.8212778571457979E-2</v>
      </c>
      <c r="L119" s="26">
        <v>0</v>
      </c>
      <c r="M119" s="26">
        <v>411942</v>
      </c>
      <c r="N119" s="139">
        <f t="shared" si="12"/>
        <v>0.94621044007394262</v>
      </c>
      <c r="O119" s="26">
        <v>0</v>
      </c>
      <c r="P119" s="26">
        <v>0</v>
      </c>
      <c r="Q119" s="27">
        <f t="shared" si="7"/>
        <v>26130</v>
      </c>
      <c r="R119" s="28">
        <f t="shared" si="13"/>
        <v>0.94621044007394262</v>
      </c>
      <c r="S119" s="26">
        <v>0</v>
      </c>
      <c r="T119" s="27">
        <f t="shared" si="8"/>
        <v>26130</v>
      </c>
      <c r="U119" s="29"/>
    </row>
    <row r="120" spans="1:21" ht="15" hidden="1" x14ac:dyDescent="0.25">
      <c r="A120" s="25" t="s">
        <v>26</v>
      </c>
      <c r="B120" s="26" t="s">
        <v>26</v>
      </c>
      <c r="C120" s="26" t="s">
        <v>34</v>
      </c>
      <c r="D120" s="26" t="s">
        <v>35</v>
      </c>
      <c r="E120" s="26">
        <v>3270546</v>
      </c>
      <c r="F120" s="26"/>
      <c r="G120" s="26">
        <f t="shared" si="9"/>
        <v>3270546</v>
      </c>
      <c r="H120" s="26"/>
      <c r="I120" s="26">
        <v>1363124</v>
      </c>
      <c r="J120" s="27">
        <f t="shared" si="10"/>
        <v>1907422</v>
      </c>
      <c r="K120" s="174">
        <f t="shared" si="11"/>
        <v>0.41678790024662549</v>
      </c>
      <c r="L120" s="26">
        <v>0</v>
      </c>
      <c r="M120" s="26">
        <v>1440792</v>
      </c>
      <c r="N120" s="139">
        <f t="shared" si="12"/>
        <v>0.8573235172353485</v>
      </c>
      <c r="O120" s="26">
        <v>0</v>
      </c>
      <c r="P120" s="26">
        <v>0</v>
      </c>
      <c r="Q120" s="27">
        <f t="shared" si="7"/>
        <v>466630</v>
      </c>
      <c r="R120" s="28">
        <f t="shared" si="13"/>
        <v>0.8573235172353485</v>
      </c>
      <c r="S120" s="26">
        <v>0</v>
      </c>
      <c r="T120" s="27">
        <f t="shared" si="8"/>
        <v>466630</v>
      </c>
      <c r="U120" s="29"/>
    </row>
    <row r="121" spans="1:21" ht="15" hidden="1" x14ac:dyDescent="0.25">
      <c r="A121" s="25" t="s">
        <v>26</v>
      </c>
      <c r="B121" s="26" t="s">
        <v>26</v>
      </c>
      <c r="C121" s="26" t="s">
        <v>36</v>
      </c>
      <c r="D121" s="26" t="s">
        <v>37</v>
      </c>
      <c r="E121" s="26">
        <v>2752145.4</v>
      </c>
      <c r="F121" s="26"/>
      <c r="G121" s="26">
        <f t="shared" si="9"/>
        <v>2752145.4</v>
      </c>
      <c r="H121" s="26"/>
      <c r="I121" s="26">
        <v>1340244</v>
      </c>
      <c r="J121" s="27">
        <f t="shared" si="10"/>
        <v>1411901.4</v>
      </c>
      <c r="K121" s="174">
        <f t="shared" si="11"/>
        <v>0.48698153811204892</v>
      </c>
      <c r="L121" s="26">
        <v>0</v>
      </c>
      <c r="M121" s="26">
        <v>898397</v>
      </c>
      <c r="N121" s="139">
        <f t="shared" si="12"/>
        <v>0.81341668939439027</v>
      </c>
      <c r="O121" s="26">
        <v>0</v>
      </c>
      <c r="P121" s="26">
        <v>0</v>
      </c>
      <c r="Q121" s="27">
        <f t="shared" si="7"/>
        <v>513504.39999999991</v>
      </c>
      <c r="R121" s="28">
        <f t="shared" si="13"/>
        <v>0.81341668939439027</v>
      </c>
      <c r="S121" s="26">
        <v>0</v>
      </c>
      <c r="T121" s="27">
        <f t="shared" si="8"/>
        <v>513504.39999999991</v>
      </c>
      <c r="U121" s="29"/>
    </row>
    <row r="122" spans="1:21" ht="15" hidden="1" x14ac:dyDescent="0.25">
      <c r="A122" s="25" t="s">
        <v>26</v>
      </c>
      <c r="B122" s="26" t="s">
        <v>26</v>
      </c>
      <c r="C122" s="26" t="s">
        <v>38</v>
      </c>
      <c r="D122" s="26" t="s">
        <v>39</v>
      </c>
      <c r="E122" s="26">
        <v>4339226</v>
      </c>
      <c r="F122" s="26"/>
      <c r="G122" s="26">
        <f t="shared" si="9"/>
        <v>4339226</v>
      </c>
      <c r="H122" s="26"/>
      <c r="I122" s="26">
        <v>2048173</v>
      </c>
      <c r="J122" s="27">
        <f t="shared" si="10"/>
        <v>2291053</v>
      </c>
      <c r="K122" s="174">
        <f t="shared" si="11"/>
        <v>0.4720134420286014</v>
      </c>
      <c r="L122" s="26">
        <v>0</v>
      </c>
      <c r="M122" s="26">
        <v>1921205</v>
      </c>
      <c r="N122" s="139">
        <f t="shared" si="12"/>
        <v>0.91476636616760687</v>
      </c>
      <c r="O122" s="26">
        <v>0</v>
      </c>
      <c r="P122" s="26">
        <v>0</v>
      </c>
      <c r="Q122" s="27">
        <f t="shared" si="7"/>
        <v>369848</v>
      </c>
      <c r="R122" s="28">
        <f t="shared" si="13"/>
        <v>0.91476636616760687</v>
      </c>
      <c r="S122" s="26">
        <v>0</v>
      </c>
      <c r="T122" s="27">
        <f t="shared" si="8"/>
        <v>369848</v>
      </c>
      <c r="U122" s="29"/>
    </row>
    <row r="123" spans="1:21" ht="15.6" thickBot="1" x14ac:dyDescent="0.3">
      <c r="A123" s="30" t="s">
        <v>128</v>
      </c>
      <c r="B123" s="31" t="s">
        <v>129</v>
      </c>
      <c r="C123" s="31" t="s">
        <v>29</v>
      </c>
      <c r="D123" s="31" t="s">
        <v>129</v>
      </c>
      <c r="E123" s="31">
        <v>12191000</v>
      </c>
      <c r="F123" s="31"/>
      <c r="G123" s="31">
        <f t="shared" si="9"/>
        <v>12191000</v>
      </c>
      <c r="H123" s="31"/>
      <c r="I123" s="31">
        <v>4846366.5999999996</v>
      </c>
      <c r="J123" s="32">
        <f t="shared" si="10"/>
        <v>7344633.4000000004</v>
      </c>
      <c r="K123" s="175">
        <f t="shared" si="11"/>
        <v>0.39753642851283733</v>
      </c>
      <c r="L123" s="31">
        <v>-650</v>
      </c>
      <c r="M123" s="31">
        <v>5176936</v>
      </c>
      <c r="N123" s="141">
        <f t="shared" si="12"/>
        <v>0.82213539496349763</v>
      </c>
      <c r="O123" s="31">
        <v>0</v>
      </c>
      <c r="P123" s="31">
        <v>0</v>
      </c>
      <c r="Q123" s="32">
        <f t="shared" si="7"/>
        <v>2168347.4000000004</v>
      </c>
      <c r="R123" s="33">
        <f t="shared" si="13"/>
        <v>0.82213539496349763</v>
      </c>
      <c r="S123" s="31">
        <v>0</v>
      </c>
      <c r="T123" s="32">
        <f t="shared" si="8"/>
        <v>2168347.4000000004</v>
      </c>
      <c r="U123" s="34"/>
    </row>
    <row r="124" spans="1:21" s="70" customFormat="1" ht="15" x14ac:dyDescent="0.25">
      <c r="A124" s="20" t="s">
        <v>136</v>
      </c>
      <c r="B124" s="21" t="s">
        <v>137</v>
      </c>
      <c r="C124" s="21" t="s">
        <v>24</v>
      </c>
      <c r="D124" s="21" t="s">
        <v>25</v>
      </c>
      <c r="E124" s="21">
        <v>2651343</v>
      </c>
      <c r="F124" s="21">
        <v>-238699</v>
      </c>
      <c r="G124" s="21">
        <f>E124+F124</f>
        <v>2412644</v>
      </c>
      <c r="H124" s="21"/>
      <c r="I124" s="21">
        <v>1075523.71</v>
      </c>
      <c r="J124" s="21">
        <f t="shared" si="10"/>
        <v>1337120.29</v>
      </c>
      <c r="K124" s="186">
        <f t="shared" si="11"/>
        <v>0.44578632819429637</v>
      </c>
      <c r="L124" s="21">
        <v>-9347.09</v>
      </c>
      <c r="M124" s="21">
        <v>1346467.41</v>
      </c>
      <c r="N124" s="140">
        <f t="shared" si="12"/>
        <v>1.0000000124344908</v>
      </c>
      <c r="O124" s="67">
        <v>0</v>
      </c>
      <c r="P124" s="67">
        <v>0</v>
      </c>
      <c r="Q124" s="68">
        <f t="shared" si="7"/>
        <v>-2.9999999795109034E-2</v>
      </c>
      <c r="R124" s="140">
        <f t="shared" si="13"/>
        <v>1.0000000124344908</v>
      </c>
      <c r="S124" s="67">
        <v>0</v>
      </c>
      <c r="T124" s="68">
        <f t="shared" si="8"/>
        <v>-2.9999999795109034E-2</v>
      </c>
      <c r="U124" s="69"/>
    </row>
    <row r="125" spans="1:21" ht="15" hidden="1" x14ac:dyDescent="0.25">
      <c r="A125" s="25" t="s">
        <v>26</v>
      </c>
      <c r="B125" s="26" t="s">
        <v>26</v>
      </c>
      <c r="C125" s="26" t="s">
        <v>30</v>
      </c>
      <c r="D125" s="26" t="s">
        <v>31</v>
      </c>
      <c r="E125" s="26">
        <v>0</v>
      </c>
      <c r="F125" s="26"/>
      <c r="G125" s="26">
        <f t="shared" si="9"/>
        <v>0</v>
      </c>
      <c r="H125" s="26"/>
      <c r="I125" s="26">
        <v>0</v>
      </c>
      <c r="J125" s="27">
        <f t="shared" si="10"/>
        <v>0</v>
      </c>
      <c r="K125" s="174"/>
      <c r="L125" s="26">
        <v>0</v>
      </c>
      <c r="M125" s="26">
        <v>0</v>
      </c>
      <c r="N125" s="139"/>
      <c r="O125" s="26">
        <v>0</v>
      </c>
      <c r="P125" s="26">
        <v>0</v>
      </c>
      <c r="Q125" s="27">
        <f t="shared" si="7"/>
        <v>0</v>
      </c>
      <c r="R125" s="28"/>
      <c r="S125" s="26">
        <v>0</v>
      </c>
      <c r="T125" s="27">
        <f t="shared" si="8"/>
        <v>0</v>
      </c>
      <c r="U125" s="29"/>
    </row>
    <row r="126" spans="1:21" ht="15" hidden="1" x14ac:dyDescent="0.25">
      <c r="A126" s="25" t="s">
        <v>26</v>
      </c>
      <c r="B126" s="26" t="s">
        <v>26</v>
      </c>
      <c r="C126" s="26" t="s">
        <v>85</v>
      </c>
      <c r="D126" s="26" t="s">
        <v>86</v>
      </c>
      <c r="E126" s="26">
        <v>0</v>
      </c>
      <c r="F126" s="26"/>
      <c r="G126" s="26">
        <f t="shared" si="9"/>
        <v>0</v>
      </c>
      <c r="H126" s="26"/>
      <c r="I126" s="26">
        <v>0</v>
      </c>
      <c r="J126" s="27">
        <f t="shared" si="10"/>
        <v>0</v>
      </c>
      <c r="K126" s="174"/>
      <c r="L126" s="26">
        <v>0</v>
      </c>
      <c r="M126" s="26">
        <v>0</v>
      </c>
      <c r="N126" s="139"/>
      <c r="O126" s="26">
        <v>0</v>
      </c>
      <c r="P126" s="26">
        <v>0</v>
      </c>
      <c r="Q126" s="27">
        <f t="shared" si="7"/>
        <v>0</v>
      </c>
      <c r="R126" s="28"/>
      <c r="S126" s="26">
        <v>0</v>
      </c>
      <c r="T126" s="27">
        <f t="shared" si="8"/>
        <v>0</v>
      </c>
      <c r="U126" s="29"/>
    </row>
    <row r="127" spans="1:21" ht="15" hidden="1" x14ac:dyDescent="0.25">
      <c r="A127" s="25" t="s">
        <v>26</v>
      </c>
      <c r="B127" s="26" t="s">
        <v>26</v>
      </c>
      <c r="C127" s="26" t="s">
        <v>87</v>
      </c>
      <c r="D127" s="26" t="s">
        <v>88</v>
      </c>
      <c r="E127" s="26">
        <v>0</v>
      </c>
      <c r="F127" s="26"/>
      <c r="G127" s="26">
        <f t="shared" si="9"/>
        <v>0</v>
      </c>
      <c r="H127" s="26"/>
      <c r="I127" s="26">
        <v>0</v>
      </c>
      <c r="J127" s="27">
        <f t="shared" si="10"/>
        <v>0</v>
      </c>
      <c r="K127" s="174"/>
      <c r="L127" s="26">
        <v>0</v>
      </c>
      <c r="M127" s="26">
        <v>0</v>
      </c>
      <c r="N127" s="139"/>
      <c r="O127" s="26">
        <v>0</v>
      </c>
      <c r="P127" s="26">
        <v>0</v>
      </c>
      <c r="Q127" s="27">
        <f t="shared" si="7"/>
        <v>0</v>
      </c>
      <c r="R127" s="28"/>
      <c r="S127" s="26">
        <v>0</v>
      </c>
      <c r="T127" s="27">
        <f t="shared" si="8"/>
        <v>0</v>
      </c>
      <c r="U127" s="29"/>
    </row>
    <row r="128" spans="1:21" ht="15" hidden="1" x14ac:dyDescent="0.25">
      <c r="A128" s="25" t="s">
        <v>26</v>
      </c>
      <c r="B128" s="71" t="s">
        <v>138</v>
      </c>
      <c r="C128" s="26" t="s">
        <v>130</v>
      </c>
      <c r="D128" s="26" t="s">
        <v>131</v>
      </c>
      <c r="E128" s="26">
        <v>95231</v>
      </c>
      <c r="F128" s="26">
        <v>-54990</v>
      </c>
      <c r="G128" s="26">
        <f t="shared" si="9"/>
        <v>40241</v>
      </c>
      <c r="H128" s="26"/>
      <c r="I128" s="26">
        <v>0</v>
      </c>
      <c r="J128" s="27">
        <f t="shared" si="10"/>
        <v>40241</v>
      </c>
      <c r="K128" s="174">
        <f t="shared" si="11"/>
        <v>0</v>
      </c>
      <c r="L128" s="26">
        <v>0</v>
      </c>
      <c r="M128" s="26">
        <v>40241</v>
      </c>
      <c r="N128" s="139">
        <f t="shared" si="12"/>
        <v>1</v>
      </c>
      <c r="O128" s="26">
        <v>0</v>
      </c>
      <c r="P128" s="26">
        <v>0</v>
      </c>
      <c r="Q128" s="27">
        <f t="shared" si="7"/>
        <v>0</v>
      </c>
      <c r="R128" s="28">
        <f t="shared" si="13"/>
        <v>1</v>
      </c>
      <c r="S128" s="26">
        <v>0</v>
      </c>
      <c r="T128" s="27">
        <f t="shared" si="8"/>
        <v>0</v>
      </c>
      <c r="U128" s="29"/>
    </row>
    <row r="129" spans="1:21" ht="15" hidden="1" x14ac:dyDescent="0.25">
      <c r="A129" s="25" t="s">
        <v>26</v>
      </c>
      <c r="B129" s="71" t="s">
        <v>138</v>
      </c>
      <c r="C129" s="26" t="s">
        <v>132</v>
      </c>
      <c r="D129" s="26" t="s">
        <v>133</v>
      </c>
      <c r="E129" s="26">
        <v>243229</v>
      </c>
      <c r="F129" s="26">
        <v>-93862</v>
      </c>
      <c r="G129" s="26">
        <f t="shared" si="9"/>
        <v>149367</v>
      </c>
      <c r="H129" s="26"/>
      <c r="I129" s="26">
        <v>4250</v>
      </c>
      <c r="J129" s="27">
        <f t="shared" si="10"/>
        <v>145117</v>
      </c>
      <c r="K129" s="174">
        <f t="shared" si="11"/>
        <v>2.8453406709648049E-2</v>
      </c>
      <c r="L129" s="26">
        <v>0</v>
      </c>
      <c r="M129" s="26">
        <v>145117</v>
      </c>
      <c r="N129" s="139">
        <f t="shared" si="12"/>
        <v>1</v>
      </c>
      <c r="O129" s="26">
        <v>0</v>
      </c>
      <c r="P129" s="26">
        <v>0</v>
      </c>
      <c r="Q129" s="27">
        <f t="shared" si="7"/>
        <v>0</v>
      </c>
      <c r="R129" s="28">
        <f t="shared" si="13"/>
        <v>1</v>
      </c>
      <c r="S129" s="26">
        <v>0</v>
      </c>
      <c r="T129" s="27">
        <f t="shared" si="8"/>
        <v>0</v>
      </c>
      <c r="U129" s="29"/>
    </row>
    <row r="130" spans="1:21" ht="15" hidden="1" x14ac:dyDescent="0.25">
      <c r="A130" s="25" t="s">
        <v>26</v>
      </c>
      <c r="B130" s="71" t="s">
        <v>138</v>
      </c>
      <c r="C130" s="26" t="s">
        <v>134</v>
      </c>
      <c r="D130" s="26" t="s">
        <v>135</v>
      </c>
      <c r="E130" s="26">
        <v>293552</v>
      </c>
      <c r="F130" s="26">
        <v>-148432</v>
      </c>
      <c r="G130" s="26">
        <f t="shared" si="9"/>
        <v>145120</v>
      </c>
      <c r="H130" s="26"/>
      <c r="I130" s="26">
        <v>0</v>
      </c>
      <c r="J130" s="27">
        <f t="shared" si="10"/>
        <v>145120</v>
      </c>
      <c r="K130" s="174">
        <f t="shared" si="11"/>
        <v>0</v>
      </c>
      <c r="L130" s="26">
        <v>0</v>
      </c>
      <c r="M130" s="26">
        <v>145120</v>
      </c>
      <c r="N130" s="139">
        <f t="shared" si="12"/>
        <v>1</v>
      </c>
      <c r="O130" s="26">
        <v>0</v>
      </c>
      <c r="P130" s="26">
        <v>0</v>
      </c>
      <c r="Q130" s="27">
        <f t="shared" si="7"/>
        <v>0</v>
      </c>
      <c r="R130" s="28">
        <f t="shared" si="13"/>
        <v>1</v>
      </c>
      <c r="S130" s="26">
        <v>0</v>
      </c>
      <c r="T130" s="27">
        <f t="shared" si="8"/>
        <v>0</v>
      </c>
      <c r="U130" s="29"/>
    </row>
    <row r="131" spans="1:21" ht="15" hidden="1" x14ac:dyDescent="0.25">
      <c r="A131" s="25" t="s">
        <v>26</v>
      </c>
      <c r="B131" s="71" t="s">
        <v>138</v>
      </c>
      <c r="C131" s="26" t="s">
        <v>110</v>
      </c>
      <c r="D131" s="26" t="s">
        <v>111</v>
      </c>
      <c r="E131" s="26">
        <v>4334095</v>
      </c>
      <c r="F131" s="26">
        <v>3580000</v>
      </c>
      <c r="G131" s="26">
        <f>E131+F131</f>
        <v>7914095</v>
      </c>
      <c r="H131" s="26"/>
      <c r="I131" s="26">
        <v>1381880.11</v>
      </c>
      <c r="J131" s="27">
        <f>G131-I131-H131</f>
        <v>6532214.8899999997</v>
      </c>
      <c r="K131" s="174">
        <f>(I131+H131)/G131</f>
        <v>0.17460999773189481</v>
      </c>
      <c r="L131" s="26">
        <v>833435.71</v>
      </c>
      <c r="M131" s="26">
        <v>2113915.65</v>
      </c>
      <c r="N131" s="139">
        <f>(M131+L131+I131+H131)/G131</f>
        <v>0.54702798867084612</v>
      </c>
      <c r="O131" s="26">
        <v>0</v>
      </c>
      <c r="P131" s="26">
        <v>0</v>
      </c>
      <c r="Q131" s="27">
        <f>J131-L131-M131-O131-P131</f>
        <v>3584863.53</v>
      </c>
      <c r="R131" s="28">
        <f>(P131+O131+M131+L131+I131+H131)/G131</f>
        <v>0.54702798867084612</v>
      </c>
      <c r="S131" s="26">
        <v>0</v>
      </c>
      <c r="T131" s="27">
        <f>Q131-S131</f>
        <v>3584863.53</v>
      </c>
      <c r="U131" s="29"/>
    </row>
    <row r="132" spans="1:21" ht="15" x14ac:dyDescent="0.25">
      <c r="A132" s="51"/>
      <c r="B132" s="26" t="s">
        <v>138</v>
      </c>
      <c r="C132" s="26" t="s">
        <v>110</v>
      </c>
      <c r="D132" s="26" t="s">
        <v>111</v>
      </c>
      <c r="E132" s="72">
        <f>SUM(E128:E131)</f>
        <v>4966107</v>
      </c>
      <c r="F132" s="72">
        <f t="shared" ref="F132:G132" si="14">SUM(F128:F131)</f>
        <v>3282716</v>
      </c>
      <c r="G132" s="72">
        <f t="shared" si="14"/>
        <v>8248823</v>
      </c>
      <c r="H132" s="72">
        <f t="shared" ref="F132:T132" si="15">SUM(H128:H131)</f>
        <v>0</v>
      </c>
      <c r="I132" s="72">
        <f t="shared" si="15"/>
        <v>1386130.11</v>
      </c>
      <c r="J132" s="72">
        <f t="shared" si="15"/>
        <v>6862692.8899999997</v>
      </c>
      <c r="K132" s="187">
        <f t="shared" si="15"/>
        <v>0.20306340444154286</v>
      </c>
      <c r="L132" s="72">
        <f t="shared" si="15"/>
        <v>833435.71</v>
      </c>
      <c r="M132" s="72">
        <f t="shared" si="15"/>
        <v>2444393.65</v>
      </c>
      <c r="N132" s="144">
        <f t="shared" si="15"/>
        <v>3.547027988670846</v>
      </c>
      <c r="O132" s="72">
        <f t="shared" si="15"/>
        <v>0</v>
      </c>
      <c r="P132" s="72">
        <f t="shared" si="15"/>
        <v>0</v>
      </c>
      <c r="Q132" s="72">
        <f t="shared" si="15"/>
        <v>3584863.53</v>
      </c>
      <c r="R132" s="72">
        <f t="shared" si="15"/>
        <v>3.547027988670846</v>
      </c>
      <c r="S132" s="72">
        <f t="shared" si="15"/>
        <v>0</v>
      </c>
      <c r="T132" s="72">
        <f t="shared" si="15"/>
        <v>3584863.53</v>
      </c>
      <c r="U132" s="29"/>
    </row>
    <row r="133" spans="1:21" ht="15" x14ac:dyDescent="0.25">
      <c r="A133" s="25" t="s">
        <v>26</v>
      </c>
      <c r="B133" s="26" t="s">
        <v>139</v>
      </c>
      <c r="C133" s="26" t="s">
        <v>140</v>
      </c>
      <c r="D133" s="26" t="s">
        <v>141</v>
      </c>
      <c r="E133" s="26">
        <v>4593513</v>
      </c>
      <c r="F133" s="26">
        <v>1745000</v>
      </c>
      <c r="G133" s="26">
        <f t="shared" ref="G133:G198" si="16">E133+F133</f>
        <v>6338513</v>
      </c>
      <c r="H133" s="26"/>
      <c r="I133" s="26">
        <v>954400.91</v>
      </c>
      <c r="J133" s="27">
        <f t="shared" ref="J133:J198" si="17">G133-I133-H133</f>
        <v>5384112.0899999999</v>
      </c>
      <c r="K133" s="174">
        <f t="shared" si="11"/>
        <v>0.15057173662024517</v>
      </c>
      <c r="L133" s="26">
        <v>73023.16</v>
      </c>
      <c r="M133" s="26">
        <v>1972515.67</v>
      </c>
      <c r="N133" s="139">
        <f t="shared" si="12"/>
        <v>0.47328762124491969</v>
      </c>
      <c r="O133" s="26">
        <v>11924.69</v>
      </c>
      <c r="P133" s="26">
        <v>1096209.48</v>
      </c>
      <c r="Q133" s="27">
        <f t="shared" ref="Q133:Q197" si="18">J133-L133-M133-O133-P133</f>
        <v>2230439.09</v>
      </c>
      <c r="R133" s="92">
        <f t="shared" si="13"/>
        <v>0.64811319468777617</v>
      </c>
      <c r="S133" s="26">
        <v>0</v>
      </c>
      <c r="T133" s="27">
        <f t="shared" ref="T133:T197" si="19">Q133-S133</f>
        <v>2230439.09</v>
      </c>
      <c r="U133" s="29"/>
    </row>
    <row r="134" spans="1:21" ht="15" hidden="1" x14ac:dyDescent="0.25">
      <c r="A134" s="25" t="s">
        <v>26</v>
      </c>
      <c r="B134" s="26" t="s">
        <v>142</v>
      </c>
      <c r="C134" s="26" t="s">
        <v>143</v>
      </c>
      <c r="D134" s="26" t="s">
        <v>144</v>
      </c>
      <c r="E134" s="26">
        <v>1200000</v>
      </c>
      <c r="F134" s="26">
        <v>1200000</v>
      </c>
      <c r="G134" s="26">
        <f t="shared" si="16"/>
        <v>2400000</v>
      </c>
      <c r="H134" s="26">
        <v>1200000</v>
      </c>
      <c r="I134" s="26">
        <v>0</v>
      </c>
      <c r="J134" s="27">
        <f t="shared" si="17"/>
        <v>1200000</v>
      </c>
      <c r="K134" s="177">
        <f t="shared" si="11"/>
        <v>0.5</v>
      </c>
      <c r="L134" s="26">
        <v>0</v>
      </c>
      <c r="M134" s="26">
        <v>0</v>
      </c>
      <c r="N134" s="139">
        <f t="shared" si="12"/>
        <v>0.5</v>
      </c>
      <c r="O134" s="26">
        <v>0</v>
      </c>
      <c r="P134" s="26">
        <v>0</v>
      </c>
      <c r="Q134" s="27">
        <f t="shared" si="18"/>
        <v>1200000</v>
      </c>
      <c r="R134" s="92">
        <f t="shared" si="13"/>
        <v>0.5</v>
      </c>
      <c r="S134" s="26">
        <v>0</v>
      </c>
      <c r="T134" s="27">
        <f t="shared" si="19"/>
        <v>1200000</v>
      </c>
      <c r="U134" s="29"/>
    </row>
    <row r="135" spans="1:21" ht="15" hidden="1" x14ac:dyDescent="0.25">
      <c r="A135" s="25" t="s">
        <v>26</v>
      </c>
      <c r="B135" s="26" t="s">
        <v>145</v>
      </c>
      <c r="C135" s="26" t="s">
        <v>146</v>
      </c>
      <c r="D135" s="26" t="s">
        <v>147</v>
      </c>
      <c r="E135" s="26">
        <v>3000000</v>
      </c>
      <c r="F135" s="26">
        <v>2000000</v>
      </c>
      <c r="G135" s="26">
        <f t="shared" si="16"/>
        <v>5000000</v>
      </c>
      <c r="H135" s="26">
        <v>3000000</v>
      </c>
      <c r="I135" s="26">
        <v>0</v>
      </c>
      <c r="J135" s="27">
        <f t="shared" si="17"/>
        <v>2000000</v>
      </c>
      <c r="K135" s="177">
        <f t="shared" si="11"/>
        <v>0.6</v>
      </c>
      <c r="L135" s="26">
        <v>0</v>
      </c>
      <c r="M135" s="26">
        <v>0</v>
      </c>
      <c r="N135" s="139">
        <f t="shared" si="12"/>
        <v>0.6</v>
      </c>
      <c r="O135" s="26">
        <v>0</v>
      </c>
      <c r="P135" s="26">
        <v>0</v>
      </c>
      <c r="Q135" s="27">
        <f t="shared" si="18"/>
        <v>2000000</v>
      </c>
      <c r="R135" s="92">
        <f t="shared" si="13"/>
        <v>0.6</v>
      </c>
      <c r="S135" s="26">
        <v>0</v>
      </c>
      <c r="T135" s="27">
        <f t="shared" si="19"/>
        <v>2000000</v>
      </c>
      <c r="U135" s="29"/>
    </row>
    <row r="136" spans="1:21" ht="15" hidden="1" x14ac:dyDescent="0.25">
      <c r="A136" s="25" t="s">
        <v>26</v>
      </c>
      <c r="B136" s="26" t="s">
        <v>145</v>
      </c>
      <c r="C136" s="26" t="s">
        <v>34</v>
      </c>
      <c r="D136" s="26" t="s">
        <v>35</v>
      </c>
      <c r="E136" s="26">
        <v>98784</v>
      </c>
      <c r="F136" s="26">
        <v>-149784</v>
      </c>
      <c r="G136" s="73">
        <f t="shared" si="16"/>
        <v>-51000</v>
      </c>
      <c r="H136" s="26"/>
      <c r="I136" s="26">
        <v>0</v>
      </c>
      <c r="J136" s="27">
        <f t="shared" si="17"/>
        <v>-51000</v>
      </c>
      <c r="K136" s="177">
        <f t="shared" ref="K136:K200" si="20">(I136+H136)/G136</f>
        <v>0</v>
      </c>
      <c r="L136" s="26">
        <v>0</v>
      </c>
      <c r="M136" s="26">
        <v>0</v>
      </c>
      <c r="N136" s="139">
        <f t="shared" ref="N136:N200" si="21">(M136+L136+I136+H136)/G136</f>
        <v>0</v>
      </c>
      <c r="O136" s="26">
        <v>0</v>
      </c>
      <c r="P136" s="26">
        <v>0</v>
      </c>
      <c r="Q136" s="27">
        <f t="shared" si="18"/>
        <v>-51000</v>
      </c>
      <c r="R136" s="92">
        <f t="shared" ref="R136:R200" si="22">(P136+O136+M136+L136+I136+H136)/G136</f>
        <v>0</v>
      </c>
      <c r="S136" s="26">
        <v>0</v>
      </c>
      <c r="T136" s="27">
        <f t="shared" si="19"/>
        <v>-51000</v>
      </c>
      <c r="U136" s="29"/>
    </row>
    <row r="137" spans="1:21" ht="15" hidden="1" x14ac:dyDescent="0.25">
      <c r="A137" s="25" t="s">
        <v>26</v>
      </c>
      <c r="B137" s="26" t="s">
        <v>145</v>
      </c>
      <c r="C137" s="26" t="s">
        <v>36</v>
      </c>
      <c r="D137" s="26" t="s">
        <v>37</v>
      </c>
      <c r="E137" s="26">
        <v>771</v>
      </c>
      <c r="F137" s="26">
        <v>-918771</v>
      </c>
      <c r="G137" s="73">
        <f t="shared" si="16"/>
        <v>-918000</v>
      </c>
      <c r="H137" s="26"/>
      <c r="I137" s="26">
        <v>0</v>
      </c>
      <c r="J137" s="27">
        <f t="shared" si="17"/>
        <v>-918000</v>
      </c>
      <c r="K137" s="177">
        <f t="shared" si="20"/>
        <v>0</v>
      </c>
      <c r="L137" s="26">
        <v>0</v>
      </c>
      <c r="M137" s="26">
        <v>0</v>
      </c>
      <c r="N137" s="139">
        <f t="shared" si="21"/>
        <v>0</v>
      </c>
      <c r="O137" s="26">
        <v>0</v>
      </c>
      <c r="P137" s="26">
        <v>0</v>
      </c>
      <c r="Q137" s="27">
        <f t="shared" si="18"/>
        <v>-918000</v>
      </c>
      <c r="R137" s="92">
        <f t="shared" si="22"/>
        <v>0</v>
      </c>
      <c r="S137" s="26">
        <v>0</v>
      </c>
      <c r="T137" s="27">
        <f t="shared" si="19"/>
        <v>-918000</v>
      </c>
      <c r="U137" s="29"/>
    </row>
    <row r="138" spans="1:21" ht="15" hidden="1" x14ac:dyDescent="0.25">
      <c r="A138" s="25" t="s">
        <v>26</v>
      </c>
      <c r="B138" s="26" t="s">
        <v>145</v>
      </c>
      <c r="C138" s="26" t="s">
        <v>38</v>
      </c>
      <c r="D138" s="26" t="s">
        <v>39</v>
      </c>
      <c r="E138" s="26">
        <v>556485</v>
      </c>
      <c r="F138" s="26">
        <v>-556485</v>
      </c>
      <c r="G138" s="26">
        <f t="shared" si="16"/>
        <v>0</v>
      </c>
      <c r="H138" s="26"/>
      <c r="I138" s="26">
        <v>0</v>
      </c>
      <c r="J138" s="27">
        <f t="shared" si="17"/>
        <v>0</v>
      </c>
      <c r="K138" s="177"/>
      <c r="L138" s="26">
        <v>0</v>
      </c>
      <c r="M138" s="26">
        <v>0</v>
      </c>
      <c r="N138" s="139"/>
      <c r="O138" s="26">
        <v>0</v>
      </c>
      <c r="P138" s="26">
        <v>0</v>
      </c>
      <c r="Q138" s="27">
        <f t="shared" si="18"/>
        <v>0</v>
      </c>
      <c r="R138" s="92"/>
      <c r="S138" s="26">
        <v>0</v>
      </c>
      <c r="T138" s="27">
        <f t="shared" si="19"/>
        <v>0</v>
      </c>
      <c r="U138" s="29"/>
    </row>
    <row r="139" spans="1:21" ht="15" hidden="1" x14ac:dyDescent="0.25">
      <c r="A139" s="25" t="s">
        <v>26</v>
      </c>
      <c r="B139" s="26" t="s">
        <v>145</v>
      </c>
      <c r="C139" s="26" t="s">
        <v>108</v>
      </c>
      <c r="D139" s="26" t="s">
        <v>109</v>
      </c>
      <c r="E139" s="26">
        <v>3756997</v>
      </c>
      <c r="F139" s="26">
        <v>200000</v>
      </c>
      <c r="G139" s="26">
        <f>E139+F139</f>
        <v>3956997</v>
      </c>
      <c r="H139" s="26"/>
      <c r="I139" s="26">
        <v>672384.46</v>
      </c>
      <c r="J139" s="27">
        <f>G139-I139-H139</f>
        <v>3284612.54</v>
      </c>
      <c r="K139" s="177">
        <f>(I139+H139)/G139</f>
        <v>0.1699229137651608</v>
      </c>
      <c r="L139" s="26">
        <v>354395.36</v>
      </c>
      <c r="M139" s="26">
        <v>1902878.49</v>
      </c>
      <c r="N139" s="139">
        <f>(M139+L139+I139+H139)/G139</f>
        <v>0.74037415494628878</v>
      </c>
      <c r="O139" s="26">
        <v>0</v>
      </c>
      <c r="P139" s="26">
        <v>832401</v>
      </c>
      <c r="Q139" s="27">
        <f>J139-L139-M139-O139-P139</f>
        <v>194937.69000000018</v>
      </c>
      <c r="R139" s="92">
        <f>(P139+O139+M139+L139+I139+H139)/G139</f>
        <v>0.95073595203635486</v>
      </c>
      <c r="S139" s="26">
        <v>0</v>
      </c>
      <c r="T139" s="27">
        <f>Q139-S139</f>
        <v>194937.69000000018</v>
      </c>
      <c r="U139" s="29"/>
    </row>
    <row r="140" spans="1:21" ht="15" x14ac:dyDescent="0.25">
      <c r="A140" s="25"/>
      <c r="B140" s="26" t="s">
        <v>145</v>
      </c>
      <c r="C140" s="26" t="s">
        <v>108</v>
      </c>
      <c r="D140" s="26" t="s">
        <v>109</v>
      </c>
      <c r="E140" s="26">
        <v>8613037</v>
      </c>
      <c r="F140" s="26">
        <v>1774960</v>
      </c>
      <c r="G140" s="26">
        <v>10387997</v>
      </c>
      <c r="H140" s="26">
        <v>4200000</v>
      </c>
      <c r="I140" s="26">
        <v>672384.46</v>
      </c>
      <c r="J140" s="26">
        <v>5515612.54</v>
      </c>
      <c r="K140" s="188">
        <v>1.2699229137651609</v>
      </c>
      <c r="L140" s="26">
        <v>354395.36</v>
      </c>
      <c r="M140" s="26">
        <v>1902878.49</v>
      </c>
      <c r="N140" s="145">
        <v>1.8403741549462889</v>
      </c>
      <c r="O140" s="26">
        <v>0</v>
      </c>
      <c r="P140" s="26">
        <v>832401</v>
      </c>
      <c r="Q140" s="26">
        <v>2425937.6900000004</v>
      </c>
      <c r="R140" s="73">
        <v>2.0507359520363551</v>
      </c>
      <c r="S140" s="26">
        <v>0</v>
      </c>
      <c r="T140" s="26">
        <v>2425937.6900000004</v>
      </c>
      <c r="U140" s="29"/>
    </row>
    <row r="141" spans="1:21" ht="15.6" thickBot="1" x14ac:dyDescent="0.3">
      <c r="A141" s="30" t="s">
        <v>26</v>
      </c>
      <c r="B141" s="31" t="s">
        <v>26</v>
      </c>
      <c r="C141" s="31" t="s">
        <v>29</v>
      </c>
      <c r="D141" s="31" t="s">
        <v>26</v>
      </c>
      <c r="E141" s="31">
        <v>20824000</v>
      </c>
      <c r="F141" s="31">
        <f>F140+F133+F132+F124</f>
        <v>6563977</v>
      </c>
      <c r="G141" s="31">
        <f>E141+F141</f>
        <v>27387977</v>
      </c>
      <c r="H141" s="31"/>
      <c r="I141" s="31">
        <v>4088439.19</v>
      </c>
      <c r="J141" s="32">
        <f t="shared" si="17"/>
        <v>23299537.809999999</v>
      </c>
      <c r="K141" s="175">
        <f t="shared" si="20"/>
        <v>0.14927861192522543</v>
      </c>
      <c r="L141" s="31">
        <v>1251507.1399999999</v>
      </c>
      <c r="M141" s="31">
        <v>7666255.2199999997</v>
      </c>
      <c r="N141" s="141">
        <f t="shared" si="21"/>
        <v>0.47488726713915375</v>
      </c>
      <c r="O141" s="31">
        <v>11924.69</v>
      </c>
      <c r="P141" s="31">
        <v>1928610.48</v>
      </c>
      <c r="Q141" s="32">
        <f t="shared" si="18"/>
        <v>12441240.279999999</v>
      </c>
      <c r="R141" s="129">
        <f t="shared" si="22"/>
        <v>0.54574080882279108</v>
      </c>
      <c r="S141" s="31">
        <v>0</v>
      </c>
      <c r="T141" s="32">
        <f t="shared" si="19"/>
        <v>12441240.279999999</v>
      </c>
      <c r="U141" s="34"/>
    </row>
    <row r="142" spans="1:21" ht="15.6" hidden="1" thickBot="1" x14ac:dyDescent="0.3">
      <c r="A142" s="53" t="s">
        <v>148</v>
      </c>
      <c r="B142" s="37" t="s">
        <v>149</v>
      </c>
      <c r="C142" s="37" t="s">
        <v>24</v>
      </c>
      <c r="D142" s="37" t="s">
        <v>25</v>
      </c>
      <c r="E142" s="37">
        <v>7030500</v>
      </c>
      <c r="F142" s="37">
        <v>-332577</v>
      </c>
      <c r="G142" s="37">
        <f t="shared" si="16"/>
        <v>6697923</v>
      </c>
      <c r="H142" s="37"/>
      <c r="I142" s="37">
        <v>3116362.73</v>
      </c>
      <c r="J142" s="38">
        <f t="shared" si="17"/>
        <v>3581560.27</v>
      </c>
      <c r="K142" s="176">
        <f t="shared" si="20"/>
        <v>0.46527300030173535</v>
      </c>
      <c r="L142" s="37">
        <v>179243.06</v>
      </c>
      <c r="M142" s="37">
        <v>3396357.9</v>
      </c>
      <c r="N142" s="131">
        <f t="shared" si="21"/>
        <v>0.99911027493149729</v>
      </c>
      <c r="O142" s="37">
        <v>0</v>
      </c>
      <c r="P142" s="37">
        <v>0</v>
      </c>
      <c r="Q142" s="38">
        <f t="shared" si="18"/>
        <v>5959.3100000000559</v>
      </c>
      <c r="R142" s="39">
        <f t="shared" si="22"/>
        <v>0.99911027493149729</v>
      </c>
      <c r="S142" s="37">
        <v>0</v>
      </c>
      <c r="T142" s="38">
        <f t="shared" si="19"/>
        <v>5959.3100000000559</v>
      </c>
      <c r="U142" s="40"/>
    </row>
    <row r="143" spans="1:21" ht="15.6" hidden="1" thickBot="1" x14ac:dyDescent="0.3">
      <c r="A143" s="25" t="s">
        <v>26</v>
      </c>
      <c r="B143" s="26" t="s">
        <v>26</v>
      </c>
      <c r="C143" s="26" t="s">
        <v>87</v>
      </c>
      <c r="D143" s="26" t="s">
        <v>88</v>
      </c>
      <c r="E143" s="26">
        <v>0</v>
      </c>
      <c r="F143" s="26"/>
      <c r="G143" s="26">
        <f t="shared" si="16"/>
        <v>0</v>
      </c>
      <c r="H143" s="26"/>
      <c r="I143" s="26">
        <v>0</v>
      </c>
      <c r="J143" s="27">
        <f t="shared" si="17"/>
        <v>0</v>
      </c>
      <c r="K143" s="177"/>
      <c r="L143" s="26">
        <v>0</v>
      </c>
      <c r="M143" s="26">
        <v>0</v>
      </c>
      <c r="N143" s="139"/>
      <c r="O143" s="26">
        <v>0</v>
      </c>
      <c r="P143" s="26">
        <v>0</v>
      </c>
      <c r="Q143" s="27">
        <f t="shared" si="18"/>
        <v>0</v>
      </c>
      <c r="R143" s="28"/>
      <c r="S143" s="26">
        <v>0</v>
      </c>
      <c r="T143" s="27">
        <f t="shared" si="19"/>
        <v>0</v>
      </c>
      <c r="U143" s="29"/>
    </row>
    <row r="144" spans="1:21" ht="15.6" hidden="1" thickBot="1" x14ac:dyDescent="0.3">
      <c r="A144" s="25" t="s">
        <v>26</v>
      </c>
      <c r="B144" s="26" t="s">
        <v>26</v>
      </c>
      <c r="C144" s="26" t="s">
        <v>108</v>
      </c>
      <c r="D144" s="26" t="s">
        <v>109</v>
      </c>
      <c r="E144" s="26">
        <v>6999500</v>
      </c>
      <c r="F144" s="26">
        <v>4332577</v>
      </c>
      <c r="G144" s="26">
        <f t="shared" si="16"/>
        <v>11332077</v>
      </c>
      <c r="H144" s="26"/>
      <c r="I144" s="26">
        <v>3481570.75</v>
      </c>
      <c r="J144" s="27">
        <f t="shared" si="17"/>
        <v>7850506.25</v>
      </c>
      <c r="K144" s="177">
        <f t="shared" si="20"/>
        <v>0.30723147663045353</v>
      </c>
      <c r="L144" s="26">
        <v>0</v>
      </c>
      <c r="M144" s="26">
        <v>3517184.97</v>
      </c>
      <c r="N144" s="139">
        <f t="shared" si="21"/>
        <v>0.61760573282373576</v>
      </c>
      <c r="O144" s="26">
        <v>0</v>
      </c>
      <c r="P144" s="26">
        <v>1236.1099999999999</v>
      </c>
      <c r="Q144" s="27">
        <f t="shared" si="18"/>
        <v>4332085.169999999</v>
      </c>
      <c r="R144" s="28">
        <f t="shared" si="22"/>
        <v>0.61771481344505519</v>
      </c>
      <c r="S144" s="26">
        <v>0</v>
      </c>
      <c r="T144" s="27">
        <f t="shared" si="19"/>
        <v>4332085.169999999</v>
      </c>
      <c r="U144" s="29"/>
    </row>
    <row r="145" spans="1:21" ht="15.6" hidden="1" thickBot="1" x14ac:dyDescent="0.3">
      <c r="A145" s="41" t="s">
        <v>26</v>
      </c>
      <c r="B145" s="42" t="s">
        <v>26</v>
      </c>
      <c r="C145" s="42" t="s">
        <v>38</v>
      </c>
      <c r="D145" s="42" t="s">
        <v>39</v>
      </c>
      <c r="E145" s="42">
        <v>0</v>
      </c>
      <c r="F145" s="42"/>
      <c r="G145" s="42">
        <f t="shared" si="16"/>
        <v>0</v>
      </c>
      <c r="H145" s="42"/>
      <c r="I145" s="42">
        <v>0</v>
      </c>
      <c r="J145" s="43">
        <f t="shared" si="17"/>
        <v>0</v>
      </c>
      <c r="K145" s="178"/>
      <c r="L145" s="42">
        <v>0</v>
      </c>
      <c r="M145" s="42">
        <v>0</v>
      </c>
      <c r="N145" s="138"/>
      <c r="O145" s="42">
        <v>0</v>
      </c>
      <c r="P145" s="42">
        <v>0</v>
      </c>
      <c r="Q145" s="43">
        <f t="shared" si="18"/>
        <v>0</v>
      </c>
      <c r="R145" s="44"/>
      <c r="S145" s="42">
        <v>0</v>
      </c>
      <c r="T145" s="43">
        <f t="shared" si="19"/>
        <v>0</v>
      </c>
      <c r="U145" s="45"/>
    </row>
    <row r="146" spans="1:21" ht="15.6" thickBot="1" x14ac:dyDescent="0.3">
      <c r="A146" s="20" t="s">
        <v>148</v>
      </c>
      <c r="B146" s="21" t="s">
        <v>149</v>
      </c>
      <c r="C146" s="21" t="s">
        <v>29</v>
      </c>
      <c r="D146" s="21" t="s">
        <v>109</v>
      </c>
      <c r="E146" s="21">
        <v>14030000</v>
      </c>
      <c r="F146" s="21">
        <f>SUM(F142:F145)</f>
        <v>4000000</v>
      </c>
      <c r="G146" s="21">
        <f>E146+F146</f>
        <v>18030000</v>
      </c>
      <c r="H146" s="21"/>
      <c r="I146" s="21">
        <v>6597933.4800000004</v>
      </c>
      <c r="J146" s="22">
        <f t="shared" si="17"/>
        <v>11432066.52</v>
      </c>
      <c r="K146" s="184">
        <f t="shared" si="20"/>
        <v>0.36594195673876873</v>
      </c>
      <c r="L146" s="21">
        <v>179243.06</v>
      </c>
      <c r="M146" s="21">
        <v>6913542.8700000001</v>
      </c>
      <c r="N146" s="140">
        <f t="shared" si="21"/>
        <v>0.75932997282307269</v>
      </c>
      <c r="O146" s="21">
        <v>0</v>
      </c>
      <c r="P146" s="21">
        <v>1236.1099999999999</v>
      </c>
      <c r="Q146" s="22">
        <f t="shared" si="18"/>
        <v>4338044.4799999986</v>
      </c>
      <c r="R146" s="23">
        <f t="shared" si="22"/>
        <v>0.75939853133666113</v>
      </c>
      <c r="S146" s="21">
        <v>0</v>
      </c>
      <c r="T146" s="22">
        <f t="shared" si="19"/>
        <v>4338044.4799999986</v>
      </c>
      <c r="U146" s="24"/>
    </row>
    <row r="147" spans="1:21" ht="15.6" hidden="1" thickBot="1" x14ac:dyDescent="0.3">
      <c r="A147" s="25" t="s">
        <v>150</v>
      </c>
      <c r="B147" s="26" t="s">
        <v>151</v>
      </c>
      <c r="C147" s="26" t="s">
        <v>24</v>
      </c>
      <c r="D147" s="26" t="s">
        <v>25</v>
      </c>
      <c r="E147" s="26">
        <v>-50000</v>
      </c>
      <c r="F147" s="26"/>
      <c r="G147" s="73">
        <f t="shared" si="16"/>
        <v>-50000</v>
      </c>
      <c r="H147" s="26"/>
      <c r="I147" s="26">
        <v>-106460</v>
      </c>
      <c r="J147" s="27">
        <f t="shared" si="17"/>
        <v>56460</v>
      </c>
      <c r="K147" s="174">
        <f>(I147+H147)/G147</f>
        <v>2.1292</v>
      </c>
      <c r="L147" s="26">
        <v>0</v>
      </c>
      <c r="M147" s="26">
        <v>0</v>
      </c>
      <c r="N147" s="139">
        <f t="shared" si="21"/>
        <v>2.1292</v>
      </c>
      <c r="O147" s="26">
        <v>0</v>
      </c>
      <c r="P147" s="26">
        <v>0</v>
      </c>
      <c r="Q147" s="27">
        <f t="shared" si="18"/>
        <v>56460</v>
      </c>
      <c r="R147" s="28">
        <f t="shared" si="22"/>
        <v>2.1292</v>
      </c>
      <c r="S147" s="26">
        <v>0</v>
      </c>
      <c r="T147" s="27">
        <f t="shared" si="19"/>
        <v>56460</v>
      </c>
      <c r="U147" s="29"/>
    </row>
    <row r="148" spans="1:21" ht="15.6" hidden="1" thickBot="1" x14ac:dyDescent="0.3">
      <c r="A148" s="25" t="s">
        <v>26</v>
      </c>
      <c r="B148" s="26" t="s">
        <v>26</v>
      </c>
      <c r="C148" s="26" t="s">
        <v>36</v>
      </c>
      <c r="D148" s="26" t="s">
        <v>37</v>
      </c>
      <c r="E148" s="26">
        <v>0</v>
      </c>
      <c r="F148" s="26"/>
      <c r="G148" s="26">
        <f t="shared" si="16"/>
        <v>0</v>
      </c>
      <c r="H148" s="26"/>
      <c r="I148" s="26">
        <v>-10540</v>
      </c>
      <c r="J148" s="27">
        <f t="shared" si="17"/>
        <v>10540</v>
      </c>
      <c r="K148" s="174"/>
      <c r="L148" s="26">
        <v>-210</v>
      </c>
      <c r="M148" s="26">
        <v>0</v>
      </c>
      <c r="N148" s="139"/>
      <c r="O148" s="26">
        <v>0</v>
      </c>
      <c r="P148" s="26">
        <v>0</v>
      </c>
      <c r="Q148" s="27">
        <f t="shared" si="18"/>
        <v>10750</v>
      </c>
      <c r="R148" s="28"/>
      <c r="S148" s="26">
        <v>0</v>
      </c>
      <c r="T148" s="27">
        <f t="shared" si="19"/>
        <v>10750</v>
      </c>
      <c r="U148" s="29"/>
    </row>
    <row r="149" spans="1:21" ht="15.6" hidden="1" thickBot="1" x14ac:dyDescent="0.3">
      <c r="A149" s="25" t="s">
        <v>26</v>
      </c>
      <c r="B149" s="26" t="s">
        <v>26</v>
      </c>
      <c r="C149" s="26" t="s">
        <v>38</v>
      </c>
      <c r="D149" s="26" t="s">
        <v>39</v>
      </c>
      <c r="E149" s="26">
        <v>0</v>
      </c>
      <c r="F149" s="26"/>
      <c r="G149" s="26">
        <f t="shared" si="16"/>
        <v>0</v>
      </c>
      <c r="H149" s="26"/>
      <c r="I149" s="26">
        <v>-210</v>
      </c>
      <c r="J149" s="27">
        <f t="shared" si="17"/>
        <v>210</v>
      </c>
      <c r="K149" s="174"/>
      <c r="L149" s="26">
        <v>0</v>
      </c>
      <c r="M149" s="26">
        <v>0</v>
      </c>
      <c r="N149" s="139"/>
      <c r="O149" s="26">
        <v>0</v>
      </c>
      <c r="P149" s="26">
        <v>0</v>
      </c>
      <c r="Q149" s="27">
        <f t="shared" si="18"/>
        <v>210</v>
      </c>
      <c r="R149" s="28"/>
      <c r="S149" s="26">
        <v>0</v>
      </c>
      <c r="T149" s="27">
        <f t="shared" si="19"/>
        <v>210</v>
      </c>
      <c r="U149" s="29"/>
    </row>
    <row r="150" spans="1:21" ht="15.6" hidden="1" thickBot="1" x14ac:dyDescent="0.3">
      <c r="A150" s="41" t="s">
        <v>26</v>
      </c>
      <c r="B150" s="42" t="s">
        <v>26</v>
      </c>
      <c r="C150" s="42" t="s">
        <v>89</v>
      </c>
      <c r="D150" s="42" t="s">
        <v>90</v>
      </c>
      <c r="E150" s="42">
        <v>0</v>
      </c>
      <c r="F150" s="42"/>
      <c r="G150" s="42">
        <f t="shared" si="16"/>
        <v>0</v>
      </c>
      <c r="H150" s="42"/>
      <c r="I150" s="42">
        <v>100500</v>
      </c>
      <c r="J150" s="43">
        <f t="shared" si="17"/>
        <v>-100500</v>
      </c>
      <c r="K150" s="183"/>
      <c r="L150" s="42">
        <v>0</v>
      </c>
      <c r="M150" s="42">
        <v>0</v>
      </c>
      <c r="N150" s="138"/>
      <c r="O150" s="42">
        <v>0</v>
      </c>
      <c r="P150" s="42">
        <v>0</v>
      </c>
      <c r="Q150" s="43">
        <f t="shared" si="18"/>
        <v>-100500</v>
      </c>
      <c r="R150" s="44"/>
      <c r="S150" s="42">
        <v>0</v>
      </c>
      <c r="T150" s="43">
        <f t="shared" si="19"/>
        <v>-100500</v>
      </c>
      <c r="U150" s="45"/>
    </row>
    <row r="151" spans="1:21" ht="15.6" thickBot="1" x14ac:dyDescent="0.3">
      <c r="A151" s="46" t="s">
        <v>150</v>
      </c>
      <c r="B151" s="47" t="s">
        <v>151</v>
      </c>
      <c r="C151" s="47" t="s">
        <v>29</v>
      </c>
      <c r="D151" s="47" t="s">
        <v>151</v>
      </c>
      <c r="E151" s="47">
        <v>-50000</v>
      </c>
      <c r="F151" s="47"/>
      <c r="G151" s="66">
        <f t="shared" si="16"/>
        <v>-50000</v>
      </c>
      <c r="H151" s="47"/>
      <c r="I151" s="47">
        <v>-16710</v>
      </c>
      <c r="J151" s="48">
        <f t="shared" si="17"/>
        <v>-33290</v>
      </c>
      <c r="K151" s="185">
        <f t="shared" si="20"/>
        <v>0.3342</v>
      </c>
      <c r="L151" s="47">
        <v>-210</v>
      </c>
      <c r="M151" s="47">
        <v>0</v>
      </c>
      <c r="N151" s="130">
        <f t="shared" si="21"/>
        <v>0.33839999999999998</v>
      </c>
      <c r="O151" s="47">
        <v>0</v>
      </c>
      <c r="P151" s="47">
        <v>0</v>
      </c>
      <c r="Q151" s="48">
        <f t="shared" si="18"/>
        <v>-33080</v>
      </c>
      <c r="R151" s="135">
        <f t="shared" si="22"/>
        <v>0.33839999999999998</v>
      </c>
      <c r="S151" s="47">
        <v>0</v>
      </c>
      <c r="T151" s="48">
        <f t="shared" si="19"/>
        <v>-33080</v>
      </c>
      <c r="U151" s="50"/>
    </row>
    <row r="152" spans="1:21" s="70" customFormat="1" ht="15.6" hidden="1" thickBot="1" x14ac:dyDescent="0.3">
      <c r="A152" s="74" t="s">
        <v>152</v>
      </c>
      <c r="B152" s="75" t="s">
        <v>153</v>
      </c>
      <c r="C152" s="75" t="s">
        <v>24</v>
      </c>
      <c r="D152" s="75" t="s">
        <v>25</v>
      </c>
      <c r="E152" s="75">
        <v>580000</v>
      </c>
      <c r="F152" s="75">
        <v>-3530000</v>
      </c>
      <c r="G152" s="75">
        <f t="shared" si="16"/>
        <v>-2950000</v>
      </c>
      <c r="H152" s="75"/>
      <c r="I152" s="75">
        <v>0</v>
      </c>
      <c r="J152" s="76">
        <f t="shared" si="17"/>
        <v>-2950000</v>
      </c>
      <c r="K152" s="189">
        <f t="shared" si="20"/>
        <v>0</v>
      </c>
      <c r="L152" s="75">
        <v>0</v>
      </c>
      <c r="M152" s="75">
        <v>0</v>
      </c>
      <c r="N152" s="131">
        <f t="shared" si="21"/>
        <v>0</v>
      </c>
      <c r="O152" s="75">
        <v>0</v>
      </c>
      <c r="P152" s="75">
        <v>0</v>
      </c>
      <c r="Q152" s="76">
        <f t="shared" si="18"/>
        <v>-2950000</v>
      </c>
      <c r="R152" s="77">
        <f t="shared" si="22"/>
        <v>0</v>
      </c>
      <c r="S152" s="75">
        <v>0</v>
      </c>
      <c r="T152" s="76">
        <f t="shared" si="19"/>
        <v>-2950000</v>
      </c>
      <c r="U152" s="78"/>
    </row>
    <row r="153" spans="1:21" ht="15.6" hidden="1" thickBot="1" x14ac:dyDescent="0.3">
      <c r="A153" s="25" t="s">
        <v>26</v>
      </c>
      <c r="B153" s="26" t="s">
        <v>154</v>
      </c>
      <c r="C153" s="26" t="s">
        <v>155</v>
      </c>
      <c r="D153" s="26" t="s">
        <v>156</v>
      </c>
      <c r="E153" s="26">
        <v>600000</v>
      </c>
      <c r="F153" s="26"/>
      <c r="G153" s="26">
        <f t="shared" si="16"/>
        <v>600000</v>
      </c>
      <c r="H153" s="26"/>
      <c r="I153" s="26">
        <v>611046</v>
      </c>
      <c r="J153" s="27">
        <f t="shared" si="17"/>
        <v>-11046</v>
      </c>
      <c r="K153" s="177">
        <f>(I153+H153)/G153</f>
        <v>1.01841</v>
      </c>
      <c r="L153" s="26">
        <v>0</v>
      </c>
      <c r="M153" s="26">
        <v>0</v>
      </c>
      <c r="N153" s="139">
        <f t="shared" si="21"/>
        <v>1.01841</v>
      </c>
      <c r="O153" s="26">
        <v>0</v>
      </c>
      <c r="P153" s="26">
        <v>0</v>
      </c>
      <c r="Q153" s="27">
        <f t="shared" si="18"/>
        <v>-11046</v>
      </c>
      <c r="R153" s="28">
        <f t="shared" si="22"/>
        <v>1.01841</v>
      </c>
      <c r="S153" s="26">
        <v>0</v>
      </c>
      <c r="T153" s="27">
        <f t="shared" si="19"/>
        <v>-11046</v>
      </c>
      <c r="U153" s="29"/>
    </row>
    <row r="154" spans="1:21" ht="15.6" hidden="1" thickBot="1" x14ac:dyDescent="0.3">
      <c r="A154" s="25" t="s">
        <v>26</v>
      </c>
      <c r="B154" s="26" t="s">
        <v>26</v>
      </c>
      <c r="C154" s="26" t="s">
        <v>157</v>
      </c>
      <c r="D154" s="26" t="s">
        <v>158</v>
      </c>
      <c r="E154" s="26">
        <v>650000</v>
      </c>
      <c r="F154" s="26"/>
      <c r="G154" s="26">
        <f t="shared" si="16"/>
        <v>650000</v>
      </c>
      <c r="H154" s="26"/>
      <c r="I154" s="26">
        <v>546611</v>
      </c>
      <c r="J154" s="27">
        <f t="shared" si="17"/>
        <v>103389</v>
      </c>
      <c r="K154" s="177">
        <f t="shared" si="20"/>
        <v>0.84094000000000002</v>
      </c>
      <c r="L154" s="26">
        <v>0</v>
      </c>
      <c r="M154" s="26">
        <v>0</v>
      </c>
      <c r="N154" s="139">
        <f t="shared" si="21"/>
        <v>0.84094000000000002</v>
      </c>
      <c r="O154" s="26">
        <v>0</v>
      </c>
      <c r="P154" s="26">
        <v>0</v>
      </c>
      <c r="Q154" s="27">
        <f t="shared" si="18"/>
        <v>103389</v>
      </c>
      <c r="R154" s="28">
        <f t="shared" si="22"/>
        <v>0.84094000000000002</v>
      </c>
      <c r="S154" s="26">
        <v>0</v>
      </c>
      <c r="T154" s="27">
        <f t="shared" si="19"/>
        <v>103389</v>
      </c>
      <c r="U154" s="29"/>
    </row>
    <row r="155" spans="1:21" ht="15.6" hidden="1" thickBot="1" x14ac:dyDescent="0.3">
      <c r="A155" s="25" t="s">
        <v>26</v>
      </c>
      <c r="B155" s="26" t="s">
        <v>26</v>
      </c>
      <c r="C155" s="26" t="s">
        <v>159</v>
      </c>
      <c r="D155" s="26" t="s">
        <v>160</v>
      </c>
      <c r="E155" s="26">
        <v>850000</v>
      </c>
      <c r="F155" s="26"/>
      <c r="G155" s="26">
        <f t="shared" si="16"/>
        <v>850000</v>
      </c>
      <c r="H155" s="26"/>
      <c r="I155" s="26">
        <v>720270</v>
      </c>
      <c r="J155" s="27">
        <f t="shared" si="17"/>
        <v>129730</v>
      </c>
      <c r="K155" s="177">
        <f t="shared" si="20"/>
        <v>0.84737647058823529</v>
      </c>
      <c r="L155" s="26">
        <v>0</v>
      </c>
      <c r="M155" s="26">
        <v>0</v>
      </c>
      <c r="N155" s="139">
        <f t="shared" si="21"/>
        <v>0.84737647058823529</v>
      </c>
      <c r="O155" s="26">
        <v>0</v>
      </c>
      <c r="P155" s="26">
        <v>0</v>
      </c>
      <c r="Q155" s="27">
        <f t="shared" si="18"/>
        <v>129730</v>
      </c>
      <c r="R155" s="28">
        <f t="shared" si="22"/>
        <v>0.84737647058823529</v>
      </c>
      <c r="S155" s="26">
        <v>0</v>
      </c>
      <c r="T155" s="27">
        <f t="shared" si="19"/>
        <v>129730</v>
      </c>
      <c r="U155" s="29"/>
    </row>
    <row r="156" spans="1:21" ht="15.6" hidden="1" thickBot="1" x14ac:dyDescent="0.3">
      <c r="A156" s="25" t="s">
        <v>26</v>
      </c>
      <c r="B156" s="26" t="s">
        <v>26</v>
      </c>
      <c r="C156" s="26" t="s">
        <v>161</v>
      </c>
      <c r="D156" s="26" t="s">
        <v>162</v>
      </c>
      <c r="E156" s="26">
        <v>700000</v>
      </c>
      <c r="F156" s="26"/>
      <c r="G156" s="26">
        <f t="shared" si="16"/>
        <v>700000</v>
      </c>
      <c r="H156" s="26"/>
      <c r="I156" s="26">
        <v>625584</v>
      </c>
      <c r="J156" s="27">
        <f t="shared" si="17"/>
        <v>74416</v>
      </c>
      <c r="K156" s="177">
        <f t="shared" si="20"/>
        <v>0.89369142857142858</v>
      </c>
      <c r="L156" s="26">
        <v>0</v>
      </c>
      <c r="M156" s="26">
        <v>0</v>
      </c>
      <c r="N156" s="139">
        <f t="shared" si="21"/>
        <v>0.89369142857142858</v>
      </c>
      <c r="O156" s="26">
        <v>0</v>
      </c>
      <c r="P156" s="26">
        <v>0</v>
      </c>
      <c r="Q156" s="27">
        <f t="shared" si="18"/>
        <v>74416</v>
      </c>
      <c r="R156" s="28">
        <f t="shared" si="22"/>
        <v>0.89369142857142858</v>
      </c>
      <c r="S156" s="26">
        <v>0</v>
      </c>
      <c r="T156" s="27">
        <f t="shared" si="19"/>
        <v>74416</v>
      </c>
      <c r="U156" s="29"/>
    </row>
    <row r="157" spans="1:21" ht="15.6" hidden="1" thickBot="1" x14ac:dyDescent="0.3">
      <c r="A157" s="25" t="s">
        <v>26</v>
      </c>
      <c r="B157" s="26" t="s">
        <v>26</v>
      </c>
      <c r="C157" s="26" t="s">
        <v>163</v>
      </c>
      <c r="D157" s="26" t="s">
        <v>164</v>
      </c>
      <c r="E157" s="26">
        <v>500000</v>
      </c>
      <c r="F157" s="26"/>
      <c r="G157" s="26">
        <f t="shared" si="16"/>
        <v>500000</v>
      </c>
      <c r="H157" s="26"/>
      <c r="I157" s="26">
        <v>261229</v>
      </c>
      <c r="J157" s="27">
        <f t="shared" si="17"/>
        <v>238771</v>
      </c>
      <c r="K157" s="177">
        <f t="shared" si="20"/>
        <v>0.52245799999999998</v>
      </c>
      <c r="L157" s="26">
        <v>0</v>
      </c>
      <c r="M157" s="26">
        <v>0</v>
      </c>
      <c r="N157" s="139">
        <f t="shared" si="21"/>
        <v>0.52245799999999998</v>
      </c>
      <c r="O157" s="26">
        <v>0</v>
      </c>
      <c r="P157" s="26">
        <v>0</v>
      </c>
      <c r="Q157" s="27">
        <f t="shared" si="18"/>
        <v>238771</v>
      </c>
      <c r="R157" s="28">
        <f t="shared" si="22"/>
        <v>0.52245799999999998</v>
      </c>
      <c r="S157" s="26">
        <v>0</v>
      </c>
      <c r="T157" s="27">
        <f t="shared" si="19"/>
        <v>238771</v>
      </c>
      <c r="U157" s="29"/>
    </row>
    <row r="158" spans="1:21" ht="15.6" hidden="1" thickBot="1" x14ac:dyDescent="0.3">
      <c r="A158" s="25" t="s">
        <v>26</v>
      </c>
      <c r="B158" s="26" t="s">
        <v>26</v>
      </c>
      <c r="C158" s="26" t="s">
        <v>165</v>
      </c>
      <c r="D158" s="26" t="s">
        <v>166</v>
      </c>
      <c r="E158" s="26">
        <v>200000</v>
      </c>
      <c r="F158" s="26"/>
      <c r="G158" s="26">
        <f t="shared" si="16"/>
        <v>200000</v>
      </c>
      <c r="H158" s="26"/>
      <c r="I158" s="26">
        <v>95717</v>
      </c>
      <c r="J158" s="27">
        <f t="shared" si="17"/>
        <v>104283</v>
      </c>
      <c r="K158" s="177">
        <f t="shared" si="20"/>
        <v>0.47858499999999998</v>
      </c>
      <c r="L158" s="26">
        <v>0</v>
      </c>
      <c r="M158" s="26">
        <v>0</v>
      </c>
      <c r="N158" s="139">
        <f t="shared" si="21"/>
        <v>0.47858499999999998</v>
      </c>
      <c r="O158" s="26">
        <v>0</v>
      </c>
      <c r="P158" s="26">
        <v>0</v>
      </c>
      <c r="Q158" s="27">
        <f t="shared" si="18"/>
        <v>104283</v>
      </c>
      <c r="R158" s="28">
        <f t="shared" si="22"/>
        <v>0.47858499999999998</v>
      </c>
      <c r="S158" s="26">
        <v>0</v>
      </c>
      <c r="T158" s="27">
        <f t="shared" si="19"/>
        <v>104283</v>
      </c>
      <c r="U158" s="29"/>
    </row>
    <row r="159" spans="1:21" ht="15.6" hidden="1" thickBot="1" x14ac:dyDescent="0.3">
      <c r="A159" s="25" t="s">
        <v>26</v>
      </c>
      <c r="B159" s="26" t="s">
        <v>26</v>
      </c>
      <c r="C159" s="26" t="s">
        <v>167</v>
      </c>
      <c r="D159" s="26" t="s">
        <v>168</v>
      </c>
      <c r="E159" s="26">
        <v>20000</v>
      </c>
      <c r="F159" s="26"/>
      <c r="G159" s="26">
        <f t="shared" si="16"/>
        <v>20000</v>
      </c>
      <c r="H159" s="26"/>
      <c r="I159" s="26">
        <v>0</v>
      </c>
      <c r="J159" s="27">
        <f t="shared" si="17"/>
        <v>20000</v>
      </c>
      <c r="K159" s="177">
        <f t="shared" si="20"/>
        <v>0</v>
      </c>
      <c r="L159" s="26">
        <v>0</v>
      </c>
      <c r="M159" s="26">
        <v>7857</v>
      </c>
      <c r="N159" s="139">
        <f t="shared" si="21"/>
        <v>0.39284999999999998</v>
      </c>
      <c r="O159" s="26">
        <v>0</v>
      </c>
      <c r="P159" s="26">
        <v>0</v>
      </c>
      <c r="Q159" s="27">
        <f t="shared" si="18"/>
        <v>12143</v>
      </c>
      <c r="R159" s="28">
        <f t="shared" si="22"/>
        <v>0.39284999999999998</v>
      </c>
      <c r="S159" s="26">
        <v>0</v>
      </c>
      <c r="T159" s="27">
        <f t="shared" si="19"/>
        <v>12143</v>
      </c>
      <c r="U159" s="29"/>
    </row>
    <row r="160" spans="1:21" ht="15.6" hidden="1" thickBot="1" x14ac:dyDescent="0.3">
      <c r="A160" s="25" t="s">
        <v>26</v>
      </c>
      <c r="B160" s="26" t="s">
        <v>26</v>
      </c>
      <c r="C160" s="26" t="s">
        <v>169</v>
      </c>
      <c r="D160" s="26" t="s">
        <v>170</v>
      </c>
      <c r="E160" s="26">
        <v>100000</v>
      </c>
      <c r="F160" s="26"/>
      <c r="G160" s="26">
        <f t="shared" si="16"/>
        <v>100000</v>
      </c>
      <c r="H160" s="26"/>
      <c r="I160" s="26">
        <v>0</v>
      </c>
      <c r="J160" s="27">
        <f t="shared" si="17"/>
        <v>100000</v>
      </c>
      <c r="K160" s="177">
        <f t="shared" si="20"/>
        <v>0</v>
      </c>
      <c r="L160" s="26">
        <v>0</v>
      </c>
      <c r="M160" s="26">
        <v>4001</v>
      </c>
      <c r="N160" s="139">
        <f t="shared" si="21"/>
        <v>4.0009999999999997E-2</v>
      </c>
      <c r="O160" s="26">
        <v>0</v>
      </c>
      <c r="P160" s="26">
        <v>0</v>
      </c>
      <c r="Q160" s="27">
        <f t="shared" si="18"/>
        <v>95999</v>
      </c>
      <c r="R160" s="28">
        <f t="shared" si="22"/>
        <v>4.0009999999999997E-2</v>
      </c>
      <c r="S160" s="26">
        <v>0</v>
      </c>
      <c r="T160" s="27">
        <f t="shared" si="19"/>
        <v>95999</v>
      </c>
      <c r="U160" s="29"/>
    </row>
    <row r="161" spans="1:21" ht="15.6" hidden="1" thickBot="1" x14ac:dyDescent="0.3">
      <c r="A161" s="25" t="s">
        <v>26</v>
      </c>
      <c r="B161" s="26" t="s">
        <v>26</v>
      </c>
      <c r="C161" s="26" t="s">
        <v>171</v>
      </c>
      <c r="D161" s="26" t="s">
        <v>172</v>
      </c>
      <c r="E161" s="26">
        <v>2115000</v>
      </c>
      <c r="F161" s="26"/>
      <c r="G161" s="26">
        <f t="shared" si="16"/>
        <v>2115000</v>
      </c>
      <c r="H161" s="26"/>
      <c r="I161" s="26">
        <v>1927997</v>
      </c>
      <c r="J161" s="27">
        <f t="shared" si="17"/>
        <v>187003</v>
      </c>
      <c r="K161" s="177">
        <f t="shared" si="20"/>
        <v>0.91158250591016543</v>
      </c>
      <c r="L161" s="26">
        <v>0</v>
      </c>
      <c r="M161" s="26">
        <v>0</v>
      </c>
      <c r="N161" s="139">
        <f t="shared" si="21"/>
        <v>0.91158250591016543</v>
      </c>
      <c r="O161" s="26">
        <v>0</v>
      </c>
      <c r="P161" s="26">
        <v>0</v>
      </c>
      <c r="Q161" s="27">
        <f t="shared" si="18"/>
        <v>187003</v>
      </c>
      <c r="R161" s="28">
        <f t="shared" si="22"/>
        <v>0.91158250591016543</v>
      </c>
      <c r="S161" s="26">
        <v>0</v>
      </c>
      <c r="T161" s="27">
        <f t="shared" si="19"/>
        <v>187003</v>
      </c>
      <c r="U161" s="29"/>
    </row>
    <row r="162" spans="1:21" ht="15.6" hidden="1" thickBot="1" x14ac:dyDescent="0.3">
      <c r="A162" s="25" t="s">
        <v>26</v>
      </c>
      <c r="B162" s="26" t="s">
        <v>26</v>
      </c>
      <c r="C162" s="26" t="s">
        <v>34</v>
      </c>
      <c r="D162" s="26" t="s">
        <v>35</v>
      </c>
      <c r="E162" s="26">
        <v>1000000</v>
      </c>
      <c r="F162" s="26"/>
      <c r="G162" s="26">
        <f t="shared" si="16"/>
        <v>1000000</v>
      </c>
      <c r="H162" s="26"/>
      <c r="I162" s="26">
        <v>0</v>
      </c>
      <c r="J162" s="27">
        <f t="shared" si="17"/>
        <v>1000000</v>
      </c>
      <c r="K162" s="177">
        <f t="shared" si="20"/>
        <v>0</v>
      </c>
      <c r="L162" s="26">
        <v>0</v>
      </c>
      <c r="M162" s="26">
        <v>0</v>
      </c>
      <c r="N162" s="139">
        <f t="shared" si="21"/>
        <v>0</v>
      </c>
      <c r="O162" s="26">
        <v>0</v>
      </c>
      <c r="P162" s="26">
        <v>0</v>
      </c>
      <c r="Q162" s="27">
        <f t="shared" si="18"/>
        <v>1000000</v>
      </c>
      <c r="R162" s="28">
        <f t="shared" si="22"/>
        <v>0</v>
      </c>
      <c r="S162" s="26">
        <v>0</v>
      </c>
      <c r="T162" s="27">
        <f t="shared" si="19"/>
        <v>1000000</v>
      </c>
      <c r="U162" s="29"/>
    </row>
    <row r="163" spans="1:21" ht="15.6" hidden="1" thickBot="1" x14ac:dyDescent="0.3">
      <c r="A163" s="25" t="s">
        <v>26</v>
      </c>
      <c r="B163" s="26" t="s">
        <v>26</v>
      </c>
      <c r="C163" s="26" t="s">
        <v>36</v>
      </c>
      <c r="D163" s="26" t="s">
        <v>37</v>
      </c>
      <c r="E163" s="26">
        <v>1000000</v>
      </c>
      <c r="F163" s="26"/>
      <c r="G163" s="26">
        <f t="shared" si="16"/>
        <v>1000000</v>
      </c>
      <c r="H163" s="26"/>
      <c r="I163" s="26">
        <v>0</v>
      </c>
      <c r="J163" s="27">
        <f t="shared" si="17"/>
        <v>1000000</v>
      </c>
      <c r="K163" s="177">
        <f t="shared" si="20"/>
        <v>0</v>
      </c>
      <c r="L163" s="26">
        <v>0</v>
      </c>
      <c r="M163" s="26">
        <v>0</v>
      </c>
      <c r="N163" s="139">
        <f t="shared" si="21"/>
        <v>0</v>
      </c>
      <c r="O163" s="26">
        <v>0</v>
      </c>
      <c r="P163" s="26">
        <v>0</v>
      </c>
      <c r="Q163" s="27">
        <f t="shared" si="18"/>
        <v>1000000</v>
      </c>
      <c r="R163" s="28">
        <f t="shared" si="22"/>
        <v>0</v>
      </c>
      <c r="S163" s="26">
        <v>0</v>
      </c>
      <c r="T163" s="27">
        <f t="shared" si="19"/>
        <v>1000000</v>
      </c>
      <c r="U163" s="29"/>
    </row>
    <row r="164" spans="1:21" ht="15.6" hidden="1" thickBot="1" x14ac:dyDescent="0.3">
      <c r="A164" s="41" t="s">
        <v>26</v>
      </c>
      <c r="B164" s="42" t="s">
        <v>26</v>
      </c>
      <c r="C164" s="42" t="s">
        <v>38</v>
      </c>
      <c r="D164" s="42" t="s">
        <v>39</v>
      </c>
      <c r="E164" s="42">
        <v>1485000</v>
      </c>
      <c r="F164" s="42"/>
      <c r="G164" s="42">
        <f t="shared" si="16"/>
        <v>1485000</v>
      </c>
      <c r="H164" s="42"/>
      <c r="I164" s="42">
        <v>0</v>
      </c>
      <c r="J164" s="43">
        <f t="shared" si="17"/>
        <v>1485000</v>
      </c>
      <c r="K164" s="178">
        <f t="shared" si="20"/>
        <v>0</v>
      </c>
      <c r="L164" s="42">
        <v>0</v>
      </c>
      <c r="M164" s="42">
        <v>0</v>
      </c>
      <c r="N164" s="138">
        <f t="shared" si="21"/>
        <v>0</v>
      </c>
      <c r="O164" s="42">
        <v>0</v>
      </c>
      <c r="P164" s="42">
        <v>0</v>
      </c>
      <c r="Q164" s="43">
        <f t="shared" si="18"/>
        <v>1485000</v>
      </c>
      <c r="R164" s="44">
        <f t="shared" si="22"/>
        <v>0</v>
      </c>
      <c r="S164" s="42">
        <v>0</v>
      </c>
      <c r="T164" s="43">
        <f t="shared" si="19"/>
        <v>1485000</v>
      </c>
      <c r="U164" s="45"/>
    </row>
    <row r="165" spans="1:21" ht="15.6" thickBot="1" x14ac:dyDescent="0.3">
      <c r="A165" s="79" t="s">
        <v>152</v>
      </c>
      <c r="B165" s="80" t="s">
        <v>153</v>
      </c>
      <c r="C165" s="80" t="s">
        <v>29</v>
      </c>
      <c r="D165" s="80" t="s">
        <v>153</v>
      </c>
      <c r="E165" s="47">
        <v>9800000</v>
      </c>
      <c r="F165" s="47">
        <v>-3530000</v>
      </c>
      <c r="G165" s="47">
        <f>E165+F165</f>
        <v>6270000</v>
      </c>
      <c r="H165" s="47"/>
      <c r="I165" s="47">
        <v>4788454</v>
      </c>
      <c r="J165" s="48">
        <f t="shared" si="17"/>
        <v>1481546</v>
      </c>
      <c r="K165" s="180">
        <f t="shared" si="20"/>
        <v>0.76370877192982456</v>
      </c>
      <c r="L165" s="47">
        <v>0</v>
      </c>
      <c r="M165" s="47">
        <v>11858</v>
      </c>
      <c r="N165" s="130">
        <f t="shared" si="21"/>
        <v>0.76559999999999995</v>
      </c>
      <c r="O165" s="47">
        <v>0</v>
      </c>
      <c r="P165" s="47">
        <v>0</v>
      </c>
      <c r="Q165" s="48">
        <f t="shared" si="18"/>
        <v>1469688</v>
      </c>
      <c r="R165" s="49">
        <f t="shared" si="22"/>
        <v>0.76559999999999995</v>
      </c>
      <c r="S165" s="47">
        <v>0</v>
      </c>
      <c r="T165" s="48">
        <f t="shared" si="19"/>
        <v>1469688</v>
      </c>
      <c r="U165" s="50"/>
    </row>
    <row r="166" spans="1:21" ht="15" hidden="1" x14ac:dyDescent="0.25">
      <c r="A166" s="53" t="s">
        <v>173</v>
      </c>
      <c r="B166" s="37" t="s">
        <v>174</v>
      </c>
      <c r="C166" s="37" t="s">
        <v>24</v>
      </c>
      <c r="D166" s="37" t="s">
        <v>25</v>
      </c>
      <c r="E166" s="37">
        <v>2807949.06</v>
      </c>
      <c r="F166" s="37">
        <v>2500000</v>
      </c>
      <c r="G166" s="37">
        <f t="shared" si="16"/>
        <v>5307949.0600000005</v>
      </c>
      <c r="H166" s="37"/>
      <c r="I166" s="37">
        <v>982533</v>
      </c>
      <c r="J166" s="38">
        <f t="shared" si="17"/>
        <v>4325416.0600000005</v>
      </c>
      <c r="K166" s="176">
        <f t="shared" si="20"/>
        <v>0.18510595879757744</v>
      </c>
      <c r="L166" s="37">
        <v>0</v>
      </c>
      <c r="M166" s="37">
        <v>471778.06</v>
      </c>
      <c r="N166" s="131">
        <f t="shared" si="21"/>
        <v>0.27398738073043977</v>
      </c>
      <c r="O166" s="37">
        <v>0</v>
      </c>
      <c r="P166" s="37">
        <v>0</v>
      </c>
      <c r="Q166" s="38">
        <f t="shared" si="18"/>
        <v>3853638.0000000005</v>
      </c>
      <c r="R166" s="39">
        <f t="shared" si="22"/>
        <v>0.27398738073043977</v>
      </c>
      <c r="S166" s="37">
        <v>0</v>
      </c>
      <c r="T166" s="38">
        <f t="shared" si="19"/>
        <v>3853638.0000000005</v>
      </c>
      <c r="U166" s="40"/>
    </row>
    <row r="167" spans="1:21" ht="15" hidden="1" x14ac:dyDescent="0.25">
      <c r="A167" s="25" t="s">
        <v>26</v>
      </c>
      <c r="B167" s="26" t="s">
        <v>26</v>
      </c>
      <c r="C167" s="26" t="s">
        <v>114</v>
      </c>
      <c r="D167" s="26" t="s">
        <v>115</v>
      </c>
      <c r="E167" s="26">
        <v>10864323.02</v>
      </c>
      <c r="F167" s="26"/>
      <c r="G167" s="26">
        <f t="shared" si="16"/>
        <v>10864323.02</v>
      </c>
      <c r="H167" s="26"/>
      <c r="I167" s="26">
        <v>3547224</v>
      </c>
      <c r="J167" s="27">
        <f t="shared" si="17"/>
        <v>7317099.0199999996</v>
      </c>
      <c r="K167" s="177">
        <f t="shared" si="20"/>
        <v>0.32650207412555377</v>
      </c>
      <c r="L167" s="26">
        <v>70939</v>
      </c>
      <c r="M167" s="26">
        <v>7798793.1200000001</v>
      </c>
      <c r="N167" s="139">
        <f t="shared" si="21"/>
        <v>1.0508667773392475</v>
      </c>
      <c r="O167" s="26">
        <v>0</v>
      </c>
      <c r="P167" s="26">
        <v>0</v>
      </c>
      <c r="Q167" s="27">
        <f t="shared" si="18"/>
        <v>-552633.10000000056</v>
      </c>
      <c r="R167" s="28">
        <f t="shared" si="22"/>
        <v>1.0508667773392475</v>
      </c>
      <c r="S167" s="26">
        <v>180945</v>
      </c>
      <c r="T167" s="27">
        <f t="shared" si="19"/>
        <v>-733578.10000000056</v>
      </c>
      <c r="U167" s="29"/>
    </row>
    <row r="168" spans="1:21" ht="15" hidden="1" x14ac:dyDescent="0.25">
      <c r="A168" s="25" t="s">
        <v>26</v>
      </c>
      <c r="B168" s="26" t="s">
        <v>26</v>
      </c>
      <c r="C168" s="26" t="s">
        <v>87</v>
      </c>
      <c r="D168" s="26" t="s">
        <v>88</v>
      </c>
      <c r="E168" s="26">
        <v>0</v>
      </c>
      <c r="F168" s="26"/>
      <c r="G168" s="26">
        <f t="shared" si="16"/>
        <v>0</v>
      </c>
      <c r="H168" s="26"/>
      <c r="I168" s="26">
        <v>0</v>
      </c>
      <c r="J168" s="27">
        <f t="shared" si="17"/>
        <v>0</v>
      </c>
      <c r="K168" s="177"/>
      <c r="L168" s="26">
        <v>0</v>
      </c>
      <c r="M168" s="26">
        <v>0</v>
      </c>
      <c r="N168" s="139"/>
      <c r="O168" s="26">
        <v>0</v>
      </c>
      <c r="P168" s="26">
        <v>0</v>
      </c>
      <c r="Q168" s="27">
        <f t="shared" si="18"/>
        <v>0</v>
      </c>
      <c r="R168" s="28"/>
      <c r="S168" s="26">
        <v>0</v>
      </c>
      <c r="T168" s="27">
        <f t="shared" si="19"/>
        <v>0</v>
      </c>
      <c r="U168" s="29"/>
    </row>
    <row r="169" spans="1:21" ht="15" hidden="1" x14ac:dyDescent="0.25">
      <c r="A169" s="25" t="s">
        <v>26</v>
      </c>
      <c r="B169" s="26" t="s">
        <v>26</v>
      </c>
      <c r="C169" s="26" t="s">
        <v>175</v>
      </c>
      <c r="D169" s="26" t="s">
        <v>176</v>
      </c>
      <c r="E169" s="26">
        <v>0</v>
      </c>
      <c r="F169" s="26"/>
      <c r="G169" s="26">
        <f t="shared" si="16"/>
        <v>0</v>
      </c>
      <c r="H169" s="26"/>
      <c r="I169" s="26">
        <v>0</v>
      </c>
      <c r="J169" s="27">
        <f t="shared" si="17"/>
        <v>0</v>
      </c>
      <c r="K169" s="177"/>
      <c r="L169" s="26">
        <v>0</v>
      </c>
      <c r="M169" s="26">
        <v>0</v>
      </c>
      <c r="N169" s="139"/>
      <c r="O169" s="26">
        <v>0</v>
      </c>
      <c r="P169" s="26">
        <v>0</v>
      </c>
      <c r="Q169" s="27">
        <f t="shared" si="18"/>
        <v>0</v>
      </c>
      <c r="R169" s="28"/>
      <c r="S169" s="26">
        <v>0</v>
      </c>
      <c r="T169" s="27">
        <f t="shared" si="19"/>
        <v>0</v>
      </c>
      <c r="U169" s="29"/>
    </row>
    <row r="170" spans="1:21" ht="15" hidden="1" x14ac:dyDescent="0.25">
      <c r="A170" s="25" t="s">
        <v>26</v>
      </c>
      <c r="B170" s="26" t="s">
        <v>26</v>
      </c>
      <c r="C170" s="26" t="s">
        <v>130</v>
      </c>
      <c r="D170" s="26" t="s">
        <v>131</v>
      </c>
      <c r="E170" s="26">
        <v>0</v>
      </c>
      <c r="F170" s="26"/>
      <c r="G170" s="26">
        <f t="shared" si="16"/>
        <v>0</v>
      </c>
      <c r="H170" s="26"/>
      <c r="I170" s="26">
        <v>0</v>
      </c>
      <c r="J170" s="27">
        <f t="shared" si="17"/>
        <v>0</v>
      </c>
      <c r="K170" s="177"/>
      <c r="L170" s="26">
        <v>0</v>
      </c>
      <c r="M170" s="26">
        <v>0</v>
      </c>
      <c r="N170" s="139"/>
      <c r="O170" s="26">
        <v>0</v>
      </c>
      <c r="P170" s="26">
        <v>0</v>
      </c>
      <c r="Q170" s="27">
        <f t="shared" si="18"/>
        <v>0</v>
      </c>
      <c r="R170" s="28"/>
      <c r="S170" s="26">
        <v>0</v>
      </c>
      <c r="T170" s="27">
        <f t="shared" si="19"/>
        <v>0</v>
      </c>
      <c r="U170" s="29"/>
    </row>
    <row r="171" spans="1:21" ht="15" hidden="1" x14ac:dyDescent="0.25">
      <c r="A171" s="25" t="s">
        <v>26</v>
      </c>
      <c r="B171" s="26" t="s">
        <v>26</v>
      </c>
      <c r="C171" s="26" t="s">
        <v>132</v>
      </c>
      <c r="D171" s="26" t="s">
        <v>133</v>
      </c>
      <c r="E171" s="26">
        <v>0</v>
      </c>
      <c r="F171" s="26"/>
      <c r="G171" s="26">
        <f t="shared" si="16"/>
        <v>0</v>
      </c>
      <c r="H171" s="26"/>
      <c r="I171" s="26">
        <v>0</v>
      </c>
      <c r="J171" s="27">
        <f t="shared" si="17"/>
        <v>0</v>
      </c>
      <c r="K171" s="177"/>
      <c r="L171" s="26">
        <v>0</v>
      </c>
      <c r="M171" s="26">
        <v>0</v>
      </c>
      <c r="N171" s="139"/>
      <c r="O171" s="26">
        <v>0</v>
      </c>
      <c r="P171" s="26">
        <v>0</v>
      </c>
      <c r="Q171" s="27">
        <f t="shared" si="18"/>
        <v>0</v>
      </c>
      <c r="R171" s="28"/>
      <c r="S171" s="26">
        <v>0</v>
      </c>
      <c r="T171" s="27">
        <f t="shared" si="19"/>
        <v>0</v>
      </c>
      <c r="U171" s="29"/>
    </row>
    <row r="172" spans="1:21" ht="15" hidden="1" x14ac:dyDescent="0.25">
      <c r="A172" s="25" t="s">
        <v>26</v>
      </c>
      <c r="B172" s="26" t="s">
        <v>26</v>
      </c>
      <c r="C172" s="26" t="s">
        <v>134</v>
      </c>
      <c r="D172" s="26" t="s">
        <v>135</v>
      </c>
      <c r="E172" s="26">
        <v>2650</v>
      </c>
      <c r="F172" s="26"/>
      <c r="G172" s="26">
        <f t="shared" si="16"/>
        <v>2650</v>
      </c>
      <c r="H172" s="26"/>
      <c r="I172" s="26">
        <v>0</v>
      </c>
      <c r="J172" s="27">
        <f t="shared" si="17"/>
        <v>2650</v>
      </c>
      <c r="K172" s="177">
        <f t="shared" si="20"/>
        <v>0</v>
      </c>
      <c r="L172" s="26">
        <v>0</v>
      </c>
      <c r="M172" s="26">
        <v>0</v>
      </c>
      <c r="N172" s="139">
        <f t="shared" si="21"/>
        <v>0</v>
      </c>
      <c r="O172" s="26">
        <v>0</v>
      </c>
      <c r="P172" s="26">
        <v>0</v>
      </c>
      <c r="Q172" s="27">
        <f t="shared" si="18"/>
        <v>2650</v>
      </c>
      <c r="R172" s="28">
        <f t="shared" si="22"/>
        <v>0</v>
      </c>
      <c r="S172" s="26">
        <v>0</v>
      </c>
      <c r="T172" s="27">
        <f t="shared" si="19"/>
        <v>2650</v>
      </c>
      <c r="U172" s="29"/>
    </row>
    <row r="173" spans="1:21" ht="15" hidden="1" x14ac:dyDescent="0.25">
      <c r="A173" s="25" t="s">
        <v>26</v>
      </c>
      <c r="B173" s="26" t="s">
        <v>26</v>
      </c>
      <c r="C173" s="26" t="s">
        <v>143</v>
      </c>
      <c r="D173" s="26" t="s">
        <v>144</v>
      </c>
      <c r="E173" s="26">
        <v>3876300</v>
      </c>
      <c r="F173" s="26"/>
      <c r="G173" s="26">
        <f t="shared" si="16"/>
        <v>3876300</v>
      </c>
      <c r="H173" s="26">
        <v>3876300</v>
      </c>
      <c r="I173" s="26">
        <v>0</v>
      </c>
      <c r="J173" s="27">
        <f t="shared" si="17"/>
        <v>0</v>
      </c>
      <c r="K173" s="177">
        <f t="shared" si="20"/>
        <v>1</v>
      </c>
      <c r="L173" s="26">
        <v>0</v>
      </c>
      <c r="M173" s="26">
        <v>0</v>
      </c>
      <c r="N173" s="139">
        <f t="shared" si="21"/>
        <v>1</v>
      </c>
      <c r="O173" s="26">
        <v>0</v>
      </c>
      <c r="P173" s="26">
        <v>0</v>
      </c>
      <c r="Q173" s="27">
        <f t="shared" si="18"/>
        <v>0</v>
      </c>
      <c r="R173" s="28">
        <f t="shared" si="22"/>
        <v>1</v>
      </c>
      <c r="S173" s="26">
        <v>0</v>
      </c>
      <c r="T173" s="27">
        <f t="shared" si="19"/>
        <v>0</v>
      </c>
      <c r="U173" s="29"/>
    </row>
    <row r="174" spans="1:21" ht="15" hidden="1" x14ac:dyDescent="0.25">
      <c r="A174" s="25" t="s">
        <v>26</v>
      </c>
      <c r="B174" s="26" t="s">
        <v>26</v>
      </c>
      <c r="C174" s="26" t="s">
        <v>146</v>
      </c>
      <c r="D174" s="26" t="s">
        <v>147</v>
      </c>
      <c r="E174" s="26">
        <v>6049632</v>
      </c>
      <c r="F174" s="26"/>
      <c r="G174" s="26">
        <f t="shared" si="16"/>
        <v>6049632</v>
      </c>
      <c r="H174" s="26">
        <v>6049632</v>
      </c>
      <c r="I174" s="26">
        <v>0</v>
      </c>
      <c r="J174" s="27">
        <f t="shared" si="17"/>
        <v>0</v>
      </c>
      <c r="K174" s="177">
        <f t="shared" si="20"/>
        <v>1</v>
      </c>
      <c r="L174" s="26">
        <v>0</v>
      </c>
      <c r="M174" s="26">
        <v>0</v>
      </c>
      <c r="N174" s="139">
        <f t="shared" si="21"/>
        <v>1</v>
      </c>
      <c r="O174" s="26">
        <v>0</v>
      </c>
      <c r="P174" s="26">
        <v>0</v>
      </c>
      <c r="Q174" s="27">
        <f t="shared" si="18"/>
        <v>0</v>
      </c>
      <c r="R174" s="28">
        <f t="shared" si="22"/>
        <v>1</v>
      </c>
      <c r="S174" s="26">
        <v>0</v>
      </c>
      <c r="T174" s="27">
        <f t="shared" si="19"/>
        <v>0</v>
      </c>
      <c r="U174" s="29"/>
    </row>
    <row r="175" spans="1:21" ht="15" hidden="1" x14ac:dyDescent="0.25">
      <c r="A175" s="25" t="s">
        <v>26</v>
      </c>
      <c r="B175" s="26" t="s">
        <v>26</v>
      </c>
      <c r="C175" s="26" t="s">
        <v>34</v>
      </c>
      <c r="D175" s="26" t="s">
        <v>35</v>
      </c>
      <c r="E175" s="26">
        <v>1528393</v>
      </c>
      <c r="F175" s="26"/>
      <c r="G175" s="26">
        <f t="shared" si="16"/>
        <v>1528393</v>
      </c>
      <c r="H175" s="26"/>
      <c r="I175" s="26">
        <v>391313</v>
      </c>
      <c r="J175" s="27">
        <f t="shared" si="17"/>
        <v>1137080</v>
      </c>
      <c r="K175" s="177">
        <f t="shared" si="20"/>
        <v>0.25602904488570677</v>
      </c>
      <c r="L175" s="26">
        <v>0</v>
      </c>
      <c r="M175" s="26">
        <v>669140</v>
      </c>
      <c r="N175" s="139">
        <f t="shared" si="21"/>
        <v>0.6938352897455039</v>
      </c>
      <c r="O175" s="26">
        <v>0</v>
      </c>
      <c r="P175" s="26">
        <v>0</v>
      </c>
      <c r="Q175" s="27">
        <f t="shared" si="18"/>
        <v>467940</v>
      </c>
      <c r="R175" s="28">
        <f t="shared" si="22"/>
        <v>0.6938352897455039</v>
      </c>
      <c r="S175" s="26">
        <v>143100</v>
      </c>
      <c r="T175" s="27">
        <f t="shared" si="19"/>
        <v>324840</v>
      </c>
      <c r="U175" s="29"/>
    </row>
    <row r="176" spans="1:21" ht="15" hidden="1" x14ac:dyDescent="0.25">
      <c r="A176" s="25" t="s">
        <v>26</v>
      </c>
      <c r="B176" s="26" t="s">
        <v>26</v>
      </c>
      <c r="C176" s="26" t="s">
        <v>36</v>
      </c>
      <c r="D176" s="26" t="s">
        <v>37</v>
      </c>
      <c r="E176" s="26">
        <v>1668168</v>
      </c>
      <c r="F176" s="26"/>
      <c r="G176" s="26">
        <f t="shared" si="16"/>
        <v>1668168</v>
      </c>
      <c r="H176" s="26"/>
      <c r="I176" s="26">
        <v>472332</v>
      </c>
      <c r="J176" s="27">
        <f t="shared" si="17"/>
        <v>1195836</v>
      </c>
      <c r="K176" s="177">
        <f t="shared" si="20"/>
        <v>0.28314414375530522</v>
      </c>
      <c r="L176" s="26">
        <v>0</v>
      </c>
      <c r="M176" s="26">
        <v>608840</v>
      </c>
      <c r="N176" s="139">
        <f t="shared" si="21"/>
        <v>0.6481193740678397</v>
      </c>
      <c r="O176" s="26">
        <v>0</v>
      </c>
      <c r="P176" s="26">
        <v>0</v>
      </c>
      <c r="Q176" s="27">
        <f t="shared" si="18"/>
        <v>586996</v>
      </c>
      <c r="R176" s="28">
        <f t="shared" si="22"/>
        <v>0.6481193740678397</v>
      </c>
      <c r="S176" s="26">
        <v>0</v>
      </c>
      <c r="T176" s="27">
        <f t="shared" si="19"/>
        <v>586996</v>
      </c>
      <c r="U176" s="29"/>
    </row>
    <row r="177" spans="1:21" ht="15" hidden="1" x14ac:dyDescent="0.25">
      <c r="A177" s="25" t="s">
        <v>26</v>
      </c>
      <c r="B177" s="26" t="s">
        <v>26</v>
      </c>
      <c r="C177" s="26" t="s">
        <v>38</v>
      </c>
      <c r="D177" s="26" t="s">
        <v>39</v>
      </c>
      <c r="E177" s="26">
        <v>1882584.92</v>
      </c>
      <c r="F177" s="26"/>
      <c r="G177" s="26">
        <f t="shared" si="16"/>
        <v>1882584.92</v>
      </c>
      <c r="H177" s="26"/>
      <c r="I177" s="26">
        <v>759314</v>
      </c>
      <c r="J177" s="27">
        <f t="shared" si="17"/>
        <v>1123270.92</v>
      </c>
      <c r="K177" s="177">
        <f t="shared" si="20"/>
        <v>0.40333585589328957</v>
      </c>
      <c r="L177" s="26">
        <v>0</v>
      </c>
      <c r="M177" s="26">
        <v>601046</v>
      </c>
      <c r="N177" s="139">
        <f t="shared" si="21"/>
        <v>0.72260219740844411</v>
      </c>
      <c r="O177" s="26">
        <v>0</v>
      </c>
      <c r="P177" s="26">
        <v>0</v>
      </c>
      <c r="Q177" s="27">
        <f t="shared" si="18"/>
        <v>522224.91999999993</v>
      </c>
      <c r="R177" s="28">
        <f t="shared" si="22"/>
        <v>0.72260219740844411</v>
      </c>
      <c r="S177" s="26">
        <v>0</v>
      </c>
      <c r="T177" s="27">
        <f t="shared" si="19"/>
        <v>522224.91999999993</v>
      </c>
      <c r="U177" s="29"/>
    </row>
    <row r="178" spans="1:21" ht="15.6" thickBot="1" x14ac:dyDescent="0.3">
      <c r="A178" s="30" t="s">
        <v>173</v>
      </c>
      <c r="B178" s="31" t="s">
        <v>174</v>
      </c>
      <c r="C178" s="31" t="s">
        <v>29</v>
      </c>
      <c r="D178" s="31" t="s">
        <v>174</v>
      </c>
      <c r="E178" s="31">
        <v>28680000</v>
      </c>
      <c r="F178" s="31">
        <v>2500000</v>
      </c>
      <c r="G178" s="31">
        <f>E178+F178</f>
        <v>31180000</v>
      </c>
      <c r="H178" s="31"/>
      <c r="I178" s="31">
        <v>6152716</v>
      </c>
      <c r="J178" s="32">
        <f t="shared" si="17"/>
        <v>25027284</v>
      </c>
      <c r="K178" s="175">
        <f t="shared" si="20"/>
        <v>0.19732892880051314</v>
      </c>
      <c r="L178" s="31">
        <v>70939</v>
      </c>
      <c r="M178" s="31">
        <v>10149597.18</v>
      </c>
      <c r="N178" s="141">
        <f t="shared" si="21"/>
        <v>0.52512033932007696</v>
      </c>
      <c r="O178" s="31">
        <v>0</v>
      </c>
      <c r="P178" s="31">
        <v>0</v>
      </c>
      <c r="Q178" s="32">
        <f t="shared" si="18"/>
        <v>14806747.82</v>
      </c>
      <c r="R178" s="129">
        <f t="shared" si="22"/>
        <v>0.52512033932007696</v>
      </c>
      <c r="S178" s="31">
        <v>324045</v>
      </c>
      <c r="T178" s="32">
        <f t="shared" si="19"/>
        <v>14482702.82</v>
      </c>
      <c r="U178" s="34"/>
    </row>
    <row r="179" spans="1:21" ht="15.6" hidden="1" thickBot="1" x14ac:dyDescent="0.3">
      <c r="A179" s="53" t="s">
        <v>177</v>
      </c>
      <c r="B179" s="37" t="s">
        <v>178</v>
      </c>
      <c r="C179" s="37" t="s">
        <v>24</v>
      </c>
      <c r="D179" s="37" t="s">
        <v>25</v>
      </c>
      <c r="E179" s="37">
        <v>1319000</v>
      </c>
      <c r="F179" s="37"/>
      <c r="G179" s="37">
        <f t="shared" si="16"/>
        <v>1319000</v>
      </c>
      <c r="H179" s="37"/>
      <c r="I179" s="37">
        <v>458822.29</v>
      </c>
      <c r="J179" s="38">
        <f t="shared" si="17"/>
        <v>860177.71</v>
      </c>
      <c r="K179" s="182">
        <f t="shared" si="20"/>
        <v>0.3478561713419257</v>
      </c>
      <c r="L179" s="37">
        <v>-344.58</v>
      </c>
      <c r="M179" s="37">
        <v>846561.26</v>
      </c>
      <c r="N179" s="131">
        <f t="shared" si="21"/>
        <v>0.98941544351781652</v>
      </c>
      <c r="O179" s="37">
        <v>0</v>
      </c>
      <c r="P179" s="37">
        <v>0</v>
      </c>
      <c r="Q179" s="38">
        <f t="shared" si="18"/>
        <v>13961.029999999912</v>
      </c>
      <c r="R179" s="39">
        <f t="shared" si="22"/>
        <v>0.98941544351781652</v>
      </c>
      <c r="S179" s="37">
        <v>0</v>
      </c>
      <c r="T179" s="38">
        <f t="shared" si="19"/>
        <v>13961.029999999912</v>
      </c>
      <c r="U179" s="40"/>
    </row>
    <row r="180" spans="1:21" ht="15.6" hidden="1" thickBot="1" x14ac:dyDescent="0.3">
      <c r="A180" s="25" t="s">
        <v>26</v>
      </c>
      <c r="B180" s="26" t="s">
        <v>26</v>
      </c>
      <c r="C180" s="26" t="s">
        <v>108</v>
      </c>
      <c r="D180" s="26" t="s">
        <v>109</v>
      </c>
      <c r="E180" s="26">
        <v>0</v>
      </c>
      <c r="F180" s="26"/>
      <c r="G180" s="26">
        <f t="shared" si="16"/>
        <v>0</v>
      </c>
      <c r="H180" s="26"/>
      <c r="I180" s="26">
        <v>0</v>
      </c>
      <c r="J180" s="27">
        <f t="shared" si="17"/>
        <v>0</v>
      </c>
      <c r="K180" s="174"/>
      <c r="L180" s="26">
        <v>0</v>
      </c>
      <c r="M180" s="26">
        <v>0</v>
      </c>
      <c r="N180" s="139"/>
      <c r="O180" s="26">
        <v>0</v>
      </c>
      <c r="P180" s="26">
        <v>0</v>
      </c>
      <c r="Q180" s="27">
        <f t="shared" si="18"/>
        <v>0</v>
      </c>
      <c r="R180" s="28"/>
      <c r="S180" s="26">
        <v>0</v>
      </c>
      <c r="T180" s="27">
        <f t="shared" si="19"/>
        <v>0</v>
      </c>
      <c r="U180" s="29"/>
    </row>
    <row r="181" spans="1:21" ht="15.6" hidden="1" thickBot="1" x14ac:dyDescent="0.3">
      <c r="A181" s="25" t="s">
        <v>26</v>
      </c>
      <c r="B181" s="26" t="s">
        <v>26</v>
      </c>
      <c r="C181" s="26" t="s">
        <v>34</v>
      </c>
      <c r="D181" s="26" t="s">
        <v>35</v>
      </c>
      <c r="E181" s="26">
        <v>102500</v>
      </c>
      <c r="F181" s="26"/>
      <c r="G181" s="26">
        <f t="shared" si="16"/>
        <v>102500</v>
      </c>
      <c r="H181" s="26"/>
      <c r="I181" s="26">
        <v>74961</v>
      </c>
      <c r="J181" s="27">
        <f t="shared" si="17"/>
        <v>27539</v>
      </c>
      <c r="K181" s="174">
        <f t="shared" si="20"/>
        <v>0.73132682926829273</v>
      </c>
      <c r="L181" s="26">
        <v>0</v>
      </c>
      <c r="M181" s="26">
        <v>0</v>
      </c>
      <c r="N181" s="139">
        <f t="shared" si="21"/>
        <v>0.73132682926829273</v>
      </c>
      <c r="O181" s="26">
        <v>0</v>
      </c>
      <c r="P181" s="26">
        <v>0</v>
      </c>
      <c r="Q181" s="27">
        <f t="shared" si="18"/>
        <v>27539</v>
      </c>
      <c r="R181" s="28">
        <f t="shared" si="22"/>
        <v>0.73132682926829273</v>
      </c>
      <c r="S181" s="26">
        <v>0</v>
      </c>
      <c r="T181" s="27">
        <f t="shared" si="19"/>
        <v>27539</v>
      </c>
      <c r="U181" s="29"/>
    </row>
    <row r="182" spans="1:21" ht="15.6" hidden="1" thickBot="1" x14ac:dyDescent="0.3">
      <c r="A182" s="25" t="s">
        <v>26</v>
      </c>
      <c r="B182" s="26" t="s">
        <v>26</v>
      </c>
      <c r="C182" s="26" t="s">
        <v>36</v>
      </c>
      <c r="D182" s="26" t="s">
        <v>37</v>
      </c>
      <c r="E182" s="26">
        <v>182000</v>
      </c>
      <c r="F182" s="26"/>
      <c r="G182" s="26">
        <f t="shared" si="16"/>
        <v>182000</v>
      </c>
      <c r="H182" s="26"/>
      <c r="I182" s="26">
        <v>125844</v>
      </c>
      <c r="J182" s="27">
        <f t="shared" si="17"/>
        <v>56156</v>
      </c>
      <c r="K182" s="174">
        <f t="shared" si="20"/>
        <v>0.6914505494505494</v>
      </c>
      <c r="L182" s="26">
        <v>0</v>
      </c>
      <c r="M182" s="26">
        <v>0</v>
      </c>
      <c r="N182" s="139">
        <f t="shared" si="21"/>
        <v>0.6914505494505494</v>
      </c>
      <c r="O182" s="26">
        <v>0</v>
      </c>
      <c r="P182" s="26">
        <v>0</v>
      </c>
      <c r="Q182" s="27">
        <f t="shared" si="18"/>
        <v>56156</v>
      </c>
      <c r="R182" s="28">
        <f t="shared" si="22"/>
        <v>0.6914505494505494</v>
      </c>
      <c r="S182" s="26">
        <v>0</v>
      </c>
      <c r="T182" s="27">
        <f t="shared" si="19"/>
        <v>56156</v>
      </c>
      <c r="U182" s="29"/>
    </row>
    <row r="183" spans="1:21" ht="15.6" hidden="1" thickBot="1" x14ac:dyDescent="0.3">
      <c r="A183" s="41" t="s">
        <v>26</v>
      </c>
      <c r="B183" s="42" t="s">
        <v>26</v>
      </c>
      <c r="C183" s="42" t="s">
        <v>38</v>
      </c>
      <c r="D183" s="42" t="s">
        <v>39</v>
      </c>
      <c r="E183" s="42">
        <v>286500</v>
      </c>
      <c r="F183" s="42"/>
      <c r="G183" s="42">
        <f t="shared" si="16"/>
        <v>286500</v>
      </c>
      <c r="H183" s="42"/>
      <c r="I183" s="42">
        <v>212805</v>
      </c>
      <c r="J183" s="43">
        <f t="shared" si="17"/>
        <v>73695</v>
      </c>
      <c r="K183" s="183">
        <f t="shared" si="20"/>
        <v>0.74277486910994761</v>
      </c>
      <c r="L183" s="42">
        <v>0</v>
      </c>
      <c r="M183" s="42">
        <v>0</v>
      </c>
      <c r="N183" s="138">
        <f t="shared" si="21"/>
        <v>0.74277486910994761</v>
      </c>
      <c r="O183" s="42">
        <v>0</v>
      </c>
      <c r="P183" s="42">
        <v>0</v>
      </c>
      <c r="Q183" s="43">
        <f t="shared" si="18"/>
        <v>73695</v>
      </c>
      <c r="R183" s="44">
        <f t="shared" si="22"/>
        <v>0.74277486910994761</v>
      </c>
      <c r="S183" s="42">
        <v>0</v>
      </c>
      <c r="T183" s="43">
        <f t="shared" si="19"/>
        <v>73695</v>
      </c>
      <c r="U183" s="45"/>
    </row>
    <row r="184" spans="1:21" ht="15.6" thickBot="1" x14ac:dyDescent="0.3">
      <c r="A184" s="46" t="s">
        <v>177</v>
      </c>
      <c r="B184" s="47" t="s">
        <v>178</v>
      </c>
      <c r="C184" s="47" t="s">
        <v>29</v>
      </c>
      <c r="D184" s="47" t="s">
        <v>179</v>
      </c>
      <c r="E184" s="47">
        <v>1890000</v>
      </c>
      <c r="F184" s="47"/>
      <c r="G184" s="47">
        <f t="shared" si="16"/>
        <v>1890000</v>
      </c>
      <c r="H184" s="47"/>
      <c r="I184" s="47">
        <v>872432.29</v>
      </c>
      <c r="J184" s="48">
        <f t="shared" si="17"/>
        <v>1017567.71</v>
      </c>
      <c r="K184" s="185">
        <f t="shared" si="20"/>
        <v>0.46160438624338629</v>
      </c>
      <c r="L184" s="47">
        <v>-344.58</v>
      </c>
      <c r="M184" s="47">
        <v>846561.26</v>
      </c>
      <c r="N184" s="130">
        <f t="shared" si="21"/>
        <v>0.90933807936507949</v>
      </c>
      <c r="O184" s="47">
        <v>0</v>
      </c>
      <c r="P184" s="47">
        <v>0</v>
      </c>
      <c r="Q184" s="48">
        <f t="shared" si="18"/>
        <v>171351.02999999991</v>
      </c>
      <c r="R184" s="49">
        <f t="shared" si="22"/>
        <v>0.90933807936507949</v>
      </c>
      <c r="S184" s="47">
        <v>0</v>
      </c>
      <c r="T184" s="48">
        <f t="shared" si="19"/>
        <v>171351.02999999991</v>
      </c>
      <c r="U184" s="50"/>
    </row>
    <row r="185" spans="1:21" ht="15" hidden="1" x14ac:dyDescent="0.25">
      <c r="A185" s="53" t="s">
        <v>180</v>
      </c>
      <c r="B185" s="37" t="s">
        <v>181</v>
      </c>
      <c r="C185" s="37" t="s">
        <v>24</v>
      </c>
      <c r="D185" s="37" t="s">
        <v>25</v>
      </c>
      <c r="E185" s="37">
        <v>13880000</v>
      </c>
      <c r="F185" s="37"/>
      <c r="G185" s="37">
        <f t="shared" si="16"/>
        <v>13880000</v>
      </c>
      <c r="H185" s="37"/>
      <c r="I185" s="37">
        <v>0</v>
      </c>
      <c r="J185" s="38">
        <f t="shared" si="17"/>
        <v>13880000</v>
      </c>
      <c r="K185" s="176">
        <f t="shared" si="20"/>
        <v>0</v>
      </c>
      <c r="L185" s="37">
        <v>-18000</v>
      </c>
      <c r="M185" s="37">
        <v>13898000</v>
      </c>
      <c r="N185" s="131">
        <f t="shared" si="21"/>
        <v>1</v>
      </c>
      <c r="O185" s="37">
        <v>0</v>
      </c>
      <c r="P185" s="37">
        <v>0</v>
      </c>
      <c r="Q185" s="38">
        <f t="shared" si="18"/>
        <v>0</v>
      </c>
      <c r="R185" s="39">
        <f t="shared" si="22"/>
        <v>1</v>
      </c>
      <c r="S185" s="37">
        <v>0</v>
      </c>
      <c r="T185" s="38">
        <f t="shared" si="19"/>
        <v>0</v>
      </c>
      <c r="U185" s="40"/>
    </row>
    <row r="186" spans="1:21" ht="15" hidden="1" x14ac:dyDescent="0.25">
      <c r="A186" s="25" t="s">
        <v>26</v>
      </c>
      <c r="B186" s="26" t="s">
        <v>26</v>
      </c>
      <c r="C186" s="26" t="s">
        <v>87</v>
      </c>
      <c r="D186" s="26" t="s">
        <v>88</v>
      </c>
      <c r="E186" s="26">
        <v>0</v>
      </c>
      <c r="F186" s="26"/>
      <c r="G186" s="26">
        <f t="shared" si="16"/>
        <v>0</v>
      </c>
      <c r="H186" s="26"/>
      <c r="I186" s="26">
        <v>0</v>
      </c>
      <c r="J186" s="27">
        <f t="shared" si="17"/>
        <v>0</v>
      </c>
      <c r="K186" s="177"/>
      <c r="L186" s="26">
        <v>0</v>
      </c>
      <c r="M186" s="26">
        <v>0</v>
      </c>
      <c r="N186" s="139"/>
      <c r="O186" s="26">
        <v>0</v>
      </c>
      <c r="P186" s="26">
        <v>0</v>
      </c>
      <c r="Q186" s="27">
        <f t="shared" si="18"/>
        <v>0</v>
      </c>
      <c r="R186" s="28"/>
      <c r="S186" s="26">
        <v>0</v>
      </c>
      <c r="T186" s="27">
        <f t="shared" si="19"/>
        <v>0</v>
      </c>
      <c r="U186" s="29"/>
    </row>
    <row r="187" spans="1:21" ht="15.6" thickBot="1" x14ac:dyDescent="0.3">
      <c r="A187" s="41" t="s">
        <v>180</v>
      </c>
      <c r="B187" s="42" t="s">
        <v>181</v>
      </c>
      <c r="C187" s="42" t="s">
        <v>29</v>
      </c>
      <c r="D187" s="42" t="s">
        <v>181</v>
      </c>
      <c r="E187" s="42">
        <v>13880000</v>
      </c>
      <c r="F187" s="42"/>
      <c r="G187" s="42">
        <f t="shared" si="16"/>
        <v>13880000</v>
      </c>
      <c r="H187" s="42"/>
      <c r="I187" s="42">
        <v>0</v>
      </c>
      <c r="J187" s="43">
        <f t="shared" si="17"/>
        <v>13880000</v>
      </c>
      <c r="K187" s="178">
        <f t="shared" si="20"/>
        <v>0</v>
      </c>
      <c r="L187" s="42">
        <v>-18000</v>
      </c>
      <c r="M187" s="42">
        <v>13898000</v>
      </c>
      <c r="N187" s="138">
        <f t="shared" si="21"/>
        <v>1</v>
      </c>
      <c r="O187" s="42">
        <v>0</v>
      </c>
      <c r="P187" s="42">
        <v>0</v>
      </c>
      <c r="Q187" s="43">
        <f t="shared" si="18"/>
        <v>0</v>
      </c>
      <c r="R187" s="44">
        <f t="shared" si="22"/>
        <v>1</v>
      </c>
      <c r="S187" s="42">
        <v>0</v>
      </c>
      <c r="T187" s="43">
        <f t="shared" si="19"/>
        <v>0</v>
      </c>
      <c r="U187" s="45"/>
    </row>
    <row r="188" spans="1:21" s="19" customFormat="1" ht="55.8" thickBot="1" x14ac:dyDescent="0.3">
      <c r="A188" s="56" t="s">
        <v>182</v>
      </c>
      <c r="B188" s="57" t="s">
        <v>183</v>
      </c>
      <c r="C188" s="57" t="s">
        <v>29</v>
      </c>
      <c r="D188" s="57" t="s">
        <v>25</v>
      </c>
      <c r="E188" s="58">
        <v>56007000</v>
      </c>
      <c r="F188" s="58"/>
      <c r="G188" s="58">
        <f t="shared" si="16"/>
        <v>56007000</v>
      </c>
      <c r="H188" s="58"/>
      <c r="I188" s="58">
        <v>39550407.32</v>
      </c>
      <c r="J188" s="59">
        <f t="shared" si="17"/>
        <v>16456592.68</v>
      </c>
      <c r="K188" s="60">
        <f t="shared" si="20"/>
        <v>0.7061690024461228</v>
      </c>
      <c r="L188" s="58">
        <v>0</v>
      </c>
      <c r="M188" s="58">
        <v>16079181</v>
      </c>
      <c r="N188" s="142">
        <f t="shared" si="21"/>
        <v>0.99326134804578003</v>
      </c>
      <c r="O188" s="58">
        <v>0</v>
      </c>
      <c r="P188" s="58">
        <v>0</v>
      </c>
      <c r="Q188" s="59">
        <f t="shared" si="18"/>
        <v>377411.6799999997</v>
      </c>
      <c r="R188" s="60">
        <f t="shared" si="22"/>
        <v>0.99326134804578003</v>
      </c>
      <c r="S188" s="58">
        <v>12181142</v>
      </c>
      <c r="T188" s="59">
        <f t="shared" si="19"/>
        <v>-11803730.32</v>
      </c>
      <c r="U188" s="169" t="s">
        <v>184</v>
      </c>
    </row>
    <row r="189" spans="1:21" ht="15" hidden="1" x14ac:dyDescent="0.25">
      <c r="A189" s="53" t="s">
        <v>26</v>
      </c>
      <c r="B189" s="37" t="s">
        <v>26</v>
      </c>
      <c r="C189" s="37" t="s">
        <v>29</v>
      </c>
      <c r="D189" s="37" t="s">
        <v>26</v>
      </c>
      <c r="E189" s="37">
        <v>56007000</v>
      </c>
      <c r="F189" s="37"/>
      <c r="G189" s="37">
        <f t="shared" si="16"/>
        <v>56007000</v>
      </c>
      <c r="H189" s="37"/>
      <c r="I189" s="37">
        <v>39550407.32</v>
      </c>
      <c r="J189" s="38">
        <f t="shared" si="17"/>
        <v>16456592.68</v>
      </c>
      <c r="K189" s="176">
        <f t="shared" si="20"/>
        <v>0.7061690024461228</v>
      </c>
      <c r="L189" s="37">
        <v>0</v>
      </c>
      <c r="M189" s="37">
        <v>16079181</v>
      </c>
      <c r="N189" s="131">
        <f t="shared" si="21"/>
        <v>0.99326134804578003</v>
      </c>
      <c r="O189" s="37">
        <v>0</v>
      </c>
      <c r="P189" s="37">
        <v>0</v>
      </c>
      <c r="Q189" s="38">
        <f t="shared" si="18"/>
        <v>377411.6799999997</v>
      </c>
      <c r="R189" s="39">
        <f t="shared" si="22"/>
        <v>0.99326134804578003</v>
      </c>
      <c r="S189" s="37">
        <v>12181142</v>
      </c>
      <c r="T189" s="38">
        <f t="shared" si="19"/>
        <v>-11803730.32</v>
      </c>
      <c r="U189" s="40"/>
    </row>
    <row r="190" spans="1:21" ht="15.6" thickBot="1" x14ac:dyDescent="0.3">
      <c r="A190" s="25" t="s">
        <v>185</v>
      </c>
      <c r="B190" s="26" t="s">
        <v>186</v>
      </c>
      <c r="C190" s="26" t="s">
        <v>29</v>
      </c>
      <c r="D190" s="26" t="s">
        <v>25</v>
      </c>
      <c r="E190" s="26">
        <v>25729000</v>
      </c>
      <c r="F190" s="26"/>
      <c r="G190" s="26">
        <f t="shared" si="16"/>
        <v>25729000</v>
      </c>
      <c r="H190" s="26"/>
      <c r="I190" s="26">
        <v>9401026</v>
      </c>
      <c r="J190" s="27">
        <f t="shared" si="17"/>
        <v>16327974</v>
      </c>
      <c r="K190" s="174">
        <f t="shared" si="20"/>
        <v>0.36538637335302576</v>
      </c>
      <c r="L190" s="26">
        <v>0</v>
      </c>
      <c r="M190" s="26">
        <v>12938664</v>
      </c>
      <c r="N190" s="139">
        <f t="shared" si="21"/>
        <v>0.86826887947452291</v>
      </c>
      <c r="O190" s="26">
        <v>0</v>
      </c>
      <c r="P190" s="26">
        <v>0</v>
      </c>
      <c r="Q190" s="27">
        <f t="shared" si="18"/>
        <v>3389310</v>
      </c>
      <c r="R190" s="28">
        <f t="shared" si="22"/>
        <v>0.86826887947452291</v>
      </c>
      <c r="S190" s="26">
        <v>-185632</v>
      </c>
      <c r="T190" s="27">
        <f t="shared" si="19"/>
        <v>3574942</v>
      </c>
      <c r="U190" s="29"/>
    </row>
    <row r="191" spans="1:21" ht="15.6" hidden="1" thickBot="1" x14ac:dyDescent="0.3">
      <c r="A191" s="41" t="s">
        <v>26</v>
      </c>
      <c r="B191" s="42" t="s">
        <v>26</v>
      </c>
      <c r="C191" s="42" t="s">
        <v>29</v>
      </c>
      <c r="D191" s="42" t="s">
        <v>26</v>
      </c>
      <c r="E191" s="42">
        <v>25729000</v>
      </c>
      <c r="F191" s="42"/>
      <c r="G191" s="42">
        <f t="shared" si="16"/>
        <v>25729000</v>
      </c>
      <c r="H191" s="42"/>
      <c r="I191" s="42">
        <v>9401026</v>
      </c>
      <c r="J191" s="43">
        <f t="shared" si="17"/>
        <v>16327974</v>
      </c>
      <c r="K191" s="178">
        <f t="shared" si="20"/>
        <v>0.36538637335302576</v>
      </c>
      <c r="L191" s="42">
        <v>0</v>
      </c>
      <c r="M191" s="42">
        <v>12938664</v>
      </c>
      <c r="N191" s="138">
        <f t="shared" si="21"/>
        <v>0.86826887947452291</v>
      </c>
      <c r="O191" s="42">
        <v>0</v>
      </c>
      <c r="P191" s="42">
        <v>0</v>
      </c>
      <c r="Q191" s="43">
        <f t="shared" si="18"/>
        <v>3389310</v>
      </c>
      <c r="R191" s="44">
        <f t="shared" si="22"/>
        <v>0.86826887947452291</v>
      </c>
      <c r="S191" s="42">
        <v>-185632</v>
      </c>
      <c r="T191" s="43">
        <f t="shared" si="19"/>
        <v>3574942</v>
      </c>
      <c r="U191" s="45"/>
    </row>
    <row r="192" spans="1:21" ht="15.6" thickBot="1" x14ac:dyDescent="0.3">
      <c r="A192" s="46" t="s">
        <v>187</v>
      </c>
      <c r="B192" s="47" t="s">
        <v>188</v>
      </c>
      <c r="C192" s="47" t="s">
        <v>29</v>
      </c>
      <c r="D192" s="47" t="s">
        <v>25</v>
      </c>
      <c r="E192" s="47">
        <v>7962000</v>
      </c>
      <c r="F192" s="47">
        <v>-299000</v>
      </c>
      <c r="G192" s="47">
        <f>E192+F192</f>
        <v>7663000</v>
      </c>
      <c r="H192" s="47"/>
      <c r="I192" s="47">
        <v>4146087.7</v>
      </c>
      <c r="J192" s="48">
        <f t="shared" si="17"/>
        <v>3516912.3</v>
      </c>
      <c r="K192" s="180">
        <f t="shared" si="20"/>
        <v>0.54105281221453738</v>
      </c>
      <c r="L192" s="47">
        <v>126990.89</v>
      </c>
      <c r="M192" s="47">
        <v>3389392.07</v>
      </c>
      <c r="N192" s="130">
        <f t="shared" si="21"/>
        <v>0.99993092261516381</v>
      </c>
      <c r="O192" s="47">
        <v>0</v>
      </c>
      <c r="P192" s="47">
        <v>0</v>
      </c>
      <c r="Q192" s="48">
        <f t="shared" si="18"/>
        <v>529.33999999985099</v>
      </c>
      <c r="R192" s="49">
        <f t="shared" si="22"/>
        <v>0.99993092261516381</v>
      </c>
      <c r="S192" s="47">
        <v>0</v>
      </c>
      <c r="T192" s="48">
        <f t="shared" si="19"/>
        <v>529.33999999985099</v>
      </c>
      <c r="U192" s="50"/>
    </row>
    <row r="193" spans="1:21" ht="15" hidden="1" x14ac:dyDescent="0.25">
      <c r="A193" s="53" t="s">
        <v>26</v>
      </c>
      <c r="B193" s="37" t="s">
        <v>26</v>
      </c>
      <c r="C193" s="37" t="s">
        <v>87</v>
      </c>
      <c r="D193" s="37" t="s">
        <v>88</v>
      </c>
      <c r="E193" s="37">
        <v>0</v>
      </c>
      <c r="F193" s="37"/>
      <c r="G193" s="37">
        <f t="shared" si="16"/>
        <v>0</v>
      </c>
      <c r="H193" s="37"/>
      <c r="I193" s="37">
        <v>0</v>
      </c>
      <c r="J193" s="38">
        <f t="shared" si="17"/>
        <v>0</v>
      </c>
      <c r="K193" s="176"/>
      <c r="L193" s="37">
        <v>0</v>
      </c>
      <c r="M193" s="37">
        <v>0</v>
      </c>
      <c r="N193" s="131"/>
      <c r="O193" s="37">
        <v>0</v>
      </c>
      <c r="P193" s="37">
        <v>0</v>
      </c>
      <c r="Q193" s="38">
        <f t="shared" si="18"/>
        <v>0</v>
      </c>
      <c r="R193" s="39"/>
      <c r="S193" s="37">
        <v>0</v>
      </c>
      <c r="T193" s="38">
        <f t="shared" si="19"/>
        <v>0</v>
      </c>
      <c r="U193" s="40"/>
    </row>
    <row r="194" spans="1:21" ht="15" hidden="1" x14ac:dyDescent="0.25">
      <c r="A194" s="25" t="s">
        <v>26</v>
      </c>
      <c r="B194" s="26" t="s">
        <v>26</v>
      </c>
      <c r="C194" s="26" t="s">
        <v>29</v>
      </c>
      <c r="D194" s="26" t="s">
        <v>26</v>
      </c>
      <c r="E194" s="26">
        <v>7962000</v>
      </c>
      <c r="F194" s="26"/>
      <c r="G194" s="26">
        <f t="shared" si="16"/>
        <v>7962000</v>
      </c>
      <c r="H194" s="26"/>
      <c r="I194" s="26">
        <v>4146087.7</v>
      </c>
      <c r="J194" s="27">
        <f t="shared" si="17"/>
        <v>3815912.3</v>
      </c>
      <c r="K194" s="177">
        <f t="shared" si="20"/>
        <v>0.52073445114292893</v>
      </c>
      <c r="L194" s="26">
        <v>126990.89</v>
      </c>
      <c r="M194" s="26">
        <v>3389392.07</v>
      </c>
      <c r="N194" s="139">
        <f t="shared" si="21"/>
        <v>0.96238013815624213</v>
      </c>
      <c r="O194" s="26">
        <v>0</v>
      </c>
      <c r="P194" s="26">
        <v>0</v>
      </c>
      <c r="Q194" s="27">
        <f t="shared" si="18"/>
        <v>299529.33999999985</v>
      </c>
      <c r="R194" s="28">
        <f t="shared" si="22"/>
        <v>0.96238013815624213</v>
      </c>
      <c r="S194" s="26">
        <v>0</v>
      </c>
      <c r="T194" s="27">
        <f t="shared" si="19"/>
        <v>299529.33999999985</v>
      </c>
      <c r="U194" s="29"/>
    </row>
    <row r="195" spans="1:21" ht="15" hidden="1" x14ac:dyDescent="0.25">
      <c r="A195" s="25" t="s">
        <v>189</v>
      </c>
      <c r="B195" s="26" t="s">
        <v>190</v>
      </c>
      <c r="C195" s="26" t="s">
        <v>24</v>
      </c>
      <c r="D195" s="26" t="s">
        <v>25</v>
      </c>
      <c r="E195" s="26">
        <v>0</v>
      </c>
      <c r="F195" s="26"/>
      <c r="G195" s="26">
        <f t="shared" si="16"/>
        <v>0</v>
      </c>
      <c r="H195" s="26"/>
      <c r="I195" s="26">
        <v>0</v>
      </c>
      <c r="J195" s="27">
        <f t="shared" si="17"/>
        <v>0</v>
      </c>
      <c r="K195" s="177"/>
      <c r="L195" s="26">
        <v>0</v>
      </c>
      <c r="M195" s="26">
        <v>0</v>
      </c>
      <c r="N195" s="139"/>
      <c r="O195" s="26">
        <v>0</v>
      </c>
      <c r="P195" s="26">
        <v>0</v>
      </c>
      <c r="Q195" s="27">
        <f t="shared" si="18"/>
        <v>0</v>
      </c>
      <c r="R195" s="28"/>
      <c r="S195" s="26">
        <v>0</v>
      </c>
      <c r="T195" s="27">
        <f t="shared" si="19"/>
        <v>0</v>
      </c>
      <c r="U195" s="29"/>
    </row>
    <row r="196" spans="1:21" ht="15" hidden="1" x14ac:dyDescent="0.25">
      <c r="A196" s="25" t="s">
        <v>26</v>
      </c>
      <c r="B196" s="26" t="s">
        <v>26</v>
      </c>
      <c r="C196" s="26" t="s">
        <v>29</v>
      </c>
      <c r="D196" s="26" t="s">
        <v>26</v>
      </c>
      <c r="E196" s="26">
        <v>0</v>
      </c>
      <c r="F196" s="26"/>
      <c r="G196" s="26">
        <f t="shared" si="16"/>
        <v>0</v>
      </c>
      <c r="H196" s="26"/>
      <c r="I196" s="26">
        <v>0</v>
      </c>
      <c r="J196" s="27">
        <f t="shared" si="17"/>
        <v>0</v>
      </c>
      <c r="K196" s="177"/>
      <c r="L196" s="26">
        <v>0</v>
      </c>
      <c r="M196" s="26">
        <v>0</v>
      </c>
      <c r="N196" s="139"/>
      <c r="O196" s="26">
        <v>0</v>
      </c>
      <c r="P196" s="26">
        <v>0</v>
      </c>
      <c r="Q196" s="27">
        <f t="shared" si="18"/>
        <v>0</v>
      </c>
      <c r="R196" s="28"/>
      <c r="S196" s="26">
        <v>0</v>
      </c>
      <c r="T196" s="27">
        <f t="shared" si="19"/>
        <v>0</v>
      </c>
      <c r="U196" s="29"/>
    </row>
    <row r="197" spans="1:21" ht="15" hidden="1" x14ac:dyDescent="0.25">
      <c r="A197" s="25" t="s">
        <v>191</v>
      </c>
      <c r="B197" s="26" t="s">
        <v>192</v>
      </c>
      <c r="C197" s="26" t="s">
        <v>24</v>
      </c>
      <c r="D197" s="26" t="s">
        <v>25</v>
      </c>
      <c r="E197" s="26">
        <v>70985531</v>
      </c>
      <c r="F197" s="26"/>
      <c r="G197" s="26">
        <f t="shared" si="16"/>
        <v>70985531</v>
      </c>
      <c r="H197" s="26"/>
      <c r="I197" s="26">
        <v>19721364</v>
      </c>
      <c r="J197" s="27">
        <f t="shared" si="17"/>
        <v>51264167</v>
      </c>
      <c r="K197" s="177">
        <f t="shared" si="20"/>
        <v>0.27782230719665957</v>
      </c>
      <c r="L197" s="26">
        <v>50310.17</v>
      </c>
      <c r="M197" s="26">
        <v>7401926.5999999996</v>
      </c>
      <c r="N197" s="139">
        <f t="shared" si="21"/>
        <v>0.38280478270987367</v>
      </c>
      <c r="O197" s="26">
        <v>0</v>
      </c>
      <c r="P197" s="26">
        <v>0</v>
      </c>
      <c r="Q197" s="27">
        <f t="shared" si="18"/>
        <v>43811930.229999997</v>
      </c>
      <c r="R197" s="28">
        <f t="shared" si="22"/>
        <v>0.38280478270987367</v>
      </c>
      <c r="S197" s="26">
        <v>6047271</v>
      </c>
      <c r="T197" s="27">
        <f t="shared" si="19"/>
        <v>37764659.229999997</v>
      </c>
      <c r="U197" s="29"/>
    </row>
    <row r="198" spans="1:21" ht="15" hidden="1" x14ac:dyDescent="0.25">
      <c r="A198" s="25" t="s">
        <v>26</v>
      </c>
      <c r="B198" s="26" t="s">
        <v>26</v>
      </c>
      <c r="C198" s="26" t="s">
        <v>114</v>
      </c>
      <c r="D198" s="26" t="s">
        <v>115</v>
      </c>
      <c r="E198" s="26">
        <v>1527963</v>
      </c>
      <c r="F198" s="26"/>
      <c r="G198" s="26">
        <f t="shared" si="16"/>
        <v>1527963</v>
      </c>
      <c r="H198" s="26"/>
      <c r="I198" s="26">
        <v>92500</v>
      </c>
      <c r="J198" s="27">
        <f t="shared" si="17"/>
        <v>1435463</v>
      </c>
      <c r="K198" s="177">
        <f t="shared" si="20"/>
        <v>6.053811512451545E-2</v>
      </c>
      <c r="L198" s="26">
        <v>0</v>
      </c>
      <c r="M198" s="26">
        <v>0</v>
      </c>
      <c r="N198" s="139">
        <f t="shared" si="21"/>
        <v>6.053811512451545E-2</v>
      </c>
      <c r="O198" s="26">
        <v>0</v>
      </c>
      <c r="P198" s="26">
        <v>0</v>
      </c>
      <c r="Q198" s="27">
        <f t="shared" ref="Q198:Q264" si="23">J198-L198-M198-O198-P198</f>
        <v>1435463</v>
      </c>
      <c r="R198" s="28">
        <f t="shared" si="22"/>
        <v>6.053811512451545E-2</v>
      </c>
      <c r="S198" s="26">
        <v>0</v>
      </c>
      <c r="T198" s="27">
        <f t="shared" ref="T198:T264" si="24">Q198-S198</f>
        <v>1435463</v>
      </c>
      <c r="U198" s="29"/>
    </row>
    <row r="199" spans="1:21" ht="15" hidden="1" x14ac:dyDescent="0.25">
      <c r="A199" s="25" t="s">
        <v>26</v>
      </c>
      <c r="B199" s="26" t="s">
        <v>26</v>
      </c>
      <c r="C199" s="26" t="s">
        <v>175</v>
      </c>
      <c r="D199" s="26" t="s">
        <v>176</v>
      </c>
      <c r="E199" s="26">
        <v>1502006</v>
      </c>
      <c r="F199" s="26"/>
      <c r="G199" s="26">
        <f t="shared" ref="G199:G265" si="25">E199+F199</f>
        <v>1502006</v>
      </c>
      <c r="H199" s="26"/>
      <c r="I199" s="26">
        <v>1807</v>
      </c>
      <c r="J199" s="27">
        <f t="shared" ref="J199:J265" si="26">G199-I199-H199</f>
        <v>1500199</v>
      </c>
      <c r="K199" s="177">
        <f t="shared" si="20"/>
        <v>1.2030577773990251E-3</v>
      </c>
      <c r="L199" s="26">
        <v>351571</v>
      </c>
      <c r="M199" s="26">
        <v>835102</v>
      </c>
      <c r="N199" s="139">
        <f t="shared" si="21"/>
        <v>0.79126181919379812</v>
      </c>
      <c r="O199" s="26">
        <v>0</v>
      </c>
      <c r="P199" s="26">
        <v>0</v>
      </c>
      <c r="Q199" s="27">
        <f t="shared" si="23"/>
        <v>313526</v>
      </c>
      <c r="R199" s="28">
        <f t="shared" si="22"/>
        <v>0.79126181919379812</v>
      </c>
      <c r="S199" s="26">
        <v>-1366</v>
      </c>
      <c r="T199" s="27">
        <f t="shared" si="24"/>
        <v>314892</v>
      </c>
      <c r="U199" s="29"/>
    </row>
    <row r="200" spans="1:21" ht="15" hidden="1" x14ac:dyDescent="0.25">
      <c r="A200" s="25" t="s">
        <v>26</v>
      </c>
      <c r="B200" s="26" t="s">
        <v>26</v>
      </c>
      <c r="C200" s="26" t="s">
        <v>193</v>
      </c>
      <c r="D200" s="26" t="s">
        <v>194</v>
      </c>
      <c r="E200" s="26">
        <v>128500</v>
      </c>
      <c r="F200" s="26"/>
      <c r="G200" s="26">
        <f t="shared" si="25"/>
        <v>128500</v>
      </c>
      <c r="H200" s="26"/>
      <c r="I200" s="26">
        <v>27900</v>
      </c>
      <c r="J200" s="27">
        <f t="shared" si="26"/>
        <v>100600</v>
      </c>
      <c r="K200" s="177">
        <f t="shared" si="20"/>
        <v>0.21712062256809339</v>
      </c>
      <c r="L200" s="26">
        <v>0</v>
      </c>
      <c r="M200" s="26">
        <v>50647.199999999997</v>
      </c>
      <c r="N200" s="139">
        <f t="shared" si="21"/>
        <v>0.61126225680933854</v>
      </c>
      <c r="O200" s="26">
        <v>0</v>
      </c>
      <c r="P200" s="26">
        <v>0</v>
      </c>
      <c r="Q200" s="27">
        <f t="shared" si="23"/>
        <v>49952.800000000003</v>
      </c>
      <c r="R200" s="28">
        <f t="shared" si="22"/>
        <v>0.61126225680933854</v>
      </c>
      <c r="S200" s="26">
        <v>0</v>
      </c>
      <c r="T200" s="27">
        <f t="shared" si="24"/>
        <v>49952.800000000003</v>
      </c>
      <c r="U200" s="29"/>
    </row>
    <row r="201" spans="1:21" ht="15" hidden="1" x14ac:dyDescent="0.25">
      <c r="A201" s="25" t="s">
        <v>26</v>
      </c>
      <c r="B201" s="26" t="s">
        <v>26</v>
      </c>
      <c r="C201" s="26" t="s">
        <v>36</v>
      </c>
      <c r="D201" s="26" t="s">
        <v>37</v>
      </c>
      <c r="E201" s="26">
        <v>0</v>
      </c>
      <c r="F201" s="26"/>
      <c r="G201" s="26">
        <f t="shared" si="25"/>
        <v>0</v>
      </c>
      <c r="H201" s="26"/>
      <c r="I201" s="26">
        <v>-3173</v>
      </c>
      <c r="J201" s="27">
        <f t="shared" si="26"/>
        <v>3173</v>
      </c>
      <c r="K201" s="177"/>
      <c r="L201" s="26">
        <v>0</v>
      </c>
      <c r="M201" s="26">
        <v>0</v>
      </c>
      <c r="N201" s="139"/>
      <c r="O201" s="26">
        <v>0</v>
      </c>
      <c r="P201" s="26">
        <v>0</v>
      </c>
      <c r="Q201" s="27">
        <f t="shared" si="23"/>
        <v>3173</v>
      </c>
      <c r="R201" s="28"/>
      <c r="S201" s="26">
        <v>0</v>
      </c>
      <c r="T201" s="27">
        <f t="shared" si="24"/>
        <v>3173</v>
      </c>
      <c r="U201" s="29"/>
    </row>
    <row r="202" spans="1:21" ht="15" hidden="1" x14ac:dyDescent="0.25">
      <c r="A202" s="25" t="s">
        <v>26</v>
      </c>
      <c r="B202" s="26" t="s">
        <v>26</v>
      </c>
      <c r="C202" s="26" t="s">
        <v>38</v>
      </c>
      <c r="D202" s="26" t="s">
        <v>39</v>
      </c>
      <c r="E202" s="26">
        <v>0</v>
      </c>
      <c r="F202" s="26"/>
      <c r="G202" s="26">
        <f t="shared" si="25"/>
        <v>0</v>
      </c>
      <c r="H202" s="26"/>
      <c r="I202" s="26">
        <v>-9</v>
      </c>
      <c r="J202" s="27">
        <f t="shared" si="26"/>
        <v>9</v>
      </c>
      <c r="K202" s="177"/>
      <c r="L202" s="26">
        <v>0</v>
      </c>
      <c r="M202" s="26">
        <v>0</v>
      </c>
      <c r="N202" s="139"/>
      <c r="O202" s="26">
        <v>0</v>
      </c>
      <c r="P202" s="26">
        <v>0</v>
      </c>
      <c r="Q202" s="27">
        <f t="shared" si="23"/>
        <v>9</v>
      </c>
      <c r="R202" s="28"/>
      <c r="S202" s="26">
        <v>0</v>
      </c>
      <c r="T202" s="27">
        <f t="shared" si="24"/>
        <v>9</v>
      </c>
      <c r="U202" s="29"/>
    </row>
    <row r="203" spans="1:21" ht="15.6" thickBot="1" x14ac:dyDescent="0.3">
      <c r="A203" s="41" t="s">
        <v>191</v>
      </c>
      <c r="B203" s="42" t="s">
        <v>192</v>
      </c>
      <c r="C203" s="42" t="s">
        <v>29</v>
      </c>
      <c r="D203" s="42" t="s">
        <v>192</v>
      </c>
      <c r="E203" s="42">
        <v>74144000</v>
      </c>
      <c r="F203" s="42"/>
      <c r="G203" s="42">
        <f t="shared" si="25"/>
        <v>74144000</v>
      </c>
      <c r="H203" s="42"/>
      <c r="I203" s="42">
        <v>19840389</v>
      </c>
      <c r="J203" s="43">
        <f t="shared" si="26"/>
        <v>54303611</v>
      </c>
      <c r="K203" s="183">
        <f t="shared" ref="K203:K263" si="27">(I203+H203)/G203</f>
        <v>0.26759264404402244</v>
      </c>
      <c r="L203" s="42">
        <v>401881.17</v>
      </c>
      <c r="M203" s="42">
        <v>8287675.7999999998</v>
      </c>
      <c r="N203" s="138">
        <f t="shared" ref="N203:N263" si="28">(M203+L203+I203+H203)/G203</f>
        <v>0.38479102786469571</v>
      </c>
      <c r="O203" s="42">
        <v>0</v>
      </c>
      <c r="P203" s="42">
        <v>0</v>
      </c>
      <c r="Q203" s="43">
        <f t="shared" si="23"/>
        <v>45614054.030000001</v>
      </c>
      <c r="R203" s="132">
        <f t="shared" ref="R203:R263" si="29">(P203+O203+M203+L203+I203+H203)/G203</f>
        <v>0.38479102786469571</v>
      </c>
      <c r="S203" s="42">
        <v>6045905</v>
      </c>
      <c r="T203" s="43">
        <f t="shared" si="24"/>
        <v>39568149.030000001</v>
      </c>
      <c r="U203" s="45"/>
    </row>
    <row r="204" spans="1:21" ht="15" x14ac:dyDescent="0.25">
      <c r="A204" s="20" t="s">
        <v>195</v>
      </c>
      <c r="B204" s="21" t="s">
        <v>196</v>
      </c>
      <c r="C204" s="21" t="s">
        <v>24</v>
      </c>
      <c r="D204" s="21" t="s">
        <v>25</v>
      </c>
      <c r="E204" s="21">
        <v>1520000</v>
      </c>
      <c r="F204" s="21"/>
      <c r="G204" s="21">
        <f t="shared" si="25"/>
        <v>1520000</v>
      </c>
      <c r="H204" s="21"/>
      <c r="I204" s="21">
        <v>356524.69</v>
      </c>
      <c r="J204" s="22">
        <f t="shared" si="26"/>
        <v>1163475.31</v>
      </c>
      <c r="K204" s="184">
        <f t="shared" si="27"/>
        <v>0.23455571710526316</v>
      </c>
      <c r="L204" s="21">
        <v>5660.91</v>
      </c>
      <c r="M204" s="21">
        <v>772562.9</v>
      </c>
      <c r="N204" s="140">
        <f t="shared" si="28"/>
        <v>0.74654506578947366</v>
      </c>
      <c r="O204" s="21">
        <v>0</v>
      </c>
      <c r="P204" s="21">
        <v>0</v>
      </c>
      <c r="Q204" s="22">
        <f t="shared" si="23"/>
        <v>385251.50000000012</v>
      </c>
      <c r="R204" s="23">
        <f t="shared" si="29"/>
        <v>0.74654506578947366</v>
      </c>
      <c r="S204" s="21">
        <v>0</v>
      </c>
      <c r="T204" s="22">
        <f t="shared" si="24"/>
        <v>385251.50000000012</v>
      </c>
      <c r="U204" s="24"/>
    </row>
    <row r="205" spans="1:21" ht="15" x14ac:dyDescent="0.25">
      <c r="A205" s="25" t="s">
        <v>26</v>
      </c>
      <c r="B205" s="26" t="s">
        <v>139</v>
      </c>
      <c r="C205" s="26" t="s">
        <v>140</v>
      </c>
      <c r="D205" s="26" t="s">
        <v>141</v>
      </c>
      <c r="E205" s="26">
        <v>500000</v>
      </c>
      <c r="F205" s="26"/>
      <c r="G205" s="26">
        <f t="shared" si="25"/>
        <v>500000</v>
      </c>
      <c r="H205" s="26"/>
      <c r="I205" s="26">
        <v>0</v>
      </c>
      <c r="J205" s="27">
        <f t="shared" si="26"/>
        <v>500000</v>
      </c>
      <c r="K205" s="174">
        <f t="shared" si="27"/>
        <v>0</v>
      </c>
      <c r="L205" s="26">
        <v>0</v>
      </c>
      <c r="M205" s="26">
        <v>0</v>
      </c>
      <c r="N205" s="139">
        <f t="shared" si="28"/>
        <v>0</v>
      </c>
      <c r="O205" s="26">
        <v>0</v>
      </c>
      <c r="P205" s="26">
        <v>0</v>
      </c>
      <c r="Q205" s="27">
        <f t="shared" si="23"/>
        <v>500000</v>
      </c>
      <c r="R205" s="92">
        <f t="shared" si="29"/>
        <v>0</v>
      </c>
      <c r="S205" s="26">
        <v>0</v>
      </c>
      <c r="T205" s="27">
        <f t="shared" si="24"/>
        <v>500000</v>
      </c>
      <c r="U205" s="29"/>
    </row>
    <row r="206" spans="1:21" ht="15" hidden="1" x14ac:dyDescent="0.25">
      <c r="A206" s="25" t="s">
        <v>26</v>
      </c>
      <c r="B206" s="26" t="s">
        <v>26</v>
      </c>
      <c r="C206" s="26" t="s">
        <v>197</v>
      </c>
      <c r="D206" s="26" t="s">
        <v>198</v>
      </c>
      <c r="E206" s="26">
        <v>0</v>
      </c>
      <c r="F206" s="26"/>
      <c r="G206" s="26">
        <f t="shared" si="25"/>
        <v>0</v>
      </c>
      <c r="H206" s="26"/>
      <c r="I206" s="26">
        <v>0</v>
      </c>
      <c r="J206" s="27">
        <f t="shared" si="26"/>
        <v>0</v>
      </c>
      <c r="K206" s="174"/>
      <c r="L206" s="26">
        <v>0</v>
      </c>
      <c r="M206" s="26">
        <v>0</v>
      </c>
      <c r="N206" s="139"/>
      <c r="O206" s="26">
        <v>0</v>
      </c>
      <c r="P206" s="26">
        <v>0</v>
      </c>
      <c r="Q206" s="27">
        <f t="shared" si="23"/>
        <v>0</v>
      </c>
      <c r="R206" s="92"/>
      <c r="S206" s="26">
        <v>0</v>
      </c>
      <c r="T206" s="27">
        <f t="shared" si="24"/>
        <v>0</v>
      </c>
      <c r="U206" s="29"/>
    </row>
    <row r="207" spans="1:21" ht="15" x14ac:dyDescent="0.25">
      <c r="A207" s="25" t="s">
        <v>26</v>
      </c>
      <c r="B207" s="26" t="s">
        <v>343</v>
      </c>
      <c r="C207" s="26" t="s">
        <v>199</v>
      </c>
      <c r="D207" s="26" t="s">
        <v>200</v>
      </c>
      <c r="E207" s="26">
        <v>20000</v>
      </c>
      <c r="F207" s="26"/>
      <c r="G207" s="26">
        <f t="shared" si="25"/>
        <v>20000</v>
      </c>
      <c r="H207" s="26"/>
      <c r="I207" s="26">
        <v>0</v>
      </c>
      <c r="J207" s="27">
        <f t="shared" si="26"/>
        <v>20000</v>
      </c>
      <c r="K207" s="174">
        <f t="shared" si="27"/>
        <v>0</v>
      </c>
      <c r="L207" s="26">
        <v>0</v>
      </c>
      <c r="M207" s="26">
        <v>0</v>
      </c>
      <c r="N207" s="139">
        <f t="shared" si="28"/>
        <v>0</v>
      </c>
      <c r="O207" s="26">
        <v>0</v>
      </c>
      <c r="P207" s="26">
        <v>0</v>
      </c>
      <c r="Q207" s="27">
        <f t="shared" si="23"/>
        <v>20000</v>
      </c>
      <c r="R207" s="92">
        <f t="shared" si="29"/>
        <v>0</v>
      </c>
      <c r="S207" s="26">
        <v>0</v>
      </c>
      <c r="T207" s="27">
        <f t="shared" si="24"/>
        <v>20000</v>
      </c>
      <c r="U207" s="29"/>
    </row>
    <row r="208" spans="1:21" ht="15.6" thickBot="1" x14ac:dyDescent="0.3">
      <c r="A208" s="30" t="s">
        <v>26</v>
      </c>
      <c r="B208" s="31" t="s">
        <v>26</v>
      </c>
      <c r="C208" s="31" t="s">
        <v>29</v>
      </c>
      <c r="D208" s="31" t="s">
        <v>26</v>
      </c>
      <c r="E208" s="31">
        <v>2040000</v>
      </c>
      <c r="F208" s="31"/>
      <c r="G208" s="31">
        <f t="shared" si="25"/>
        <v>2040000</v>
      </c>
      <c r="H208" s="31"/>
      <c r="I208" s="31">
        <v>356524.69</v>
      </c>
      <c r="J208" s="32">
        <f t="shared" si="26"/>
        <v>1683475.31</v>
      </c>
      <c r="K208" s="175">
        <f t="shared" si="27"/>
        <v>0.17476700490196079</v>
      </c>
      <c r="L208" s="31">
        <v>5660.91</v>
      </c>
      <c r="M208" s="31">
        <v>772562.9</v>
      </c>
      <c r="N208" s="141">
        <f t="shared" si="28"/>
        <v>0.55624926470588232</v>
      </c>
      <c r="O208" s="31">
        <v>0</v>
      </c>
      <c r="P208" s="31">
        <v>0</v>
      </c>
      <c r="Q208" s="32">
        <f t="shared" si="23"/>
        <v>905251.50000000012</v>
      </c>
      <c r="R208" s="129">
        <f t="shared" si="29"/>
        <v>0.55624926470588232</v>
      </c>
      <c r="S208" s="31">
        <v>0</v>
      </c>
      <c r="T208" s="32">
        <f t="shared" si="24"/>
        <v>905251.50000000012</v>
      </c>
      <c r="U208" s="34"/>
    </row>
    <row r="209" spans="1:21" s="19" customFormat="1" ht="15" x14ac:dyDescent="0.25">
      <c r="A209" s="61" t="s">
        <v>201</v>
      </c>
      <c r="B209" s="62" t="s">
        <v>202</v>
      </c>
      <c r="C209" s="62" t="s">
        <v>24</v>
      </c>
      <c r="D209" s="62" t="s">
        <v>25</v>
      </c>
      <c r="E209" s="63">
        <v>4398449</v>
      </c>
      <c r="F209" s="63">
        <v>-945000</v>
      </c>
      <c r="G209" s="63">
        <f t="shared" si="25"/>
        <v>3453449</v>
      </c>
      <c r="H209" s="63"/>
      <c r="I209" s="63">
        <v>2922601.01</v>
      </c>
      <c r="J209" s="64">
        <f t="shared" si="26"/>
        <v>530847.99000000022</v>
      </c>
      <c r="K209" s="65">
        <f t="shared" si="27"/>
        <v>0.8462846881479934</v>
      </c>
      <c r="L209" s="63">
        <v>0.8</v>
      </c>
      <c r="M209" s="63">
        <v>530025.5</v>
      </c>
      <c r="N209" s="143">
        <f t="shared" si="28"/>
        <v>0.99976206684969127</v>
      </c>
      <c r="O209" s="63">
        <v>0</v>
      </c>
      <c r="P209" s="63">
        <v>5000</v>
      </c>
      <c r="Q209" s="64">
        <f t="shared" si="23"/>
        <v>-4178.309999999823</v>
      </c>
      <c r="R209" s="65">
        <f t="shared" si="29"/>
        <v>1.0012098948037165</v>
      </c>
      <c r="S209" s="63">
        <v>0</v>
      </c>
      <c r="T209" s="64">
        <f>Q209-S209</f>
        <v>-4178.309999999823</v>
      </c>
      <c r="U209" s="40"/>
    </row>
    <row r="210" spans="1:21" ht="15" x14ac:dyDescent="0.25">
      <c r="A210" s="25" t="s">
        <v>26</v>
      </c>
      <c r="B210" s="26" t="s">
        <v>26</v>
      </c>
      <c r="C210" s="26" t="s">
        <v>193</v>
      </c>
      <c r="D210" s="26" t="s">
        <v>203</v>
      </c>
      <c r="E210" s="26">
        <v>13089868</v>
      </c>
      <c r="F210" s="26"/>
      <c r="G210" s="26">
        <f t="shared" si="25"/>
        <v>13089868</v>
      </c>
      <c r="H210" s="26"/>
      <c r="I210" s="26">
        <v>3770372.47</v>
      </c>
      <c r="J210" s="27">
        <f t="shared" si="26"/>
        <v>9319495.5299999993</v>
      </c>
      <c r="K210" s="174">
        <f t="shared" si="27"/>
        <v>0.28803747066051394</v>
      </c>
      <c r="L210" s="26">
        <v>697679.12</v>
      </c>
      <c r="M210" s="26">
        <v>7721580.2699999996</v>
      </c>
      <c r="N210" s="139">
        <f t="shared" si="28"/>
        <v>0.93122649212352637</v>
      </c>
      <c r="O210" s="26">
        <v>12624.3</v>
      </c>
      <c r="P210" s="26">
        <v>499291</v>
      </c>
      <c r="Q210" s="27">
        <f t="shared" si="23"/>
        <v>388320.84000000055</v>
      </c>
      <c r="R210" s="28">
        <f t="shared" si="29"/>
        <v>0.97033424324828943</v>
      </c>
      <c r="S210" s="26">
        <v>0</v>
      </c>
      <c r="T210" s="27">
        <f t="shared" si="24"/>
        <v>388320.84000000055</v>
      </c>
      <c r="U210" s="29"/>
    </row>
    <row r="211" spans="1:21" ht="15" x14ac:dyDescent="0.25">
      <c r="A211" s="25" t="s">
        <v>26</v>
      </c>
      <c r="B211" s="26" t="s">
        <v>26</v>
      </c>
      <c r="C211" s="26" t="s">
        <v>197</v>
      </c>
      <c r="D211" s="26" t="s">
        <v>198</v>
      </c>
      <c r="E211" s="26">
        <v>12177683</v>
      </c>
      <c r="F211" s="26"/>
      <c r="G211" s="26">
        <f t="shared" si="25"/>
        <v>12177683</v>
      </c>
      <c r="H211" s="26"/>
      <c r="I211" s="26">
        <v>810580.7</v>
      </c>
      <c r="J211" s="27">
        <f t="shared" si="26"/>
        <v>11367102.300000001</v>
      </c>
      <c r="K211" s="174">
        <f t="shared" si="27"/>
        <v>6.6562801807207486E-2</v>
      </c>
      <c r="L211" s="26">
        <v>665941</v>
      </c>
      <c r="M211" s="26">
        <v>4184253.25</v>
      </c>
      <c r="N211" s="139">
        <f t="shared" si="28"/>
        <v>0.46484827614579888</v>
      </c>
      <c r="O211" s="26">
        <v>5656898</v>
      </c>
      <c r="P211" s="26">
        <v>829000</v>
      </c>
      <c r="Q211" s="27">
        <f t="shared" si="23"/>
        <v>31010.050000000745</v>
      </c>
      <c r="R211" s="28">
        <f t="shared" si="29"/>
        <v>0.99745353446957019</v>
      </c>
      <c r="S211" s="26">
        <v>0</v>
      </c>
      <c r="T211" s="27">
        <f t="shared" si="24"/>
        <v>31010.050000000745</v>
      </c>
      <c r="U211" s="29"/>
    </row>
    <row r="212" spans="1:21" ht="15" x14ac:dyDescent="0.25">
      <c r="A212" s="25" t="s">
        <v>26</v>
      </c>
      <c r="B212" s="26" t="s">
        <v>26</v>
      </c>
      <c r="C212" s="26" t="s">
        <v>204</v>
      </c>
      <c r="D212" s="26" t="s">
        <v>205</v>
      </c>
      <c r="E212" s="26">
        <v>829000</v>
      </c>
      <c r="F212" s="26"/>
      <c r="G212" s="26">
        <f t="shared" si="25"/>
        <v>829000</v>
      </c>
      <c r="H212" s="26"/>
      <c r="I212" s="26">
        <v>0</v>
      </c>
      <c r="J212" s="27">
        <f t="shared" si="26"/>
        <v>829000</v>
      </c>
      <c r="K212" s="174">
        <f t="shared" si="27"/>
        <v>0</v>
      </c>
      <c r="L212" s="26">
        <v>196278</v>
      </c>
      <c r="M212" s="26">
        <v>633116.1</v>
      </c>
      <c r="N212" s="139">
        <f t="shared" si="28"/>
        <v>1.0004753920386007</v>
      </c>
      <c r="O212" s="26">
        <v>0</v>
      </c>
      <c r="P212" s="26">
        <v>0</v>
      </c>
      <c r="Q212" s="27">
        <f t="shared" si="23"/>
        <v>-394.09999999997672</v>
      </c>
      <c r="R212" s="28">
        <f t="shared" si="29"/>
        <v>1.0004753920386007</v>
      </c>
      <c r="S212" s="26">
        <v>0</v>
      </c>
      <c r="T212" s="27">
        <f t="shared" si="24"/>
        <v>-394.09999999997672</v>
      </c>
      <c r="U212" s="29"/>
    </row>
    <row r="213" spans="1:21" ht="15.6" thickBot="1" x14ac:dyDescent="0.3">
      <c r="A213" s="41" t="s">
        <v>26</v>
      </c>
      <c r="B213" s="42" t="s">
        <v>26</v>
      </c>
      <c r="C213" s="42" t="s">
        <v>29</v>
      </c>
      <c r="D213" s="42" t="s">
        <v>26</v>
      </c>
      <c r="E213" s="42">
        <f>SUM(E209:E212)</f>
        <v>30495000</v>
      </c>
      <c r="F213" s="42">
        <f t="shared" ref="F213:G213" si="30">SUM(F209:F212)</f>
        <v>-945000</v>
      </c>
      <c r="G213" s="42">
        <f t="shared" si="30"/>
        <v>29550000</v>
      </c>
      <c r="H213" s="42">
        <f t="shared" ref="F213:S213" si="31">SUM(H209:H212)</f>
        <v>0</v>
      </c>
      <c r="I213" s="42">
        <f t="shared" si="31"/>
        <v>7503554.1800000006</v>
      </c>
      <c r="J213" s="42">
        <f t="shared" si="31"/>
        <v>22046445.82</v>
      </c>
      <c r="K213" s="174">
        <f t="shared" si="27"/>
        <v>0.25392738341793575</v>
      </c>
      <c r="L213" s="42">
        <f t="shared" si="31"/>
        <v>1559898.92</v>
      </c>
      <c r="M213" s="42">
        <f t="shared" si="31"/>
        <v>13068975.119999999</v>
      </c>
      <c r="N213" s="139">
        <f t="shared" si="28"/>
        <v>0.74898234247038908</v>
      </c>
      <c r="O213" s="42">
        <f t="shared" si="31"/>
        <v>5669522.2999999998</v>
      </c>
      <c r="P213" s="42">
        <f>SUM(P209:P212)</f>
        <v>1333291</v>
      </c>
      <c r="Q213" s="42">
        <f t="shared" si="31"/>
        <v>414758.48000000149</v>
      </c>
      <c r="R213" s="28">
        <f t="shared" si="29"/>
        <v>0.98596418003384079</v>
      </c>
      <c r="S213" s="42">
        <f t="shared" si="31"/>
        <v>0</v>
      </c>
      <c r="T213" s="42">
        <f>SUM(T209:T212)</f>
        <v>414758.48000000149</v>
      </c>
      <c r="U213" s="45"/>
    </row>
    <row r="214" spans="1:21" ht="15.6" thickBot="1" x14ac:dyDescent="0.3">
      <c r="A214" s="46" t="s">
        <v>206</v>
      </c>
      <c r="B214" s="47" t="s">
        <v>207</v>
      </c>
      <c r="C214" s="31" t="s">
        <v>29</v>
      </c>
      <c r="D214" s="47" t="s">
        <v>25</v>
      </c>
      <c r="E214" s="47">
        <v>3949000</v>
      </c>
      <c r="F214" s="47">
        <v>641000</v>
      </c>
      <c r="G214" s="47">
        <f>E214+F214</f>
        <v>4590000</v>
      </c>
      <c r="H214" s="47"/>
      <c r="I214" s="47">
        <v>1780146.79</v>
      </c>
      <c r="J214" s="48">
        <f t="shared" si="26"/>
        <v>2809853.21</v>
      </c>
      <c r="K214" s="185">
        <f t="shared" si="27"/>
        <v>0.3878315446623094</v>
      </c>
      <c r="L214" s="47">
        <v>0</v>
      </c>
      <c r="M214" s="47">
        <v>0</v>
      </c>
      <c r="N214" s="130">
        <f t="shared" si="28"/>
        <v>0.3878315446623094</v>
      </c>
      <c r="O214" s="47">
        <v>0</v>
      </c>
      <c r="P214" s="47">
        <v>0</v>
      </c>
      <c r="Q214" s="48">
        <f t="shared" si="23"/>
        <v>2809853.21</v>
      </c>
      <c r="R214" s="135">
        <f t="shared" si="29"/>
        <v>0.3878315446623094</v>
      </c>
      <c r="S214" s="47">
        <v>0</v>
      </c>
      <c r="T214" s="48">
        <f t="shared" si="24"/>
        <v>2809853.21</v>
      </c>
      <c r="U214" s="50"/>
    </row>
    <row r="215" spans="1:21" ht="15" hidden="1" x14ac:dyDescent="0.25">
      <c r="A215" s="53" t="s">
        <v>26</v>
      </c>
      <c r="B215" s="37" t="s">
        <v>26</v>
      </c>
      <c r="C215" s="37" t="s">
        <v>29</v>
      </c>
      <c r="D215" s="37" t="s">
        <v>26</v>
      </c>
      <c r="E215" s="37">
        <v>3949000</v>
      </c>
      <c r="F215" s="37"/>
      <c r="G215" s="37">
        <f t="shared" si="25"/>
        <v>3949000</v>
      </c>
      <c r="H215" s="37"/>
      <c r="I215" s="37">
        <v>1780146.79</v>
      </c>
      <c r="J215" s="38">
        <f t="shared" si="26"/>
        <v>2168853.21</v>
      </c>
      <c r="K215" s="176">
        <f t="shared" si="27"/>
        <v>0.45078419599898711</v>
      </c>
      <c r="L215" s="37">
        <v>0</v>
      </c>
      <c r="M215" s="37">
        <v>0</v>
      </c>
      <c r="N215" s="131">
        <f t="shared" si="28"/>
        <v>0.45078419599898711</v>
      </c>
      <c r="O215" s="37">
        <v>0</v>
      </c>
      <c r="P215" s="37">
        <v>0</v>
      </c>
      <c r="Q215" s="38">
        <f t="shared" si="23"/>
        <v>2168853.21</v>
      </c>
      <c r="R215" s="55">
        <f t="shared" si="29"/>
        <v>0.45078419599898711</v>
      </c>
      <c r="S215" s="37">
        <v>0</v>
      </c>
      <c r="T215" s="38">
        <f t="shared" si="24"/>
        <v>2168853.21</v>
      </c>
      <c r="U215" s="40"/>
    </row>
    <row r="216" spans="1:21" ht="15" hidden="1" x14ac:dyDescent="0.25">
      <c r="A216" s="25" t="s">
        <v>208</v>
      </c>
      <c r="B216" s="26" t="s">
        <v>209</v>
      </c>
      <c r="C216" s="26" t="s">
        <v>24</v>
      </c>
      <c r="D216" s="26" t="s">
        <v>25</v>
      </c>
      <c r="E216" s="26">
        <v>3200000</v>
      </c>
      <c r="F216" s="26">
        <v>68000</v>
      </c>
      <c r="G216" s="26">
        <f t="shared" si="25"/>
        <v>3268000</v>
      </c>
      <c r="H216" s="26"/>
      <c r="I216" s="26">
        <v>0</v>
      </c>
      <c r="J216" s="27">
        <f t="shared" si="26"/>
        <v>3268000</v>
      </c>
      <c r="K216" s="177">
        <f t="shared" si="27"/>
        <v>0</v>
      </c>
      <c r="L216" s="26">
        <v>0</v>
      </c>
      <c r="M216" s="26">
        <v>0</v>
      </c>
      <c r="N216" s="139">
        <f t="shared" si="28"/>
        <v>0</v>
      </c>
      <c r="O216" s="26">
        <v>0</v>
      </c>
      <c r="P216" s="26">
        <v>0</v>
      </c>
      <c r="Q216" s="27">
        <f t="shared" si="23"/>
        <v>3268000</v>
      </c>
      <c r="R216" s="92">
        <f t="shared" si="29"/>
        <v>0</v>
      </c>
      <c r="S216" s="26">
        <v>0</v>
      </c>
      <c r="T216" s="27">
        <f t="shared" si="24"/>
        <v>3268000</v>
      </c>
      <c r="U216" s="29"/>
    </row>
    <row r="217" spans="1:21" ht="15" hidden="1" x14ac:dyDescent="0.25">
      <c r="A217" s="25" t="s">
        <v>26</v>
      </c>
      <c r="B217" s="26" t="s">
        <v>26</v>
      </c>
      <c r="C217" s="26" t="s">
        <v>210</v>
      </c>
      <c r="D217" s="26" t="s">
        <v>211</v>
      </c>
      <c r="E217" s="26">
        <v>1000000</v>
      </c>
      <c r="F217" s="26"/>
      <c r="G217" s="26">
        <f t="shared" si="25"/>
        <v>1000000</v>
      </c>
      <c r="H217" s="26"/>
      <c r="I217" s="26">
        <v>433143</v>
      </c>
      <c r="J217" s="27">
        <f t="shared" si="26"/>
        <v>566857</v>
      </c>
      <c r="K217" s="177">
        <f t="shared" si="27"/>
        <v>0.433143</v>
      </c>
      <c r="L217" s="26">
        <v>0</v>
      </c>
      <c r="M217" s="26">
        <v>0</v>
      </c>
      <c r="N217" s="139">
        <f t="shared" si="28"/>
        <v>0.433143</v>
      </c>
      <c r="O217" s="26">
        <v>0</v>
      </c>
      <c r="P217" s="26">
        <v>0</v>
      </c>
      <c r="Q217" s="27">
        <f t="shared" si="23"/>
        <v>566857</v>
      </c>
      <c r="R217" s="92">
        <f t="shared" si="29"/>
        <v>0.433143</v>
      </c>
      <c r="S217" s="26">
        <v>0</v>
      </c>
      <c r="T217" s="27">
        <f t="shared" si="24"/>
        <v>566857</v>
      </c>
      <c r="U217" s="29"/>
    </row>
    <row r="218" spans="1:21" ht="15" hidden="1" x14ac:dyDescent="0.25">
      <c r="A218" s="25" t="s">
        <v>26</v>
      </c>
      <c r="B218" s="26" t="s">
        <v>26</v>
      </c>
      <c r="C218" s="26" t="s">
        <v>212</v>
      </c>
      <c r="D218" s="26" t="s">
        <v>213</v>
      </c>
      <c r="E218" s="26">
        <v>1000000</v>
      </c>
      <c r="F218" s="26"/>
      <c r="G218" s="26">
        <f t="shared" si="25"/>
        <v>1000000</v>
      </c>
      <c r="H218" s="26"/>
      <c r="I218" s="26">
        <v>1358060</v>
      </c>
      <c r="J218" s="27">
        <f t="shared" si="26"/>
        <v>-358060</v>
      </c>
      <c r="K218" s="177">
        <f t="shared" si="27"/>
        <v>1.35806</v>
      </c>
      <c r="L218" s="26">
        <v>0</v>
      </c>
      <c r="M218" s="26">
        <v>0</v>
      </c>
      <c r="N218" s="139">
        <f t="shared" si="28"/>
        <v>1.35806</v>
      </c>
      <c r="O218" s="26">
        <v>0</v>
      </c>
      <c r="P218" s="26">
        <v>0</v>
      </c>
      <c r="Q218" s="27">
        <f t="shared" si="23"/>
        <v>-358060</v>
      </c>
      <c r="R218" s="92">
        <f t="shared" si="29"/>
        <v>1.35806</v>
      </c>
      <c r="S218" s="26">
        <v>0</v>
      </c>
      <c r="T218" s="27">
        <f t="shared" si="24"/>
        <v>-358060</v>
      </c>
      <c r="U218" s="29"/>
    </row>
    <row r="219" spans="1:21" ht="15" hidden="1" x14ac:dyDescent="0.25">
      <c r="A219" s="25" t="s">
        <v>26</v>
      </c>
      <c r="B219" s="26" t="s">
        <v>26</v>
      </c>
      <c r="C219" s="26" t="s">
        <v>214</v>
      </c>
      <c r="D219" s="26" t="s">
        <v>215</v>
      </c>
      <c r="E219" s="26">
        <v>1000000</v>
      </c>
      <c r="F219" s="26"/>
      <c r="G219" s="26">
        <f t="shared" si="25"/>
        <v>1000000</v>
      </c>
      <c r="H219" s="26"/>
      <c r="I219" s="26">
        <v>899431</v>
      </c>
      <c r="J219" s="27">
        <f t="shared" si="26"/>
        <v>100569</v>
      </c>
      <c r="K219" s="177">
        <f t="shared" si="27"/>
        <v>0.89943099999999998</v>
      </c>
      <c r="L219" s="26">
        <v>0</v>
      </c>
      <c r="M219" s="26">
        <v>0</v>
      </c>
      <c r="N219" s="139">
        <f t="shared" si="28"/>
        <v>0.89943099999999998</v>
      </c>
      <c r="O219" s="26">
        <v>0</v>
      </c>
      <c r="P219" s="26">
        <v>0</v>
      </c>
      <c r="Q219" s="27">
        <f t="shared" si="23"/>
        <v>100569</v>
      </c>
      <c r="R219" s="92">
        <f t="shared" si="29"/>
        <v>0.89943099999999998</v>
      </c>
      <c r="S219" s="26">
        <v>0</v>
      </c>
      <c r="T219" s="27">
        <f t="shared" si="24"/>
        <v>100569</v>
      </c>
      <c r="U219" s="29"/>
    </row>
    <row r="220" spans="1:21" ht="15" hidden="1" x14ac:dyDescent="0.25">
      <c r="A220" s="25" t="s">
        <v>26</v>
      </c>
      <c r="B220" s="26" t="s">
        <v>26</v>
      </c>
      <c r="C220" s="26" t="s">
        <v>216</v>
      </c>
      <c r="D220" s="26" t="s">
        <v>217</v>
      </c>
      <c r="E220" s="26">
        <v>1500000</v>
      </c>
      <c r="F220" s="26"/>
      <c r="G220" s="26">
        <f t="shared" si="25"/>
        <v>1500000</v>
      </c>
      <c r="H220" s="26"/>
      <c r="I220" s="26">
        <v>1551119</v>
      </c>
      <c r="J220" s="27">
        <f t="shared" si="26"/>
        <v>-51119</v>
      </c>
      <c r="K220" s="177">
        <f t="shared" si="27"/>
        <v>1.0340793333333334</v>
      </c>
      <c r="L220" s="26">
        <v>0</v>
      </c>
      <c r="M220" s="26">
        <v>0</v>
      </c>
      <c r="N220" s="139">
        <f t="shared" si="28"/>
        <v>1.0340793333333334</v>
      </c>
      <c r="O220" s="26">
        <v>0</v>
      </c>
      <c r="P220" s="26">
        <v>0</v>
      </c>
      <c r="Q220" s="27">
        <f t="shared" si="23"/>
        <v>-51119</v>
      </c>
      <c r="R220" s="92">
        <f t="shared" si="29"/>
        <v>1.0340793333333334</v>
      </c>
      <c r="S220" s="26">
        <v>0</v>
      </c>
      <c r="T220" s="27">
        <f t="shared" si="24"/>
        <v>-51119</v>
      </c>
      <c r="U220" s="29"/>
    </row>
    <row r="221" spans="1:21" ht="15" hidden="1" x14ac:dyDescent="0.25">
      <c r="A221" s="25" t="s">
        <v>26</v>
      </c>
      <c r="B221" s="26" t="s">
        <v>26</v>
      </c>
      <c r="C221" s="26" t="s">
        <v>218</v>
      </c>
      <c r="D221" s="26" t="s">
        <v>219</v>
      </c>
      <c r="E221" s="26">
        <v>1000000</v>
      </c>
      <c r="F221" s="26"/>
      <c r="G221" s="26">
        <f t="shared" si="25"/>
        <v>1000000</v>
      </c>
      <c r="H221" s="26"/>
      <c r="I221" s="26">
        <v>920120</v>
      </c>
      <c r="J221" s="27">
        <f t="shared" si="26"/>
        <v>79880</v>
      </c>
      <c r="K221" s="177">
        <f t="shared" si="27"/>
        <v>0.92012000000000005</v>
      </c>
      <c r="L221" s="26">
        <v>0</v>
      </c>
      <c r="M221" s="26">
        <v>0</v>
      </c>
      <c r="N221" s="139">
        <f t="shared" si="28"/>
        <v>0.92012000000000005</v>
      </c>
      <c r="O221" s="26">
        <v>0</v>
      </c>
      <c r="P221" s="26">
        <v>0</v>
      </c>
      <c r="Q221" s="27">
        <f t="shared" si="23"/>
        <v>79880</v>
      </c>
      <c r="R221" s="92">
        <f t="shared" si="29"/>
        <v>0.92012000000000005</v>
      </c>
      <c r="S221" s="26">
        <v>0</v>
      </c>
      <c r="T221" s="27">
        <f t="shared" si="24"/>
        <v>79880</v>
      </c>
      <c r="U221" s="29"/>
    </row>
    <row r="222" spans="1:21" ht="15" hidden="1" x14ac:dyDescent="0.25">
      <c r="A222" s="25" t="s">
        <v>26</v>
      </c>
      <c r="B222" s="26" t="s">
        <v>26</v>
      </c>
      <c r="C222" s="26" t="s">
        <v>220</v>
      </c>
      <c r="D222" s="26" t="s">
        <v>221</v>
      </c>
      <c r="E222" s="26">
        <v>1500000</v>
      </c>
      <c r="F222" s="26"/>
      <c r="G222" s="26">
        <f t="shared" si="25"/>
        <v>1500000</v>
      </c>
      <c r="H222" s="26"/>
      <c r="I222" s="26">
        <v>1684920</v>
      </c>
      <c r="J222" s="27">
        <f t="shared" si="26"/>
        <v>-184920</v>
      </c>
      <c r="K222" s="177">
        <f t="shared" si="27"/>
        <v>1.1232800000000001</v>
      </c>
      <c r="L222" s="26">
        <v>0</v>
      </c>
      <c r="M222" s="26">
        <v>0</v>
      </c>
      <c r="N222" s="139">
        <f t="shared" si="28"/>
        <v>1.1232800000000001</v>
      </c>
      <c r="O222" s="26">
        <v>0</v>
      </c>
      <c r="P222" s="26">
        <v>0</v>
      </c>
      <c r="Q222" s="27">
        <f t="shared" si="23"/>
        <v>-184920</v>
      </c>
      <c r="R222" s="92">
        <f t="shared" si="29"/>
        <v>1.1232800000000001</v>
      </c>
      <c r="S222" s="26">
        <v>0</v>
      </c>
      <c r="T222" s="27">
        <f t="shared" si="24"/>
        <v>-184920</v>
      </c>
      <c r="U222" s="29"/>
    </row>
    <row r="223" spans="1:21" ht="15" hidden="1" x14ac:dyDescent="0.25">
      <c r="A223" s="25" t="s">
        <v>26</v>
      </c>
      <c r="B223" s="26" t="s">
        <v>26</v>
      </c>
      <c r="C223" s="26" t="s">
        <v>34</v>
      </c>
      <c r="D223" s="26" t="s">
        <v>35</v>
      </c>
      <c r="E223" s="26">
        <v>0</v>
      </c>
      <c r="F223" s="26"/>
      <c r="G223" s="26">
        <f t="shared" si="25"/>
        <v>0</v>
      </c>
      <c r="H223" s="26"/>
      <c r="I223" s="26">
        <v>0</v>
      </c>
      <c r="J223" s="27">
        <f t="shared" si="26"/>
        <v>0</v>
      </c>
      <c r="K223" s="177"/>
      <c r="L223" s="26">
        <v>0</v>
      </c>
      <c r="M223" s="26">
        <v>0</v>
      </c>
      <c r="N223" s="139"/>
      <c r="O223" s="26">
        <v>0</v>
      </c>
      <c r="P223" s="26">
        <v>0</v>
      </c>
      <c r="Q223" s="27">
        <f t="shared" si="23"/>
        <v>0</v>
      </c>
      <c r="R223" s="92"/>
      <c r="S223" s="26">
        <v>0</v>
      </c>
      <c r="T223" s="27">
        <f t="shared" si="24"/>
        <v>0</v>
      </c>
      <c r="U223" s="29"/>
    </row>
    <row r="224" spans="1:21" ht="15" hidden="1" x14ac:dyDescent="0.25">
      <c r="A224" s="25" t="s">
        <v>26</v>
      </c>
      <c r="B224" s="26" t="s">
        <v>26</v>
      </c>
      <c r="C224" s="26" t="s">
        <v>36</v>
      </c>
      <c r="D224" s="26" t="s">
        <v>37</v>
      </c>
      <c r="E224" s="26">
        <v>0</v>
      </c>
      <c r="F224" s="26"/>
      <c r="G224" s="26">
        <f t="shared" si="25"/>
        <v>0</v>
      </c>
      <c r="H224" s="26"/>
      <c r="I224" s="26">
        <v>0</v>
      </c>
      <c r="J224" s="27">
        <f t="shared" si="26"/>
        <v>0</v>
      </c>
      <c r="K224" s="177"/>
      <c r="L224" s="26">
        <v>-25096</v>
      </c>
      <c r="M224" s="26">
        <v>0</v>
      </c>
      <c r="N224" s="139"/>
      <c r="O224" s="26">
        <v>0</v>
      </c>
      <c r="P224" s="26">
        <v>0</v>
      </c>
      <c r="Q224" s="27">
        <f t="shared" si="23"/>
        <v>25096</v>
      </c>
      <c r="R224" s="92"/>
      <c r="S224" s="26">
        <v>0</v>
      </c>
      <c r="T224" s="27">
        <f t="shared" si="24"/>
        <v>25096</v>
      </c>
      <c r="U224" s="29"/>
    </row>
    <row r="225" spans="1:21" ht="15" hidden="1" x14ac:dyDescent="0.25">
      <c r="A225" s="25" t="s">
        <v>26</v>
      </c>
      <c r="B225" s="26" t="s">
        <v>26</v>
      </c>
      <c r="C225" s="26" t="s">
        <v>38</v>
      </c>
      <c r="D225" s="26" t="s">
        <v>39</v>
      </c>
      <c r="E225" s="26">
        <v>0</v>
      </c>
      <c r="F225" s="26"/>
      <c r="G225" s="26">
        <f t="shared" si="25"/>
        <v>0</v>
      </c>
      <c r="H225" s="26"/>
      <c r="I225" s="26">
        <v>-600</v>
      </c>
      <c r="J225" s="27">
        <f t="shared" si="26"/>
        <v>600</v>
      </c>
      <c r="K225" s="177"/>
      <c r="L225" s="26">
        <v>-50049</v>
      </c>
      <c r="M225" s="26">
        <v>0</v>
      </c>
      <c r="N225" s="139"/>
      <c r="O225" s="26">
        <v>0</v>
      </c>
      <c r="P225" s="26">
        <v>0</v>
      </c>
      <c r="Q225" s="27">
        <f t="shared" si="23"/>
        <v>50649</v>
      </c>
      <c r="R225" s="92"/>
      <c r="S225" s="26">
        <v>0</v>
      </c>
      <c r="T225" s="27">
        <f t="shared" si="24"/>
        <v>50649</v>
      </c>
      <c r="U225" s="29"/>
    </row>
    <row r="226" spans="1:21" ht="15.6" thickBot="1" x14ac:dyDescent="0.3">
      <c r="A226" s="30" t="s">
        <v>208</v>
      </c>
      <c r="B226" s="31" t="s">
        <v>209</v>
      </c>
      <c r="C226" s="31" t="s">
        <v>29</v>
      </c>
      <c r="D226" s="31" t="s">
        <v>209</v>
      </c>
      <c r="E226" s="31">
        <v>10200000</v>
      </c>
      <c r="F226" s="31">
        <v>68000</v>
      </c>
      <c r="G226" s="31">
        <f>E226+F226</f>
        <v>10268000</v>
      </c>
      <c r="H226" s="31"/>
      <c r="I226" s="31">
        <v>6846193</v>
      </c>
      <c r="J226" s="32">
        <f t="shared" si="26"/>
        <v>3421807</v>
      </c>
      <c r="K226" s="181">
        <f t="shared" si="27"/>
        <v>0.66675038955979737</v>
      </c>
      <c r="L226" s="31">
        <v>-75145</v>
      </c>
      <c r="M226" s="31">
        <v>0</v>
      </c>
      <c r="N226" s="141">
        <f t="shared" si="28"/>
        <v>0.65943202181534866</v>
      </c>
      <c r="O226" s="31">
        <v>0</v>
      </c>
      <c r="P226" s="31">
        <v>0</v>
      </c>
      <c r="Q226" s="32">
        <f t="shared" si="23"/>
        <v>3496952</v>
      </c>
      <c r="R226" s="129">
        <f t="shared" si="29"/>
        <v>0.65943202181534866</v>
      </c>
      <c r="S226" s="31">
        <v>0</v>
      </c>
      <c r="T226" s="32">
        <f t="shared" si="24"/>
        <v>3496952</v>
      </c>
      <c r="U226" s="34"/>
    </row>
    <row r="227" spans="1:21" ht="15.6" thickBot="1" x14ac:dyDescent="0.3">
      <c r="A227" s="46" t="s">
        <v>222</v>
      </c>
      <c r="B227" s="47" t="s">
        <v>223</v>
      </c>
      <c r="C227" s="47" t="s">
        <v>29</v>
      </c>
      <c r="D227" s="47" t="s">
        <v>25</v>
      </c>
      <c r="E227" s="47">
        <v>0</v>
      </c>
      <c r="F227" s="47"/>
      <c r="G227" s="47">
        <f t="shared" si="25"/>
        <v>0</v>
      </c>
      <c r="H227" s="47"/>
      <c r="I227" s="47">
        <v>0</v>
      </c>
      <c r="J227" s="48">
        <f t="shared" si="26"/>
        <v>0</v>
      </c>
      <c r="K227" s="180"/>
      <c r="L227" s="47">
        <v>0</v>
      </c>
      <c r="M227" s="47">
        <v>0</v>
      </c>
      <c r="N227" s="130"/>
      <c r="O227" s="47">
        <v>0</v>
      </c>
      <c r="P227" s="47">
        <v>0</v>
      </c>
      <c r="Q227" s="48">
        <f t="shared" si="23"/>
        <v>0</v>
      </c>
      <c r="R227" s="49"/>
      <c r="S227" s="47">
        <v>0</v>
      </c>
      <c r="T227" s="48">
        <f t="shared" si="24"/>
        <v>0</v>
      </c>
      <c r="U227" s="50"/>
    </row>
    <row r="228" spans="1:21" ht="15.6" hidden="1" thickBot="1" x14ac:dyDescent="0.3">
      <c r="A228" s="81" t="s">
        <v>26</v>
      </c>
      <c r="B228" s="82" t="s">
        <v>26</v>
      </c>
      <c r="C228" s="82" t="s">
        <v>29</v>
      </c>
      <c r="D228" s="82" t="s">
        <v>26</v>
      </c>
      <c r="E228" s="82">
        <v>0</v>
      </c>
      <c r="F228" s="82"/>
      <c r="G228" s="82">
        <f t="shared" si="25"/>
        <v>0</v>
      </c>
      <c r="H228" s="82"/>
      <c r="I228" s="82">
        <v>0</v>
      </c>
      <c r="J228" s="83">
        <f t="shared" si="26"/>
        <v>0</v>
      </c>
      <c r="K228" s="190"/>
      <c r="L228" s="82">
        <v>0</v>
      </c>
      <c r="M228" s="82">
        <v>0</v>
      </c>
      <c r="N228" s="146"/>
      <c r="O228" s="82">
        <v>0</v>
      </c>
      <c r="P228" s="82">
        <v>0</v>
      </c>
      <c r="Q228" s="83">
        <f t="shared" si="23"/>
        <v>0</v>
      </c>
      <c r="R228" s="84"/>
      <c r="S228" s="82">
        <v>0</v>
      </c>
      <c r="T228" s="83">
        <f t="shared" si="24"/>
        <v>0</v>
      </c>
      <c r="U228" s="85"/>
    </row>
    <row r="229" spans="1:21" ht="15" x14ac:dyDescent="0.25">
      <c r="A229" s="20" t="s">
        <v>224</v>
      </c>
      <c r="B229" s="21" t="s">
        <v>225</v>
      </c>
      <c r="C229" s="21" t="s">
        <v>24</v>
      </c>
      <c r="D229" s="21" t="s">
        <v>25</v>
      </c>
      <c r="E229" s="21">
        <v>1714590</v>
      </c>
      <c r="F229" s="21">
        <v>6356000</v>
      </c>
      <c r="G229" s="21">
        <f t="shared" si="25"/>
        <v>8070590</v>
      </c>
      <c r="H229" s="21"/>
      <c r="I229" s="21">
        <v>0</v>
      </c>
      <c r="J229" s="21">
        <f t="shared" si="26"/>
        <v>8070590</v>
      </c>
      <c r="K229" s="191">
        <f t="shared" si="27"/>
        <v>0</v>
      </c>
      <c r="L229" s="21">
        <v>0</v>
      </c>
      <c r="M229" s="21">
        <v>0</v>
      </c>
      <c r="N229" s="147">
        <f t="shared" si="28"/>
        <v>0</v>
      </c>
      <c r="O229" s="21">
        <v>0</v>
      </c>
      <c r="P229" s="21">
        <v>0</v>
      </c>
      <c r="Q229" s="21">
        <f t="shared" si="23"/>
        <v>8070590</v>
      </c>
      <c r="R229" s="21">
        <f t="shared" si="29"/>
        <v>0</v>
      </c>
      <c r="S229" s="21">
        <v>0</v>
      </c>
      <c r="T229" s="21">
        <f t="shared" si="24"/>
        <v>8070590</v>
      </c>
      <c r="U229" s="24"/>
    </row>
    <row r="230" spans="1:21" ht="15" hidden="1" x14ac:dyDescent="0.25">
      <c r="A230" s="25" t="s">
        <v>26</v>
      </c>
      <c r="B230" s="86" t="s">
        <v>145</v>
      </c>
      <c r="C230" s="26" t="s">
        <v>108</v>
      </c>
      <c r="D230" s="26" t="s">
        <v>109</v>
      </c>
      <c r="E230" s="26">
        <v>1665641</v>
      </c>
      <c r="F230" s="26"/>
      <c r="G230" s="26">
        <f t="shared" si="25"/>
        <v>1665641</v>
      </c>
      <c r="H230" s="26"/>
      <c r="I230" s="26">
        <v>0</v>
      </c>
      <c r="J230" s="27">
        <f t="shared" si="26"/>
        <v>1665641</v>
      </c>
      <c r="K230" s="177">
        <f t="shared" si="27"/>
        <v>0</v>
      </c>
      <c r="L230" s="26">
        <v>0</v>
      </c>
      <c r="M230" s="26">
        <v>0</v>
      </c>
      <c r="N230" s="139">
        <f t="shared" si="28"/>
        <v>0</v>
      </c>
      <c r="O230" s="26">
        <v>0</v>
      </c>
      <c r="P230" s="26">
        <v>0</v>
      </c>
      <c r="Q230" s="27">
        <f t="shared" si="23"/>
        <v>1665641</v>
      </c>
      <c r="R230" s="28">
        <f t="shared" si="29"/>
        <v>0</v>
      </c>
      <c r="S230" s="26">
        <v>0</v>
      </c>
      <c r="T230" s="27">
        <f t="shared" si="24"/>
        <v>1665641</v>
      </c>
      <c r="U230" s="29"/>
    </row>
    <row r="231" spans="1:21" ht="15" hidden="1" x14ac:dyDescent="0.25">
      <c r="A231" s="25" t="s">
        <v>26</v>
      </c>
      <c r="B231" s="86" t="s">
        <v>145</v>
      </c>
      <c r="C231" s="26" t="s">
        <v>226</v>
      </c>
      <c r="D231" s="26" t="s">
        <v>227</v>
      </c>
      <c r="E231" s="26">
        <v>1231095</v>
      </c>
      <c r="F231" s="26"/>
      <c r="G231" s="26">
        <f t="shared" si="25"/>
        <v>1231095</v>
      </c>
      <c r="H231" s="26"/>
      <c r="I231" s="26">
        <v>842881</v>
      </c>
      <c r="J231" s="27">
        <f t="shared" si="26"/>
        <v>388214</v>
      </c>
      <c r="K231" s="177">
        <f t="shared" si="27"/>
        <v>0.68465959166433132</v>
      </c>
      <c r="L231" s="26">
        <v>0</v>
      </c>
      <c r="M231" s="26">
        <v>380723</v>
      </c>
      <c r="N231" s="139">
        <f t="shared" si="28"/>
        <v>0.993915173077626</v>
      </c>
      <c r="O231" s="26">
        <v>0</v>
      </c>
      <c r="P231" s="26">
        <v>0</v>
      </c>
      <c r="Q231" s="27">
        <f t="shared" si="23"/>
        <v>7491</v>
      </c>
      <c r="R231" s="28">
        <f t="shared" si="29"/>
        <v>0.993915173077626</v>
      </c>
      <c r="S231" s="26">
        <v>0</v>
      </c>
      <c r="T231" s="27">
        <f t="shared" si="24"/>
        <v>7491</v>
      </c>
      <c r="U231" s="29"/>
    </row>
    <row r="232" spans="1:21" ht="15" hidden="1" x14ac:dyDescent="0.25">
      <c r="A232" s="25" t="s">
        <v>26</v>
      </c>
      <c r="B232" s="86" t="s">
        <v>145</v>
      </c>
      <c r="C232" s="26" t="s">
        <v>228</v>
      </c>
      <c r="D232" s="26" t="s">
        <v>229</v>
      </c>
      <c r="E232" s="26">
        <v>1381981</v>
      </c>
      <c r="F232" s="26"/>
      <c r="G232" s="26">
        <f t="shared" si="25"/>
        <v>1381981</v>
      </c>
      <c r="H232" s="26"/>
      <c r="I232" s="26">
        <v>1110926</v>
      </c>
      <c r="J232" s="27">
        <f t="shared" si="26"/>
        <v>271055</v>
      </c>
      <c r="K232" s="177">
        <f t="shared" si="27"/>
        <v>0.80386488670973044</v>
      </c>
      <c r="L232" s="26">
        <v>0</v>
      </c>
      <c r="M232" s="26">
        <v>218952</v>
      </c>
      <c r="N232" s="139">
        <f t="shared" si="28"/>
        <v>0.96229832392775294</v>
      </c>
      <c r="O232" s="26">
        <v>0</v>
      </c>
      <c r="P232" s="26">
        <v>0</v>
      </c>
      <c r="Q232" s="27">
        <f t="shared" si="23"/>
        <v>52103</v>
      </c>
      <c r="R232" s="28">
        <f t="shared" si="29"/>
        <v>0.96229832392775294</v>
      </c>
      <c r="S232" s="26">
        <v>0</v>
      </c>
      <c r="T232" s="27">
        <f t="shared" si="24"/>
        <v>52103</v>
      </c>
      <c r="U232" s="29"/>
    </row>
    <row r="233" spans="1:21" ht="15" hidden="1" x14ac:dyDescent="0.25">
      <c r="A233" s="25" t="s">
        <v>26</v>
      </c>
      <c r="B233" s="86" t="s">
        <v>145</v>
      </c>
      <c r="C233" s="26" t="s">
        <v>230</v>
      </c>
      <c r="D233" s="26" t="s">
        <v>231</v>
      </c>
      <c r="E233" s="26">
        <v>1642879</v>
      </c>
      <c r="F233" s="26"/>
      <c r="G233" s="26">
        <f t="shared" si="25"/>
        <v>1642879</v>
      </c>
      <c r="H233" s="26"/>
      <c r="I233" s="26">
        <v>1391084.44</v>
      </c>
      <c r="J233" s="27">
        <f t="shared" si="26"/>
        <v>251794.56000000006</v>
      </c>
      <c r="K233" s="177">
        <f t="shared" si="27"/>
        <v>0.84673578516737991</v>
      </c>
      <c r="L233" s="26">
        <v>0</v>
      </c>
      <c r="M233" s="26">
        <v>207345</v>
      </c>
      <c r="N233" s="139">
        <f t="shared" si="28"/>
        <v>0.97294410604798032</v>
      </c>
      <c r="O233" s="26">
        <v>0</v>
      </c>
      <c r="P233" s="26">
        <v>0</v>
      </c>
      <c r="Q233" s="27">
        <f t="shared" si="23"/>
        <v>44449.560000000056</v>
      </c>
      <c r="R233" s="28">
        <f t="shared" si="29"/>
        <v>0.97294410604798032</v>
      </c>
      <c r="S233" s="26">
        <v>0</v>
      </c>
      <c r="T233" s="27">
        <f t="shared" si="24"/>
        <v>44449.560000000056</v>
      </c>
      <c r="U233" s="29"/>
    </row>
    <row r="234" spans="1:21" ht="15" hidden="1" x14ac:dyDescent="0.25">
      <c r="A234" s="25" t="s">
        <v>26</v>
      </c>
      <c r="B234" s="86" t="s">
        <v>145</v>
      </c>
      <c r="C234" s="26" t="s">
        <v>232</v>
      </c>
      <c r="D234" s="26" t="s">
        <v>233</v>
      </c>
      <c r="E234" s="26">
        <v>3176867</v>
      </c>
      <c r="F234" s="26"/>
      <c r="G234" s="26">
        <f t="shared" si="25"/>
        <v>3176867</v>
      </c>
      <c r="H234" s="26"/>
      <c r="I234" s="26">
        <v>2689210</v>
      </c>
      <c r="J234" s="27">
        <f t="shared" si="26"/>
        <v>487657</v>
      </c>
      <c r="K234" s="177">
        <f t="shared" si="27"/>
        <v>0.84649750839427651</v>
      </c>
      <c r="L234" s="26">
        <v>0</v>
      </c>
      <c r="M234" s="26">
        <v>363411</v>
      </c>
      <c r="N234" s="139">
        <f t="shared" si="28"/>
        <v>0.9608903992518415</v>
      </c>
      <c r="O234" s="26">
        <v>0</v>
      </c>
      <c r="P234" s="26">
        <v>0</v>
      </c>
      <c r="Q234" s="27">
        <f t="shared" si="23"/>
        <v>124246</v>
      </c>
      <c r="R234" s="28">
        <f t="shared" si="29"/>
        <v>0.9608903992518415</v>
      </c>
      <c r="S234" s="26">
        <v>0</v>
      </c>
      <c r="T234" s="27">
        <f t="shared" si="24"/>
        <v>124246</v>
      </c>
      <c r="U234" s="29"/>
    </row>
    <row r="235" spans="1:21" ht="15" x14ac:dyDescent="0.25">
      <c r="A235" s="25"/>
      <c r="B235" s="26" t="s">
        <v>145</v>
      </c>
      <c r="C235" s="26" t="s">
        <v>108</v>
      </c>
      <c r="D235" s="26" t="s">
        <v>109</v>
      </c>
      <c r="E235" s="26">
        <v>9098463</v>
      </c>
      <c r="F235" s="26">
        <v>0</v>
      </c>
      <c r="G235" s="26">
        <v>9098463</v>
      </c>
      <c r="H235" s="26">
        <v>0</v>
      </c>
      <c r="I235" s="26">
        <v>6034101.4399999995</v>
      </c>
      <c r="J235" s="26">
        <v>3064361.56</v>
      </c>
      <c r="K235" s="188">
        <v>3.1817577719357182</v>
      </c>
      <c r="L235" s="26">
        <v>0</v>
      </c>
      <c r="M235" s="26">
        <v>1170431</v>
      </c>
      <c r="N235" s="145">
        <v>3.8900480023052006</v>
      </c>
      <c r="O235" s="26">
        <v>0</v>
      </c>
      <c r="P235" s="26">
        <v>0</v>
      </c>
      <c r="Q235" s="26">
        <v>1893930.56</v>
      </c>
      <c r="R235" s="26">
        <v>3.8900480023052006</v>
      </c>
      <c r="S235" s="26">
        <v>0</v>
      </c>
      <c r="T235" s="26">
        <v>1893930.56</v>
      </c>
      <c r="U235" s="29"/>
    </row>
    <row r="236" spans="1:21" ht="15" hidden="1" x14ac:dyDescent="0.25">
      <c r="A236" s="25" t="s">
        <v>26</v>
      </c>
      <c r="B236" s="26" t="s">
        <v>138</v>
      </c>
      <c r="C236" s="26" t="s">
        <v>110</v>
      </c>
      <c r="D236" s="26" t="s">
        <v>111</v>
      </c>
      <c r="E236" s="26">
        <v>112000</v>
      </c>
      <c r="F236" s="26"/>
      <c r="G236" s="26">
        <f t="shared" si="25"/>
        <v>112000</v>
      </c>
      <c r="H236" s="26"/>
      <c r="I236" s="26">
        <v>17500</v>
      </c>
      <c r="J236" s="27">
        <f t="shared" si="26"/>
        <v>94500</v>
      </c>
      <c r="K236" s="177">
        <f t="shared" si="27"/>
        <v>0.15625</v>
      </c>
      <c r="L236" s="26">
        <v>0</v>
      </c>
      <c r="M236" s="26">
        <v>0</v>
      </c>
      <c r="N236" s="139">
        <f t="shared" si="28"/>
        <v>0.15625</v>
      </c>
      <c r="O236" s="26">
        <v>0</v>
      </c>
      <c r="P236" s="26">
        <v>0</v>
      </c>
      <c r="Q236" s="27">
        <f t="shared" si="23"/>
        <v>94500</v>
      </c>
      <c r="R236" s="28">
        <f t="shared" si="29"/>
        <v>0.15625</v>
      </c>
      <c r="S236" s="26">
        <v>0</v>
      </c>
      <c r="T236" s="27">
        <f t="shared" si="24"/>
        <v>94500</v>
      </c>
      <c r="U236" s="29"/>
    </row>
    <row r="237" spans="1:21" ht="15" hidden="1" x14ac:dyDescent="0.25">
      <c r="A237" s="25" t="s">
        <v>26</v>
      </c>
      <c r="B237" s="26" t="s">
        <v>138</v>
      </c>
      <c r="C237" s="26" t="s">
        <v>234</v>
      </c>
      <c r="D237" s="26" t="s">
        <v>235</v>
      </c>
      <c r="E237" s="26">
        <v>420015</v>
      </c>
      <c r="F237" s="26"/>
      <c r="G237" s="26">
        <f t="shared" si="25"/>
        <v>420015</v>
      </c>
      <c r="H237" s="26"/>
      <c r="I237" s="26">
        <v>205988</v>
      </c>
      <c r="J237" s="27">
        <f t="shared" si="26"/>
        <v>214027</v>
      </c>
      <c r="K237" s="177">
        <f t="shared" si="27"/>
        <v>0.49043010368677309</v>
      </c>
      <c r="L237" s="26">
        <v>0</v>
      </c>
      <c r="M237" s="26">
        <v>85004</v>
      </c>
      <c r="N237" s="139">
        <f t="shared" si="28"/>
        <v>0.69281335190409865</v>
      </c>
      <c r="O237" s="26">
        <v>0</v>
      </c>
      <c r="P237" s="26">
        <v>0</v>
      </c>
      <c r="Q237" s="27">
        <f t="shared" si="23"/>
        <v>129023</v>
      </c>
      <c r="R237" s="28">
        <f t="shared" si="29"/>
        <v>0.69281335190409865</v>
      </c>
      <c r="S237" s="26">
        <v>0</v>
      </c>
      <c r="T237" s="27">
        <f t="shared" si="24"/>
        <v>129023</v>
      </c>
      <c r="U237" s="29"/>
    </row>
    <row r="238" spans="1:21" ht="15" hidden="1" x14ac:dyDescent="0.25">
      <c r="A238" s="25" t="s">
        <v>26</v>
      </c>
      <c r="B238" s="26" t="s">
        <v>138</v>
      </c>
      <c r="C238" s="26" t="s">
        <v>236</v>
      </c>
      <c r="D238" s="26" t="s">
        <v>237</v>
      </c>
      <c r="E238" s="26">
        <v>1045000</v>
      </c>
      <c r="F238" s="26"/>
      <c r="G238" s="26">
        <f t="shared" si="25"/>
        <v>1045000</v>
      </c>
      <c r="H238" s="26"/>
      <c r="I238" s="26">
        <v>563051.1</v>
      </c>
      <c r="J238" s="27">
        <f t="shared" si="26"/>
        <v>481948.9</v>
      </c>
      <c r="K238" s="177">
        <f t="shared" si="27"/>
        <v>0.53880488038277508</v>
      </c>
      <c r="L238" s="26">
        <v>0</v>
      </c>
      <c r="M238" s="26">
        <v>290000</v>
      </c>
      <c r="N238" s="139">
        <f t="shared" si="28"/>
        <v>0.81631684210526312</v>
      </c>
      <c r="O238" s="26">
        <v>0</v>
      </c>
      <c r="P238" s="26">
        <v>0</v>
      </c>
      <c r="Q238" s="27">
        <f t="shared" si="23"/>
        <v>191948.90000000002</v>
      </c>
      <c r="R238" s="28">
        <f t="shared" si="29"/>
        <v>0.81631684210526312</v>
      </c>
      <c r="S238" s="26">
        <v>0</v>
      </c>
      <c r="T238" s="27">
        <f t="shared" si="24"/>
        <v>191948.90000000002</v>
      </c>
      <c r="U238" s="29"/>
    </row>
    <row r="239" spans="1:21" ht="15" hidden="1" x14ac:dyDescent="0.25">
      <c r="A239" s="25" t="s">
        <v>26</v>
      </c>
      <c r="B239" s="26" t="s">
        <v>138</v>
      </c>
      <c r="C239" s="26" t="s">
        <v>238</v>
      </c>
      <c r="D239" s="26" t="s">
        <v>239</v>
      </c>
      <c r="E239" s="26">
        <v>825037</v>
      </c>
      <c r="F239" s="26"/>
      <c r="G239" s="26">
        <f t="shared" si="25"/>
        <v>825037</v>
      </c>
      <c r="H239" s="26"/>
      <c r="I239" s="26">
        <v>383278</v>
      </c>
      <c r="J239" s="27">
        <f t="shared" si="26"/>
        <v>441759</v>
      </c>
      <c r="K239" s="177">
        <f t="shared" si="27"/>
        <v>0.46455855919189076</v>
      </c>
      <c r="L239" s="26">
        <v>0</v>
      </c>
      <c r="M239" s="26">
        <v>224366</v>
      </c>
      <c r="N239" s="139">
        <f t="shared" si="28"/>
        <v>0.73650515067809075</v>
      </c>
      <c r="O239" s="26">
        <v>0</v>
      </c>
      <c r="P239" s="26">
        <v>0</v>
      </c>
      <c r="Q239" s="27">
        <f t="shared" si="23"/>
        <v>217393</v>
      </c>
      <c r="R239" s="28">
        <f t="shared" si="29"/>
        <v>0.73650515067809075</v>
      </c>
      <c r="S239" s="26">
        <v>0</v>
      </c>
      <c r="T239" s="27">
        <f t="shared" si="24"/>
        <v>217393</v>
      </c>
      <c r="U239" s="29"/>
    </row>
    <row r="240" spans="1:21" ht="15" x14ac:dyDescent="0.25">
      <c r="A240" s="25"/>
      <c r="B240" s="26" t="s">
        <v>138</v>
      </c>
      <c r="C240" s="26" t="s">
        <v>110</v>
      </c>
      <c r="D240" s="26" t="s">
        <v>111</v>
      </c>
      <c r="E240" s="26">
        <v>2402052</v>
      </c>
      <c r="F240" s="26">
        <v>0</v>
      </c>
      <c r="G240" s="26">
        <v>2402052</v>
      </c>
      <c r="H240" s="26">
        <v>0</v>
      </c>
      <c r="I240" s="26">
        <v>1169817.1000000001</v>
      </c>
      <c r="J240" s="26">
        <v>1232234.8999999999</v>
      </c>
      <c r="K240" s="188">
        <v>1.6500435432614391</v>
      </c>
      <c r="L240" s="26">
        <v>0</v>
      </c>
      <c r="M240" s="26">
        <v>599370</v>
      </c>
      <c r="N240" s="145">
        <v>2.4018853446874524</v>
      </c>
      <c r="O240" s="26">
        <v>0</v>
      </c>
      <c r="P240" s="26">
        <v>0</v>
      </c>
      <c r="Q240" s="26">
        <v>632864.9</v>
      </c>
      <c r="R240" s="26">
        <v>2.4018853446874524</v>
      </c>
      <c r="S240" s="26">
        <v>0</v>
      </c>
      <c r="T240" s="26">
        <v>632864.9</v>
      </c>
      <c r="U240" s="29"/>
    </row>
    <row r="241" spans="1:21" ht="15" x14ac:dyDescent="0.25">
      <c r="A241" s="25" t="s">
        <v>26</v>
      </c>
      <c r="B241" s="26" t="s">
        <v>240</v>
      </c>
      <c r="C241" s="26" t="s">
        <v>193</v>
      </c>
      <c r="D241" s="26" t="s">
        <v>194</v>
      </c>
      <c r="E241" s="26">
        <v>3391922</v>
      </c>
      <c r="F241" s="26"/>
      <c r="G241" s="26">
        <f t="shared" si="25"/>
        <v>3391922</v>
      </c>
      <c r="H241" s="26"/>
      <c r="I241" s="26">
        <v>1892510</v>
      </c>
      <c r="J241" s="27">
        <f t="shared" si="26"/>
        <v>1499412</v>
      </c>
      <c r="K241" s="177">
        <f t="shared" si="27"/>
        <v>0.55794620277235152</v>
      </c>
      <c r="L241" s="26">
        <v>0</v>
      </c>
      <c r="M241" s="26">
        <v>0</v>
      </c>
      <c r="N241" s="139">
        <f t="shared" si="28"/>
        <v>0.55794620277235152</v>
      </c>
      <c r="O241" s="26">
        <v>0</v>
      </c>
      <c r="P241" s="26">
        <v>0</v>
      </c>
      <c r="Q241" s="27">
        <f t="shared" si="23"/>
        <v>1499412</v>
      </c>
      <c r="R241" s="92">
        <f t="shared" si="29"/>
        <v>0.55794620277235152</v>
      </c>
      <c r="S241" s="26">
        <v>0</v>
      </c>
      <c r="T241" s="27">
        <f t="shared" si="24"/>
        <v>1499412</v>
      </c>
      <c r="U241" s="29"/>
    </row>
    <row r="242" spans="1:21" ht="15" hidden="1" x14ac:dyDescent="0.25">
      <c r="A242" s="25" t="s">
        <v>26</v>
      </c>
      <c r="B242" s="26" t="s">
        <v>241</v>
      </c>
      <c r="C242" s="26" t="s">
        <v>34</v>
      </c>
      <c r="D242" s="26" t="s">
        <v>35</v>
      </c>
      <c r="E242" s="26">
        <v>0</v>
      </c>
      <c r="F242" s="26"/>
      <c r="G242" s="26">
        <f t="shared" si="25"/>
        <v>0</v>
      </c>
      <c r="H242" s="26"/>
      <c r="I242" s="26">
        <v>0</v>
      </c>
      <c r="J242" s="27">
        <f t="shared" si="26"/>
        <v>0</v>
      </c>
      <c r="K242" s="177"/>
      <c r="L242" s="26">
        <v>-4900</v>
      </c>
      <c r="M242" s="26">
        <v>0</v>
      </c>
      <c r="N242" s="139"/>
      <c r="O242" s="26">
        <v>0</v>
      </c>
      <c r="P242" s="26">
        <v>0</v>
      </c>
      <c r="Q242" s="27">
        <f t="shared" si="23"/>
        <v>4900</v>
      </c>
      <c r="R242" s="92"/>
      <c r="S242" s="26">
        <v>0</v>
      </c>
      <c r="T242" s="27">
        <f t="shared" si="24"/>
        <v>4900</v>
      </c>
      <c r="U242" s="29"/>
    </row>
    <row r="243" spans="1:21" ht="15" hidden="1" x14ac:dyDescent="0.25">
      <c r="A243" s="25" t="s">
        <v>26</v>
      </c>
      <c r="B243" s="26" t="s">
        <v>242</v>
      </c>
      <c r="C243" s="26" t="s">
        <v>243</v>
      </c>
      <c r="D243" s="26" t="s">
        <v>244</v>
      </c>
      <c r="E243" s="26">
        <v>1262924</v>
      </c>
      <c r="F243" s="26"/>
      <c r="G243" s="26">
        <f t="shared" si="25"/>
        <v>1262924</v>
      </c>
      <c r="H243" s="26"/>
      <c r="I243" s="26">
        <v>0</v>
      </c>
      <c r="J243" s="27">
        <f t="shared" si="26"/>
        <v>1262924</v>
      </c>
      <c r="K243" s="177">
        <f t="shared" si="27"/>
        <v>0</v>
      </c>
      <c r="L243" s="26">
        <v>0</v>
      </c>
      <c r="M243" s="26">
        <v>0</v>
      </c>
      <c r="N243" s="139">
        <f t="shared" si="28"/>
        <v>0</v>
      </c>
      <c r="O243" s="26">
        <v>0</v>
      </c>
      <c r="P243" s="26">
        <v>0</v>
      </c>
      <c r="Q243" s="27">
        <f t="shared" si="23"/>
        <v>1262924</v>
      </c>
      <c r="R243" s="92">
        <f t="shared" si="29"/>
        <v>0</v>
      </c>
      <c r="S243" s="26">
        <v>0</v>
      </c>
      <c r="T243" s="27">
        <f t="shared" si="24"/>
        <v>1262924</v>
      </c>
      <c r="U243" s="29"/>
    </row>
    <row r="244" spans="1:21" ht="15" hidden="1" x14ac:dyDescent="0.25">
      <c r="A244" s="25" t="s">
        <v>26</v>
      </c>
      <c r="B244" s="26" t="s">
        <v>242</v>
      </c>
      <c r="C244" s="26" t="s">
        <v>245</v>
      </c>
      <c r="D244" s="26" t="s">
        <v>246</v>
      </c>
      <c r="E244" s="26">
        <v>2553750</v>
      </c>
      <c r="F244" s="26"/>
      <c r="G244" s="26">
        <f t="shared" si="25"/>
        <v>2553750</v>
      </c>
      <c r="H244" s="26"/>
      <c r="I244" s="26">
        <v>1904250</v>
      </c>
      <c r="J244" s="27">
        <f t="shared" si="26"/>
        <v>649500</v>
      </c>
      <c r="K244" s="177">
        <f t="shared" si="27"/>
        <v>0.74566813509544783</v>
      </c>
      <c r="L244" s="26">
        <v>0</v>
      </c>
      <c r="M244" s="26">
        <v>420751</v>
      </c>
      <c r="N244" s="139">
        <f t="shared" si="28"/>
        <v>0.91042623592755756</v>
      </c>
      <c r="O244" s="26">
        <v>0</v>
      </c>
      <c r="P244" s="26">
        <v>0</v>
      </c>
      <c r="Q244" s="27">
        <f t="shared" si="23"/>
        <v>228749</v>
      </c>
      <c r="R244" s="92">
        <f t="shared" si="29"/>
        <v>0.91042623592755756</v>
      </c>
      <c r="S244" s="26">
        <v>0</v>
      </c>
      <c r="T244" s="27">
        <f t="shared" si="24"/>
        <v>228749</v>
      </c>
      <c r="U244" s="29"/>
    </row>
    <row r="245" spans="1:21" ht="15" hidden="1" x14ac:dyDescent="0.25">
      <c r="A245" s="25" t="s">
        <v>26</v>
      </c>
      <c r="B245" s="26" t="s">
        <v>242</v>
      </c>
      <c r="C245" s="26" t="s">
        <v>247</v>
      </c>
      <c r="D245" s="26" t="s">
        <v>248</v>
      </c>
      <c r="E245" s="26">
        <v>1734349</v>
      </c>
      <c r="F245" s="26"/>
      <c r="G245" s="26">
        <f t="shared" si="25"/>
        <v>1734349</v>
      </c>
      <c r="H245" s="26"/>
      <c r="I245" s="26">
        <v>1221817</v>
      </c>
      <c r="J245" s="27">
        <f t="shared" si="26"/>
        <v>512532</v>
      </c>
      <c r="K245" s="177">
        <f t="shared" si="27"/>
        <v>0.70448162394074088</v>
      </c>
      <c r="L245" s="26">
        <v>0</v>
      </c>
      <c r="M245" s="26">
        <v>281282</v>
      </c>
      <c r="N245" s="139">
        <f t="shared" si="28"/>
        <v>0.86666466783790341</v>
      </c>
      <c r="O245" s="26">
        <v>0</v>
      </c>
      <c r="P245" s="26">
        <v>0</v>
      </c>
      <c r="Q245" s="27">
        <f t="shared" si="23"/>
        <v>231250</v>
      </c>
      <c r="R245" s="92">
        <f t="shared" si="29"/>
        <v>0.86666466783790341</v>
      </c>
      <c r="S245" s="26">
        <v>0</v>
      </c>
      <c r="T245" s="27">
        <f t="shared" si="24"/>
        <v>231250</v>
      </c>
      <c r="U245" s="29"/>
    </row>
    <row r="246" spans="1:21" ht="15" hidden="1" x14ac:dyDescent="0.25">
      <c r="A246" s="25" t="s">
        <v>26</v>
      </c>
      <c r="B246" s="26" t="s">
        <v>242</v>
      </c>
      <c r="C246" s="26" t="s">
        <v>249</v>
      </c>
      <c r="D246" s="26" t="s">
        <v>250</v>
      </c>
      <c r="E246" s="26">
        <v>3018950</v>
      </c>
      <c r="F246" s="26"/>
      <c r="G246" s="26">
        <f t="shared" si="25"/>
        <v>3018950</v>
      </c>
      <c r="H246" s="26"/>
      <c r="I246" s="26">
        <v>2250350</v>
      </c>
      <c r="J246" s="27">
        <f t="shared" si="26"/>
        <v>768600</v>
      </c>
      <c r="K246" s="177">
        <f t="shared" si="27"/>
        <v>0.74540817171533147</v>
      </c>
      <c r="L246" s="26">
        <v>0</v>
      </c>
      <c r="M246" s="26">
        <v>672000</v>
      </c>
      <c r="N246" s="139">
        <f t="shared" si="28"/>
        <v>0.96800211994236407</v>
      </c>
      <c r="O246" s="26">
        <v>0</v>
      </c>
      <c r="P246" s="26">
        <v>0</v>
      </c>
      <c r="Q246" s="27">
        <f t="shared" si="23"/>
        <v>96600</v>
      </c>
      <c r="R246" s="92">
        <f t="shared" si="29"/>
        <v>0.96800211994236407</v>
      </c>
      <c r="S246" s="26">
        <v>0</v>
      </c>
      <c r="T246" s="27">
        <f t="shared" si="24"/>
        <v>96600</v>
      </c>
      <c r="U246" s="29"/>
    </row>
    <row r="247" spans="1:21" ht="15" x14ac:dyDescent="0.25">
      <c r="A247" s="25"/>
      <c r="B247" s="26" t="s">
        <v>242</v>
      </c>
      <c r="C247" s="26" t="s">
        <v>243</v>
      </c>
      <c r="D247" s="26" t="s">
        <v>244</v>
      </c>
      <c r="E247" s="26">
        <v>8569973</v>
      </c>
      <c r="F247" s="26">
        <v>0</v>
      </c>
      <c r="G247" s="26">
        <v>8569973</v>
      </c>
      <c r="H247" s="26">
        <v>0</v>
      </c>
      <c r="I247" s="26">
        <v>5376417</v>
      </c>
      <c r="J247" s="26">
        <v>3193556</v>
      </c>
      <c r="K247" s="188">
        <v>2.1955579307515203</v>
      </c>
      <c r="L247" s="26">
        <v>0</v>
      </c>
      <c r="M247" s="26">
        <v>1374033</v>
      </c>
      <c r="N247" s="145">
        <v>2.7450930237078248</v>
      </c>
      <c r="O247" s="26">
        <v>0</v>
      </c>
      <c r="P247" s="26">
        <v>0</v>
      </c>
      <c r="Q247" s="26">
        <v>1819523</v>
      </c>
      <c r="R247" s="73">
        <v>2.7450930237078248</v>
      </c>
      <c r="S247" s="26">
        <v>0</v>
      </c>
      <c r="T247" s="26">
        <v>1819523</v>
      </c>
      <c r="U247" s="29"/>
    </row>
    <row r="248" spans="1:21" ht="15.6" thickBot="1" x14ac:dyDescent="0.3">
      <c r="A248" s="30" t="s">
        <v>26</v>
      </c>
      <c r="B248" s="31" t="s">
        <v>26</v>
      </c>
      <c r="C248" s="31" t="s">
        <v>29</v>
      </c>
      <c r="D248" s="31" t="s">
        <v>26</v>
      </c>
      <c r="E248" s="31">
        <v>25177000</v>
      </c>
      <c r="F248" s="31">
        <f>F229</f>
        <v>6356000</v>
      </c>
      <c r="G248" s="31">
        <f>E248+F248</f>
        <v>31533000</v>
      </c>
      <c r="H248" s="31"/>
      <c r="I248" s="31">
        <v>14472845.539999999</v>
      </c>
      <c r="J248" s="32">
        <f t="shared" si="26"/>
        <v>17060154.460000001</v>
      </c>
      <c r="K248" s="175">
        <f t="shared" si="27"/>
        <v>0.45897458345225634</v>
      </c>
      <c r="L248" s="31">
        <v>-4900</v>
      </c>
      <c r="M248" s="31">
        <v>3143834</v>
      </c>
      <c r="N248" s="141">
        <f t="shared" si="28"/>
        <v>0.55851899724098564</v>
      </c>
      <c r="O248" s="31">
        <v>0</v>
      </c>
      <c r="P248" s="31">
        <v>0</v>
      </c>
      <c r="Q248" s="32">
        <f t="shared" si="23"/>
        <v>13921220.460000001</v>
      </c>
      <c r="R248" s="129">
        <f t="shared" si="29"/>
        <v>0.55851899724098564</v>
      </c>
      <c r="S248" s="31">
        <v>0</v>
      </c>
      <c r="T248" s="32">
        <f t="shared" si="24"/>
        <v>13921220.460000001</v>
      </c>
      <c r="U248" s="34"/>
    </row>
    <row r="249" spans="1:21" ht="15" x14ac:dyDescent="0.25">
      <c r="A249" s="53" t="s">
        <v>251</v>
      </c>
      <c r="B249" s="37" t="s">
        <v>252</v>
      </c>
      <c r="C249" s="37" t="s">
        <v>24</v>
      </c>
      <c r="D249" s="37" t="s">
        <v>25</v>
      </c>
      <c r="E249" s="37">
        <v>4689495</v>
      </c>
      <c r="F249" s="37"/>
      <c r="G249" s="37">
        <f t="shared" si="25"/>
        <v>4689495</v>
      </c>
      <c r="H249" s="37"/>
      <c r="I249" s="37">
        <v>1047349.59</v>
      </c>
      <c r="J249" s="38">
        <f t="shared" si="26"/>
        <v>3642145.41</v>
      </c>
      <c r="K249" s="182">
        <f t="shared" si="27"/>
        <v>0.22333952589777789</v>
      </c>
      <c r="L249" s="37">
        <v>9086.51</v>
      </c>
      <c r="M249" s="37">
        <v>406446.22</v>
      </c>
      <c r="N249" s="131">
        <f t="shared" si="28"/>
        <v>0.31194879619234051</v>
      </c>
      <c r="O249" s="37">
        <v>0</v>
      </c>
      <c r="P249" s="37">
        <v>2358200</v>
      </c>
      <c r="Q249" s="38">
        <f t="shared" si="23"/>
        <v>868412.68000000063</v>
      </c>
      <c r="R249" s="39">
        <f t="shared" si="29"/>
        <v>0.81481744196336692</v>
      </c>
      <c r="S249" s="37">
        <v>0</v>
      </c>
      <c r="T249" s="38">
        <f t="shared" si="24"/>
        <v>868412.68000000063</v>
      </c>
      <c r="U249" s="40"/>
    </row>
    <row r="250" spans="1:21" ht="15" hidden="1" x14ac:dyDescent="0.25">
      <c r="A250" s="25" t="s">
        <v>26</v>
      </c>
      <c r="B250" s="26" t="s">
        <v>26</v>
      </c>
      <c r="C250" s="26" t="s">
        <v>34</v>
      </c>
      <c r="D250" s="26" t="s">
        <v>35</v>
      </c>
      <c r="E250" s="26">
        <v>0</v>
      </c>
      <c r="F250" s="26"/>
      <c r="G250" s="26">
        <f t="shared" si="25"/>
        <v>0</v>
      </c>
      <c r="H250" s="26"/>
      <c r="I250" s="26">
        <v>0</v>
      </c>
      <c r="J250" s="27">
        <f t="shared" si="26"/>
        <v>0</v>
      </c>
      <c r="K250" s="174"/>
      <c r="L250" s="26">
        <v>0</v>
      </c>
      <c r="M250" s="26">
        <v>0</v>
      </c>
      <c r="N250" s="139"/>
      <c r="O250" s="26">
        <v>0</v>
      </c>
      <c r="P250" s="26">
        <v>0</v>
      </c>
      <c r="Q250" s="27">
        <f t="shared" si="23"/>
        <v>0</v>
      </c>
      <c r="R250" s="28"/>
      <c r="S250" s="26">
        <v>0</v>
      </c>
      <c r="T250" s="27">
        <f t="shared" si="24"/>
        <v>0</v>
      </c>
      <c r="U250" s="29"/>
    </row>
    <row r="251" spans="1:21" ht="15" hidden="1" x14ac:dyDescent="0.25">
      <c r="A251" s="25" t="s">
        <v>26</v>
      </c>
      <c r="B251" s="26" t="s">
        <v>26</v>
      </c>
      <c r="C251" s="26" t="s">
        <v>36</v>
      </c>
      <c r="D251" s="26" t="s">
        <v>37</v>
      </c>
      <c r="E251" s="26">
        <v>0</v>
      </c>
      <c r="F251" s="26"/>
      <c r="G251" s="26">
        <f t="shared" si="25"/>
        <v>0</v>
      </c>
      <c r="H251" s="26"/>
      <c r="I251" s="26">
        <v>4500</v>
      </c>
      <c r="J251" s="27">
        <f t="shared" si="26"/>
        <v>-4500</v>
      </c>
      <c r="K251" s="174"/>
      <c r="L251" s="26">
        <v>0</v>
      </c>
      <c r="M251" s="26">
        <v>0</v>
      </c>
      <c r="N251" s="139"/>
      <c r="O251" s="26">
        <v>0</v>
      </c>
      <c r="P251" s="26">
        <v>0</v>
      </c>
      <c r="Q251" s="27">
        <f t="shared" si="23"/>
        <v>-4500</v>
      </c>
      <c r="R251" s="28"/>
      <c r="S251" s="26">
        <v>0</v>
      </c>
      <c r="T251" s="27">
        <f t="shared" si="24"/>
        <v>-4500</v>
      </c>
      <c r="U251" s="29"/>
    </row>
    <row r="252" spans="1:21" ht="15" x14ac:dyDescent="0.25">
      <c r="A252" s="25" t="s">
        <v>26</v>
      </c>
      <c r="B252" s="26" t="s">
        <v>26</v>
      </c>
      <c r="C252" s="26" t="s">
        <v>243</v>
      </c>
      <c r="D252" s="26" t="s">
        <v>244</v>
      </c>
      <c r="E252" s="26">
        <v>3479855</v>
      </c>
      <c r="F252" s="26">
        <f>6484000+2545000</f>
        <v>9029000</v>
      </c>
      <c r="G252" s="26">
        <f t="shared" si="25"/>
        <v>12508855</v>
      </c>
      <c r="H252" s="26">
        <v>43250</v>
      </c>
      <c r="I252" s="26">
        <v>867482.86</v>
      </c>
      <c r="J252" s="27">
        <f t="shared" si="26"/>
        <v>11598122.140000001</v>
      </c>
      <c r="K252" s="174">
        <f t="shared" si="27"/>
        <v>7.2807052284161899E-2</v>
      </c>
      <c r="L252" s="26">
        <v>81724.12</v>
      </c>
      <c r="M252" s="26">
        <v>1340331.3400000001</v>
      </c>
      <c r="N252" s="139">
        <f t="shared" si="28"/>
        <v>0.18649095540718955</v>
      </c>
      <c r="O252" s="26">
        <v>0</v>
      </c>
      <c r="P252" s="26">
        <v>870224.24</v>
      </c>
      <c r="Q252" s="27">
        <f t="shared" si="23"/>
        <v>9305842.4400000013</v>
      </c>
      <c r="R252" s="92">
        <f t="shared" si="29"/>
        <v>0.25605961217073825</v>
      </c>
      <c r="S252" s="26">
        <v>0</v>
      </c>
      <c r="T252" s="27">
        <f t="shared" si="24"/>
        <v>9305842.4400000013</v>
      </c>
      <c r="U252" s="29"/>
    </row>
    <row r="253" spans="1:21" ht="15" x14ac:dyDescent="0.25">
      <c r="A253" s="25" t="s">
        <v>26</v>
      </c>
      <c r="B253" s="26" t="s">
        <v>26</v>
      </c>
      <c r="C253" s="26" t="s">
        <v>253</v>
      </c>
      <c r="D253" s="26" t="s">
        <v>254</v>
      </c>
      <c r="E253" s="26">
        <v>380000</v>
      </c>
      <c r="F253" s="26"/>
      <c r="G253" s="26">
        <f t="shared" si="25"/>
        <v>380000</v>
      </c>
      <c r="H253" s="26">
        <v>376410</v>
      </c>
      <c r="I253" s="26">
        <v>0</v>
      </c>
      <c r="J253" s="27">
        <f t="shared" si="26"/>
        <v>3590</v>
      </c>
      <c r="K253" s="177">
        <f t="shared" si="27"/>
        <v>0.99055263157894735</v>
      </c>
      <c r="L253" s="26">
        <v>0</v>
      </c>
      <c r="M253" s="26">
        <v>0</v>
      </c>
      <c r="N253" s="139">
        <f t="shared" si="28"/>
        <v>0.99055263157894735</v>
      </c>
      <c r="O253" s="26">
        <v>0</v>
      </c>
      <c r="P253" s="26">
        <v>0</v>
      </c>
      <c r="Q253" s="27">
        <f t="shared" si="23"/>
        <v>3590</v>
      </c>
      <c r="R253" s="28">
        <f t="shared" si="29"/>
        <v>0.99055263157894735</v>
      </c>
      <c r="S253" s="26">
        <v>0</v>
      </c>
      <c r="T253" s="27">
        <f t="shared" si="24"/>
        <v>3590</v>
      </c>
      <c r="U253" s="29"/>
    </row>
    <row r="254" spans="1:21" ht="15" x14ac:dyDescent="0.25">
      <c r="A254" s="25" t="s">
        <v>26</v>
      </c>
      <c r="B254" s="26" t="s">
        <v>26</v>
      </c>
      <c r="C254" s="26" t="s">
        <v>255</v>
      </c>
      <c r="D254" s="26" t="s">
        <v>256</v>
      </c>
      <c r="E254" s="26">
        <v>612050</v>
      </c>
      <c r="F254" s="26"/>
      <c r="G254" s="26">
        <f t="shared" si="25"/>
        <v>612050</v>
      </c>
      <c r="H254" s="26"/>
      <c r="I254" s="26">
        <v>370984.84</v>
      </c>
      <c r="J254" s="27">
        <f t="shared" si="26"/>
        <v>241065.15999999997</v>
      </c>
      <c r="K254" s="177">
        <f t="shared" si="27"/>
        <v>0.60613485826321378</v>
      </c>
      <c r="L254" s="26">
        <v>24149.97</v>
      </c>
      <c r="M254" s="26">
        <v>138330.47</v>
      </c>
      <c r="N254" s="139">
        <f t="shared" si="28"/>
        <v>0.87160408463360839</v>
      </c>
      <c r="O254" s="26">
        <v>0</v>
      </c>
      <c r="P254" s="26">
        <v>0</v>
      </c>
      <c r="Q254" s="27">
        <f t="shared" si="23"/>
        <v>78584.719999999972</v>
      </c>
      <c r="R254" s="28">
        <f t="shared" si="29"/>
        <v>0.87160408463360839</v>
      </c>
      <c r="S254" s="26">
        <v>0</v>
      </c>
      <c r="T254" s="27">
        <f t="shared" si="24"/>
        <v>78584.719999999972</v>
      </c>
      <c r="U254" s="29"/>
    </row>
    <row r="255" spans="1:21" ht="15" x14ac:dyDescent="0.25">
      <c r="A255" s="25" t="s">
        <v>26</v>
      </c>
      <c r="B255" s="26" t="s">
        <v>26</v>
      </c>
      <c r="C255" s="26" t="s">
        <v>257</v>
      </c>
      <c r="D255" s="26" t="s">
        <v>258</v>
      </c>
      <c r="E255" s="26">
        <v>7122600</v>
      </c>
      <c r="F255" s="26">
        <v>9422000</v>
      </c>
      <c r="G255" s="26">
        <f>E255+F255</f>
        <v>16544600</v>
      </c>
      <c r="H255" s="26">
        <v>600000</v>
      </c>
      <c r="I255" s="26">
        <v>2418556.31</v>
      </c>
      <c r="J255" s="27">
        <f t="shared" si="26"/>
        <v>13526043.689999999</v>
      </c>
      <c r="K255" s="174">
        <f t="shared" si="27"/>
        <v>0.18244963976161407</v>
      </c>
      <c r="L255" s="26">
        <v>620816.86</v>
      </c>
      <c r="M255" s="26">
        <v>2991079.41</v>
      </c>
      <c r="N255" s="139">
        <f t="shared" si="28"/>
        <v>0.4007623381647184</v>
      </c>
      <c r="O255" s="26">
        <v>0</v>
      </c>
      <c r="P255" s="26">
        <v>250000</v>
      </c>
      <c r="Q255" s="27">
        <f t="shared" si="23"/>
        <v>9664147.4199999999</v>
      </c>
      <c r="R255" s="92">
        <f t="shared" si="29"/>
        <v>0.41587300871583477</v>
      </c>
      <c r="S255" s="26">
        <v>0</v>
      </c>
      <c r="T255" s="27">
        <f t="shared" si="24"/>
        <v>9664147.4199999999</v>
      </c>
      <c r="U255" s="29"/>
    </row>
    <row r="256" spans="1:21" ht="15" hidden="1" x14ac:dyDescent="0.25">
      <c r="A256" s="25" t="s">
        <v>26</v>
      </c>
      <c r="B256" s="26" t="s">
        <v>26</v>
      </c>
      <c r="C256" s="26" t="s">
        <v>38</v>
      </c>
      <c r="D256" s="26" t="s">
        <v>39</v>
      </c>
      <c r="E256" s="26">
        <v>0</v>
      </c>
      <c r="F256" s="26"/>
      <c r="G256" s="26">
        <f>E256+F256</f>
        <v>0</v>
      </c>
      <c r="H256" s="26"/>
      <c r="I256" s="26">
        <v>0</v>
      </c>
      <c r="J256" s="27">
        <f t="shared" si="26"/>
        <v>0</v>
      </c>
      <c r="K256" s="174"/>
      <c r="L256" s="26">
        <v>0</v>
      </c>
      <c r="M256" s="26">
        <v>0</v>
      </c>
      <c r="N256" s="139"/>
      <c r="O256" s="26">
        <v>0</v>
      </c>
      <c r="P256" s="26">
        <v>0</v>
      </c>
      <c r="Q256" s="27">
        <f t="shared" si="23"/>
        <v>0</v>
      </c>
      <c r="R256" s="92"/>
      <c r="S256" s="26">
        <v>0</v>
      </c>
      <c r="T256" s="27">
        <f t="shared" si="24"/>
        <v>0</v>
      </c>
      <c r="U256" s="29"/>
    </row>
    <row r="257" spans="1:21" ht="15.6" thickBot="1" x14ac:dyDescent="0.3">
      <c r="A257" s="25" t="s">
        <v>26</v>
      </c>
      <c r="B257" s="26" t="s">
        <v>26</v>
      </c>
      <c r="C257" s="26" t="s">
        <v>29</v>
      </c>
      <c r="D257" s="26" t="s">
        <v>26</v>
      </c>
      <c r="E257" s="26">
        <v>16284000</v>
      </c>
      <c r="F257" s="26">
        <f>SUM(F249:F256)</f>
        <v>18451000</v>
      </c>
      <c r="G257" s="26">
        <f>E257+F257</f>
        <v>34735000</v>
      </c>
      <c r="H257" s="26"/>
      <c r="I257" s="26">
        <v>4708873.5999999996</v>
      </c>
      <c r="J257" s="27">
        <f t="shared" si="26"/>
        <v>30026126.399999999</v>
      </c>
      <c r="K257" s="174">
        <f t="shared" si="27"/>
        <v>0.13556567151288323</v>
      </c>
      <c r="L257" s="26">
        <v>735777.46</v>
      </c>
      <c r="M257" s="26">
        <v>4876187.4400000004</v>
      </c>
      <c r="N257" s="139">
        <f t="shared" si="28"/>
        <v>0.2971308046638837</v>
      </c>
      <c r="O257" s="26">
        <v>0</v>
      </c>
      <c r="P257" s="26">
        <v>3478424.24</v>
      </c>
      <c r="Q257" s="27">
        <f t="shared" si="23"/>
        <v>20935737.259999998</v>
      </c>
      <c r="R257" s="92">
        <f t="shared" si="29"/>
        <v>0.39727257060601701</v>
      </c>
      <c r="S257" s="26">
        <v>0</v>
      </c>
      <c r="T257" s="27">
        <f t="shared" si="24"/>
        <v>20935737.259999998</v>
      </c>
      <c r="U257" s="29"/>
    </row>
    <row r="258" spans="1:21" ht="15.6" hidden="1" thickBot="1" x14ac:dyDescent="0.3">
      <c r="A258" s="25" t="s">
        <v>259</v>
      </c>
      <c r="B258" s="26" t="s">
        <v>260</v>
      </c>
      <c r="C258" s="26" t="s">
        <v>24</v>
      </c>
      <c r="D258" s="26" t="s">
        <v>25</v>
      </c>
      <c r="E258" s="26">
        <v>1291822.7</v>
      </c>
      <c r="F258" s="26">
        <v>35000000</v>
      </c>
      <c r="G258" s="26">
        <f t="shared" si="25"/>
        <v>36291822.700000003</v>
      </c>
      <c r="H258" s="26"/>
      <c r="I258" s="26">
        <v>370.37</v>
      </c>
      <c r="J258" s="27">
        <f t="shared" si="26"/>
        <v>36291452.330000006</v>
      </c>
      <c r="K258" s="174">
        <f t="shared" si="27"/>
        <v>1.020532925727095E-5</v>
      </c>
      <c r="L258" s="26">
        <v>-7751</v>
      </c>
      <c r="M258" s="26">
        <v>0</v>
      </c>
      <c r="N258" s="139">
        <f t="shared" si="28"/>
        <v>-2.0336895341440097E-4</v>
      </c>
      <c r="O258" s="26">
        <v>0</v>
      </c>
      <c r="P258" s="26">
        <v>0</v>
      </c>
      <c r="Q258" s="27">
        <f t="shared" si="23"/>
        <v>36299203.330000006</v>
      </c>
      <c r="R258" s="92">
        <f t="shared" si="29"/>
        <v>-2.0336895341440097E-4</v>
      </c>
      <c r="S258" s="26">
        <v>0</v>
      </c>
      <c r="T258" s="27">
        <f t="shared" si="24"/>
        <v>36299203.330000006</v>
      </c>
      <c r="U258" s="29"/>
    </row>
    <row r="259" spans="1:21" ht="15.6" hidden="1" thickBot="1" x14ac:dyDescent="0.3">
      <c r="A259" s="25" t="s">
        <v>26</v>
      </c>
      <c r="B259" s="26" t="s">
        <v>26</v>
      </c>
      <c r="C259" s="26" t="s">
        <v>34</v>
      </c>
      <c r="D259" s="26" t="s">
        <v>35</v>
      </c>
      <c r="E259" s="26">
        <v>12051137</v>
      </c>
      <c r="F259" s="26"/>
      <c r="G259" s="26">
        <f t="shared" si="25"/>
        <v>12051137</v>
      </c>
      <c r="H259" s="26"/>
      <c r="I259" s="26">
        <v>8638873</v>
      </c>
      <c r="J259" s="27">
        <f t="shared" si="26"/>
        <v>3412264</v>
      </c>
      <c r="K259" s="174">
        <f t="shared" si="27"/>
        <v>0.71685128133552878</v>
      </c>
      <c r="L259" s="26">
        <v>0</v>
      </c>
      <c r="M259" s="26">
        <v>0</v>
      </c>
      <c r="N259" s="139">
        <f t="shared" si="28"/>
        <v>0.71685128133552878</v>
      </c>
      <c r="O259" s="26">
        <v>0</v>
      </c>
      <c r="P259" s="26">
        <v>0</v>
      </c>
      <c r="Q259" s="27">
        <f t="shared" si="23"/>
        <v>3412264</v>
      </c>
      <c r="R259" s="92">
        <f t="shared" si="29"/>
        <v>0.71685128133552878</v>
      </c>
      <c r="S259" s="26">
        <v>0</v>
      </c>
      <c r="T259" s="27">
        <f t="shared" si="24"/>
        <v>3412264</v>
      </c>
      <c r="U259" s="29"/>
    </row>
    <row r="260" spans="1:21" ht="15.6" hidden="1" thickBot="1" x14ac:dyDescent="0.3">
      <c r="A260" s="25" t="s">
        <v>26</v>
      </c>
      <c r="B260" s="26" t="s">
        <v>26</v>
      </c>
      <c r="C260" s="26" t="s">
        <v>36</v>
      </c>
      <c r="D260" s="26" t="s">
        <v>37</v>
      </c>
      <c r="E260" s="26">
        <v>8627726.4000000004</v>
      </c>
      <c r="F260" s="26"/>
      <c r="G260" s="26">
        <f t="shared" si="25"/>
        <v>8627726.4000000004</v>
      </c>
      <c r="H260" s="26"/>
      <c r="I260" s="26">
        <v>6050114</v>
      </c>
      <c r="J260" s="27">
        <f t="shared" si="26"/>
        <v>2577612.4000000004</v>
      </c>
      <c r="K260" s="174">
        <f t="shared" si="27"/>
        <v>0.70124082747918381</v>
      </c>
      <c r="L260" s="26">
        <v>0</v>
      </c>
      <c r="M260" s="26">
        <v>0</v>
      </c>
      <c r="N260" s="139">
        <f t="shared" si="28"/>
        <v>0.70124082747918381</v>
      </c>
      <c r="O260" s="26">
        <v>0</v>
      </c>
      <c r="P260" s="26">
        <v>0</v>
      </c>
      <c r="Q260" s="27">
        <f t="shared" si="23"/>
        <v>2577612.4000000004</v>
      </c>
      <c r="R260" s="92">
        <f t="shared" si="29"/>
        <v>0.70124082747918381</v>
      </c>
      <c r="S260" s="26">
        <v>0</v>
      </c>
      <c r="T260" s="27">
        <f t="shared" si="24"/>
        <v>2577612.4000000004</v>
      </c>
      <c r="U260" s="29"/>
    </row>
    <row r="261" spans="1:21" ht="15.6" hidden="1" thickBot="1" x14ac:dyDescent="0.3">
      <c r="A261" s="41" t="s">
        <v>26</v>
      </c>
      <c r="B261" s="42" t="s">
        <v>26</v>
      </c>
      <c r="C261" s="42" t="s">
        <v>38</v>
      </c>
      <c r="D261" s="42" t="s">
        <v>39</v>
      </c>
      <c r="E261" s="42">
        <v>10485313.9</v>
      </c>
      <c r="F261" s="42"/>
      <c r="G261" s="42">
        <f t="shared" si="25"/>
        <v>10485313.9</v>
      </c>
      <c r="H261" s="42"/>
      <c r="I261" s="42">
        <v>6801589</v>
      </c>
      <c r="J261" s="43">
        <f t="shared" si="26"/>
        <v>3683724.9000000004</v>
      </c>
      <c r="K261" s="183">
        <f t="shared" si="27"/>
        <v>0.64867767096605466</v>
      </c>
      <c r="L261" s="42">
        <v>0</v>
      </c>
      <c r="M261" s="42">
        <v>0</v>
      </c>
      <c r="N261" s="138">
        <f t="shared" si="28"/>
        <v>0.64867767096605466</v>
      </c>
      <c r="O261" s="42">
        <v>0</v>
      </c>
      <c r="P261" s="42">
        <v>0</v>
      </c>
      <c r="Q261" s="43">
        <f t="shared" si="23"/>
        <v>3683724.9000000004</v>
      </c>
      <c r="R261" s="132">
        <f t="shared" si="29"/>
        <v>0.64867767096605466</v>
      </c>
      <c r="S261" s="42">
        <v>0</v>
      </c>
      <c r="T261" s="43">
        <f t="shared" si="24"/>
        <v>3683724.9000000004</v>
      </c>
      <c r="U261" s="45"/>
    </row>
    <row r="262" spans="1:21" ht="15.6" thickBot="1" x14ac:dyDescent="0.3">
      <c r="A262" s="87" t="s">
        <v>259</v>
      </c>
      <c r="B262" s="88" t="s">
        <v>260</v>
      </c>
      <c r="C262" s="88" t="s">
        <v>29</v>
      </c>
      <c r="D262" s="88" t="s">
        <v>260</v>
      </c>
      <c r="E262" s="88">
        <v>32456000</v>
      </c>
      <c r="F262" s="88">
        <v>35000000</v>
      </c>
      <c r="G262" s="88">
        <f>E262+F262</f>
        <v>67456000</v>
      </c>
      <c r="H262" s="88"/>
      <c r="I262" s="88">
        <v>21490946.370000001</v>
      </c>
      <c r="J262" s="89">
        <f t="shared" si="26"/>
        <v>45965053.629999995</v>
      </c>
      <c r="K262" s="192">
        <f t="shared" si="27"/>
        <v>0.31859206549454461</v>
      </c>
      <c r="L262" s="88">
        <v>-7751</v>
      </c>
      <c r="M262" s="88">
        <v>0</v>
      </c>
      <c r="N262" s="148">
        <f t="shared" si="28"/>
        <v>0.3184771609641841</v>
      </c>
      <c r="O262" s="88">
        <v>0</v>
      </c>
      <c r="P262" s="88">
        <v>0</v>
      </c>
      <c r="Q262" s="89">
        <f t="shared" si="23"/>
        <v>45972804.629999995</v>
      </c>
      <c r="R262" s="136">
        <f t="shared" si="29"/>
        <v>0.3184771609641841</v>
      </c>
      <c r="S262" s="88">
        <v>0</v>
      </c>
      <c r="T262" s="89">
        <f t="shared" si="24"/>
        <v>45972804.629999995</v>
      </c>
      <c r="U262" s="90"/>
    </row>
    <row r="263" spans="1:21" ht="15.6" thickBot="1" x14ac:dyDescent="0.3">
      <c r="A263" s="46" t="s">
        <v>261</v>
      </c>
      <c r="B263" s="47" t="s">
        <v>262</v>
      </c>
      <c r="C263" s="47" t="s">
        <v>29</v>
      </c>
      <c r="D263" s="47" t="s">
        <v>25</v>
      </c>
      <c r="E263" s="47">
        <v>3929000</v>
      </c>
      <c r="F263" s="47">
        <v>300000</v>
      </c>
      <c r="G263" s="47">
        <f>E263+F263</f>
        <v>4229000</v>
      </c>
      <c r="H263" s="47"/>
      <c r="I263" s="47">
        <v>1058959</v>
      </c>
      <c r="J263" s="48">
        <f t="shared" si="26"/>
        <v>3170041</v>
      </c>
      <c r="K263" s="185">
        <f t="shared" si="27"/>
        <v>0.25040411444786004</v>
      </c>
      <c r="L263" s="47">
        <v>18647</v>
      </c>
      <c r="M263" s="47">
        <v>552209</v>
      </c>
      <c r="N263" s="130">
        <f t="shared" si="28"/>
        <v>0.38539016315913927</v>
      </c>
      <c r="O263" s="47">
        <v>0</v>
      </c>
      <c r="P263" s="47">
        <v>0</v>
      </c>
      <c r="Q263" s="48">
        <f t="shared" si="23"/>
        <v>2599185</v>
      </c>
      <c r="R263" s="135">
        <f t="shared" si="29"/>
        <v>0.38539016315913927</v>
      </c>
      <c r="S263" s="47">
        <v>0</v>
      </c>
      <c r="T263" s="48">
        <f t="shared" si="24"/>
        <v>2599185</v>
      </c>
      <c r="U263" s="50"/>
    </row>
    <row r="264" spans="1:21" ht="15" hidden="1" x14ac:dyDescent="0.25">
      <c r="A264" s="53" t="s">
        <v>26</v>
      </c>
      <c r="B264" s="37" t="s">
        <v>26</v>
      </c>
      <c r="C264" s="37" t="s">
        <v>36</v>
      </c>
      <c r="D264" s="37" t="s">
        <v>37</v>
      </c>
      <c r="E264" s="37">
        <v>0</v>
      </c>
      <c r="F264" s="37"/>
      <c r="G264" s="37">
        <f t="shared" si="25"/>
        <v>0</v>
      </c>
      <c r="H264" s="37"/>
      <c r="I264" s="37">
        <v>0</v>
      </c>
      <c r="J264" s="38">
        <f t="shared" si="26"/>
        <v>0</v>
      </c>
      <c r="K264" s="176"/>
      <c r="L264" s="37">
        <v>0</v>
      </c>
      <c r="M264" s="37">
        <v>0</v>
      </c>
      <c r="N264" s="131"/>
      <c r="O264" s="37">
        <v>0</v>
      </c>
      <c r="P264" s="37">
        <v>0</v>
      </c>
      <c r="Q264" s="38">
        <f t="shared" si="23"/>
        <v>0</v>
      </c>
      <c r="R264" s="39"/>
      <c r="S264" s="37">
        <v>0</v>
      </c>
      <c r="T264" s="38">
        <f t="shared" si="24"/>
        <v>0</v>
      </c>
      <c r="U264" s="40"/>
    </row>
    <row r="265" spans="1:21" ht="15" hidden="1" x14ac:dyDescent="0.25">
      <c r="A265" s="25" t="s">
        <v>26</v>
      </c>
      <c r="B265" s="26" t="s">
        <v>26</v>
      </c>
      <c r="C265" s="26" t="s">
        <v>38</v>
      </c>
      <c r="D265" s="26" t="s">
        <v>39</v>
      </c>
      <c r="E265" s="26">
        <v>0</v>
      </c>
      <c r="F265" s="26"/>
      <c r="G265" s="26">
        <f t="shared" si="25"/>
        <v>0</v>
      </c>
      <c r="H265" s="26"/>
      <c r="I265" s="26">
        <v>0</v>
      </c>
      <c r="J265" s="27">
        <f t="shared" si="26"/>
        <v>0</v>
      </c>
      <c r="K265" s="177"/>
      <c r="L265" s="26">
        <v>0</v>
      </c>
      <c r="M265" s="26">
        <v>0</v>
      </c>
      <c r="N265" s="139"/>
      <c r="O265" s="26">
        <v>0</v>
      </c>
      <c r="P265" s="26">
        <v>0</v>
      </c>
      <c r="Q265" s="27">
        <f t="shared" ref="Q265:Q330" si="32">J265-L265-M265-O265-P265</f>
        <v>0</v>
      </c>
      <c r="R265" s="28"/>
      <c r="S265" s="26">
        <v>0</v>
      </c>
      <c r="T265" s="27">
        <f t="shared" ref="T265:T330" si="33">Q265-S265</f>
        <v>0</v>
      </c>
      <c r="U265" s="29"/>
    </row>
    <row r="266" spans="1:21" ht="15" hidden="1" x14ac:dyDescent="0.25">
      <c r="A266" s="25" t="s">
        <v>26</v>
      </c>
      <c r="B266" s="26" t="s">
        <v>26</v>
      </c>
      <c r="C266" s="26" t="s">
        <v>29</v>
      </c>
      <c r="D266" s="26" t="s">
        <v>26</v>
      </c>
      <c r="E266" s="26">
        <v>3929000</v>
      </c>
      <c r="F266" s="26"/>
      <c r="G266" s="26">
        <f t="shared" ref="G266:G318" si="34">E266+F266</f>
        <v>3929000</v>
      </c>
      <c r="H266" s="26"/>
      <c r="I266" s="26">
        <v>1058959</v>
      </c>
      <c r="J266" s="27">
        <f t="shared" ref="J266:J331" si="35">G266-I266-H266</f>
        <v>2870041</v>
      </c>
      <c r="K266" s="177">
        <f t="shared" ref="K266:K330" si="36">(I266+H266)/G266</f>
        <v>0.26952379740391957</v>
      </c>
      <c r="L266" s="26">
        <v>18647</v>
      </c>
      <c r="M266" s="26">
        <v>552209</v>
      </c>
      <c r="N266" s="139">
        <f t="shared" ref="N266:N331" si="37">(M266+L266+I266+H266)/G266</f>
        <v>0.41481674726393486</v>
      </c>
      <c r="O266" s="26">
        <v>0</v>
      </c>
      <c r="P266" s="26">
        <v>0</v>
      </c>
      <c r="Q266" s="27">
        <f t="shared" si="32"/>
        <v>2299185</v>
      </c>
      <c r="R266" s="28">
        <f t="shared" ref="R266:R331" si="38">(P266+O266+M266+L266+I266+H266)/G266</f>
        <v>0.41481674726393486</v>
      </c>
      <c r="S266" s="26">
        <v>0</v>
      </c>
      <c r="T266" s="27">
        <f t="shared" si="33"/>
        <v>2299185</v>
      </c>
      <c r="U266" s="29"/>
    </row>
    <row r="267" spans="1:21" ht="15.6" thickBot="1" x14ac:dyDescent="0.3">
      <c r="A267" s="30" t="s">
        <v>263</v>
      </c>
      <c r="B267" s="31" t="s">
        <v>264</v>
      </c>
      <c r="C267" s="31" t="s">
        <v>29</v>
      </c>
      <c r="D267" s="31" t="s">
        <v>25</v>
      </c>
      <c r="E267" s="31">
        <v>-25000</v>
      </c>
      <c r="F267" s="31"/>
      <c r="G267" s="91">
        <f t="shared" si="34"/>
        <v>-25000</v>
      </c>
      <c r="H267" s="31"/>
      <c r="I267" s="31">
        <v>0</v>
      </c>
      <c r="J267" s="32">
        <f t="shared" si="35"/>
        <v>-25000</v>
      </c>
      <c r="K267" s="181">
        <f t="shared" si="36"/>
        <v>0</v>
      </c>
      <c r="L267" s="31">
        <v>0</v>
      </c>
      <c r="M267" s="31">
        <v>0</v>
      </c>
      <c r="N267" s="141">
        <f t="shared" si="37"/>
        <v>0</v>
      </c>
      <c r="O267" s="31">
        <v>0</v>
      </c>
      <c r="P267" s="31">
        <v>0</v>
      </c>
      <c r="Q267" s="32">
        <f t="shared" si="32"/>
        <v>-25000</v>
      </c>
      <c r="R267" s="33">
        <f t="shared" si="38"/>
        <v>0</v>
      </c>
      <c r="S267" s="31">
        <v>0</v>
      </c>
      <c r="T267" s="32">
        <f t="shared" si="33"/>
        <v>-25000</v>
      </c>
      <c r="U267" s="34"/>
    </row>
    <row r="268" spans="1:21" ht="15.6" hidden="1" thickBot="1" x14ac:dyDescent="0.3">
      <c r="A268" s="53" t="s">
        <v>26</v>
      </c>
      <c r="B268" s="37" t="s">
        <v>26</v>
      </c>
      <c r="C268" s="37" t="s">
        <v>29</v>
      </c>
      <c r="D268" s="37" t="s">
        <v>26</v>
      </c>
      <c r="E268" s="37">
        <v>-25000</v>
      </c>
      <c r="F268" s="37"/>
      <c r="G268" s="54">
        <f t="shared" si="34"/>
        <v>-25000</v>
      </c>
      <c r="H268" s="37"/>
      <c r="I268" s="37">
        <v>0</v>
      </c>
      <c r="J268" s="38">
        <f t="shared" si="35"/>
        <v>-25000</v>
      </c>
      <c r="K268" s="176">
        <f t="shared" si="36"/>
        <v>0</v>
      </c>
      <c r="L268" s="37">
        <v>0</v>
      </c>
      <c r="M268" s="37">
        <v>0</v>
      </c>
      <c r="N268" s="131">
        <f t="shared" si="37"/>
        <v>0</v>
      </c>
      <c r="O268" s="37">
        <v>0</v>
      </c>
      <c r="P268" s="37">
        <v>0</v>
      </c>
      <c r="Q268" s="38">
        <f t="shared" si="32"/>
        <v>-25000</v>
      </c>
      <c r="R268" s="39">
        <f t="shared" si="38"/>
        <v>0</v>
      </c>
      <c r="S268" s="37">
        <v>0</v>
      </c>
      <c r="T268" s="38">
        <f t="shared" si="33"/>
        <v>-25000</v>
      </c>
      <c r="U268" s="40"/>
    </row>
    <row r="269" spans="1:21" ht="15.6" hidden="1" thickBot="1" x14ac:dyDescent="0.3">
      <c r="A269" s="25" t="s">
        <v>265</v>
      </c>
      <c r="B269" s="26" t="s">
        <v>266</v>
      </c>
      <c r="C269" s="26" t="s">
        <v>24</v>
      </c>
      <c r="D269" s="26" t="s">
        <v>25</v>
      </c>
      <c r="E269" s="26">
        <v>5000</v>
      </c>
      <c r="F269" s="26"/>
      <c r="G269" s="26">
        <f t="shared" si="34"/>
        <v>5000</v>
      </c>
      <c r="H269" s="26"/>
      <c r="I269" s="26">
        <v>-2932554</v>
      </c>
      <c r="J269" s="27">
        <f t="shared" si="35"/>
        <v>2937554</v>
      </c>
      <c r="K269" s="174">
        <f t="shared" si="36"/>
        <v>-586.51080000000002</v>
      </c>
      <c r="L269" s="26">
        <v>0</v>
      </c>
      <c r="M269" s="26">
        <v>75089</v>
      </c>
      <c r="N269" s="139">
        <f t="shared" si="37"/>
        <v>-571.49300000000005</v>
      </c>
      <c r="O269" s="26">
        <v>0</v>
      </c>
      <c r="P269" s="26">
        <v>0</v>
      </c>
      <c r="Q269" s="27">
        <f t="shared" si="32"/>
        <v>2862465</v>
      </c>
      <c r="R269" s="28">
        <f t="shared" si="38"/>
        <v>-571.49300000000005</v>
      </c>
      <c r="S269" s="26">
        <v>1698500</v>
      </c>
      <c r="T269" s="27">
        <f t="shared" si="33"/>
        <v>1163965</v>
      </c>
      <c r="U269" s="29"/>
    </row>
    <row r="270" spans="1:21" ht="15.6" hidden="1" thickBot="1" x14ac:dyDescent="0.3">
      <c r="A270" s="25" t="s">
        <v>26</v>
      </c>
      <c r="B270" s="26" t="s">
        <v>26</v>
      </c>
      <c r="C270" s="26" t="s">
        <v>34</v>
      </c>
      <c r="D270" s="26" t="s">
        <v>35</v>
      </c>
      <c r="E270" s="26">
        <v>50000</v>
      </c>
      <c r="F270" s="26"/>
      <c r="G270" s="26">
        <f t="shared" si="34"/>
        <v>50000</v>
      </c>
      <c r="H270" s="26"/>
      <c r="I270" s="26">
        <v>223700</v>
      </c>
      <c r="J270" s="27">
        <f t="shared" si="35"/>
        <v>-173700</v>
      </c>
      <c r="K270" s="177">
        <f>(I270+H270)/G270</f>
        <v>4.4740000000000002</v>
      </c>
      <c r="L270" s="26">
        <v>0</v>
      </c>
      <c r="M270" s="26">
        <v>0</v>
      </c>
      <c r="N270" s="139">
        <f t="shared" si="37"/>
        <v>4.4740000000000002</v>
      </c>
      <c r="O270" s="26">
        <v>0</v>
      </c>
      <c r="P270" s="26">
        <v>0</v>
      </c>
      <c r="Q270" s="27">
        <f t="shared" si="32"/>
        <v>-173700</v>
      </c>
      <c r="R270" s="28">
        <f t="shared" si="38"/>
        <v>4.4740000000000002</v>
      </c>
      <c r="S270" s="26">
        <v>940000</v>
      </c>
      <c r="T270" s="27">
        <f t="shared" si="33"/>
        <v>-1113700</v>
      </c>
      <c r="U270" s="29"/>
    </row>
    <row r="271" spans="1:21" ht="15.6" hidden="1" thickBot="1" x14ac:dyDescent="0.3">
      <c r="A271" s="25" t="s">
        <v>26</v>
      </c>
      <c r="B271" s="26" t="s">
        <v>26</v>
      </c>
      <c r="C271" s="26" t="s">
        <v>36</v>
      </c>
      <c r="D271" s="26" t="s">
        <v>37</v>
      </c>
      <c r="E271" s="26">
        <v>50000</v>
      </c>
      <c r="F271" s="26"/>
      <c r="G271" s="26">
        <f t="shared" si="34"/>
        <v>50000</v>
      </c>
      <c r="H271" s="26"/>
      <c r="I271" s="26">
        <v>1334050</v>
      </c>
      <c r="J271" s="27">
        <f t="shared" si="35"/>
        <v>-1284050</v>
      </c>
      <c r="K271" s="177">
        <f t="shared" si="36"/>
        <v>26.681000000000001</v>
      </c>
      <c r="L271" s="26">
        <v>0</v>
      </c>
      <c r="M271" s="26">
        <v>0</v>
      </c>
      <c r="N271" s="139">
        <f t="shared" si="37"/>
        <v>26.681000000000001</v>
      </c>
      <c r="O271" s="26">
        <v>0</v>
      </c>
      <c r="P271" s="26">
        <v>0</v>
      </c>
      <c r="Q271" s="27">
        <f t="shared" si="32"/>
        <v>-1284050</v>
      </c>
      <c r="R271" s="28">
        <f t="shared" si="38"/>
        <v>26.681000000000001</v>
      </c>
      <c r="S271" s="26">
        <v>0</v>
      </c>
      <c r="T271" s="27">
        <f t="shared" si="33"/>
        <v>-1284050</v>
      </c>
      <c r="U271" s="29"/>
    </row>
    <row r="272" spans="1:21" ht="15.6" hidden="1" thickBot="1" x14ac:dyDescent="0.3">
      <c r="A272" s="41" t="s">
        <v>26</v>
      </c>
      <c r="B272" s="42" t="s">
        <v>26</v>
      </c>
      <c r="C272" s="42" t="s">
        <v>38</v>
      </c>
      <c r="D272" s="42" t="s">
        <v>39</v>
      </c>
      <c r="E272" s="42">
        <v>0</v>
      </c>
      <c r="F272" s="42"/>
      <c r="G272" s="42">
        <f t="shared" si="34"/>
        <v>0</v>
      </c>
      <c r="H272" s="42"/>
      <c r="I272" s="42">
        <v>804863</v>
      </c>
      <c r="J272" s="43">
        <f t="shared" si="35"/>
        <v>-804863</v>
      </c>
      <c r="K272" s="178"/>
      <c r="L272" s="42">
        <v>-3483</v>
      </c>
      <c r="M272" s="42">
        <v>0</v>
      </c>
      <c r="N272" s="138"/>
      <c r="O272" s="42">
        <v>0</v>
      </c>
      <c r="P272" s="42">
        <v>0</v>
      </c>
      <c r="Q272" s="43">
        <f t="shared" si="32"/>
        <v>-801380</v>
      </c>
      <c r="R272" s="44"/>
      <c r="S272" s="42">
        <v>0</v>
      </c>
      <c r="T272" s="43">
        <f t="shared" si="33"/>
        <v>-801380</v>
      </c>
      <c r="U272" s="45"/>
    </row>
    <row r="273" spans="1:21" s="19" customFormat="1" ht="106.2" customHeight="1" thickBot="1" x14ac:dyDescent="0.3">
      <c r="A273" s="93" t="s">
        <v>265</v>
      </c>
      <c r="B273" s="94" t="s">
        <v>266</v>
      </c>
      <c r="C273" s="94" t="s">
        <v>29</v>
      </c>
      <c r="D273" s="94" t="s">
        <v>266</v>
      </c>
      <c r="E273" s="95">
        <v>105000</v>
      </c>
      <c r="F273" s="95"/>
      <c r="G273" s="95">
        <f t="shared" si="34"/>
        <v>105000</v>
      </c>
      <c r="H273" s="95"/>
      <c r="I273" s="95">
        <v>-569941</v>
      </c>
      <c r="J273" s="96">
        <f t="shared" si="35"/>
        <v>674941</v>
      </c>
      <c r="K273" s="137">
        <f t="shared" si="36"/>
        <v>-5.4280095238095241</v>
      </c>
      <c r="L273" s="95">
        <v>-3483</v>
      </c>
      <c r="M273" s="95">
        <v>75089</v>
      </c>
      <c r="N273" s="137">
        <f t="shared" si="37"/>
        <v>-4.7460476190476193</v>
      </c>
      <c r="O273" s="95">
        <v>0</v>
      </c>
      <c r="P273" s="95">
        <v>0</v>
      </c>
      <c r="Q273" s="96">
        <f t="shared" si="32"/>
        <v>603335</v>
      </c>
      <c r="R273" s="97">
        <f t="shared" si="38"/>
        <v>-4.7460476190476193</v>
      </c>
      <c r="S273" s="95">
        <v>2638500</v>
      </c>
      <c r="T273" s="96">
        <f t="shared" si="33"/>
        <v>-2035165</v>
      </c>
      <c r="U273" s="160" t="s">
        <v>267</v>
      </c>
    </row>
    <row r="274" spans="1:21" ht="15.6" hidden="1" thickBot="1" x14ac:dyDescent="0.3">
      <c r="A274" s="41" t="s">
        <v>268</v>
      </c>
      <c r="B274" s="42" t="s">
        <v>269</v>
      </c>
      <c r="C274" s="42" t="s">
        <v>24</v>
      </c>
      <c r="D274" s="42" t="s">
        <v>25</v>
      </c>
      <c r="E274" s="42">
        <v>0</v>
      </c>
      <c r="F274" s="42"/>
      <c r="G274" s="42">
        <f t="shared" si="34"/>
        <v>0</v>
      </c>
      <c r="H274" s="42"/>
      <c r="I274" s="42">
        <v>-449534</v>
      </c>
      <c r="J274" s="43">
        <f t="shared" si="35"/>
        <v>449534</v>
      </c>
      <c r="K274" s="178"/>
      <c r="L274" s="42">
        <v>0</v>
      </c>
      <c r="M274" s="42">
        <v>0</v>
      </c>
      <c r="N274" s="138"/>
      <c r="O274" s="42">
        <v>0</v>
      </c>
      <c r="P274" s="42">
        <v>0</v>
      </c>
      <c r="Q274" s="43">
        <f t="shared" si="32"/>
        <v>449534</v>
      </c>
      <c r="R274" s="44"/>
      <c r="S274" s="42">
        <v>0</v>
      </c>
      <c r="T274" s="43">
        <f t="shared" si="33"/>
        <v>449534</v>
      </c>
      <c r="U274" s="45"/>
    </row>
    <row r="275" spans="1:21" ht="15.6" thickBot="1" x14ac:dyDescent="0.3">
      <c r="A275" s="46" t="s">
        <v>268</v>
      </c>
      <c r="B275" s="47" t="s">
        <v>269</v>
      </c>
      <c r="C275" s="47" t="s">
        <v>29</v>
      </c>
      <c r="D275" s="47" t="s">
        <v>269</v>
      </c>
      <c r="E275" s="47">
        <v>0</v>
      </c>
      <c r="F275" s="47"/>
      <c r="G275" s="47">
        <f t="shared" si="34"/>
        <v>0</v>
      </c>
      <c r="H275" s="47"/>
      <c r="I275" s="47">
        <v>-449534</v>
      </c>
      <c r="J275" s="48">
        <f t="shared" si="35"/>
        <v>449534</v>
      </c>
      <c r="K275" s="180"/>
      <c r="L275" s="47">
        <v>0</v>
      </c>
      <c r="M275" s="47">
        <v>0</v>
      </c>
      <c r="N275" s="130"/>
      <c r="O275" s="47">
        <v>0</v>
      </c>
      <c r="P275" s="47">
        <v>0</v>
      </c>
      <c r="Q275" s="48">
        <f t="shared" si="32"/>
        <v>449534</v>
      </c>
      <c r="R275" s="49"/>
      <c r="S275" s="47">
        <v>0</v>
      </c>
      <c r="T275" s="48">
        <f t="shared" si="33"/>
        <v>449534</v>
      </c>
      <c r="U275" s="50"/>
    </row>
    <row r="276" spans="1:21" ht="15" hidden="1" x14ac:dyDescent="0.25">
      <c r="A276" s="53" t="s">
        <v>270</v>
      </c>
      <c r="B276" s="37" t="s">
        <v>271</v>
      </c>
      <c r="C276" s="37" t="s">
        <v>24</v>
      </c>
      <c r="D276" s="37" t="s">
        <v>25</v>
      </c>
      <c r="E276" s="37">
        <v>1218129</v>
      </c>
      <c r="F276" s="37">
        <v>11637000</v>
      </c>
      <c r="G276" s="37">
        <f t="shared" si="34"/>
        <v>12855129</v>
      </c>
      <c r="H276" s="37"/>
      <c r="I276" s="37">
        <v>-6000</v>
      </c>
      <c r="J276" s="38">
        <f t="shared" si="35"/>
        <v>12861129</v>
      </c>
      <c r="K276" s="176">
        <f t="shared" si="36"/>
        <v>-4.6673977367321634E-4</v>
      </c>
      <c r="L276" s="37">
        <v>0</v>
      </c>
      <c r="M276" s="37">
        <v>0</v>
      </c>
      <c r="N276" s="131">
        <f t="shared" si="37"/>
        <v>-4.6673977367321634E-4</v>
      </c>
      <c r="O276" s="37">
        <v>0</v>
      </c>
      <c r="P276" s="37">
        <v>0</v>
      </c>
      <c r="Q276" s="38">
        <f t="shared" si="32"/>
        <v>12861129</v>
      </c>
      <c r="R276" s="39">
        <f t="shared" si="38"/>
        <v>-4.6673977367321634E-4</v>
      </c>
      <c r="S276" s="37">
        <v>0</v>
      </c>
      <c r="T276" s="38">
        <f t="shared" si="33"/>
        <v>12861129</v>
      </c>
      <c r="U276" s="40"/>
    </row>
    <row r="277" spans="1:21" ht="15" hidden="1" x14ac:dyDescent="0.25">
      <c r="A277" s="25" t="s">
        <v>26</v>
      </c>
      <c r="B277" s="26" t="s">
        <v>26</v>
      </c>
      <c r="C277" s="26" t="s">
        <v>87</v>
      </c>
      <c r="D277" s="26" t="s">
        <v>88</v>
      </c>
      <c r="E277" s="26">
        <v>0</v>
      </c>
      <c r="F277" s="26"/>
      <c r="G277" s="26">
        <f t="shared" si="34"/>
        <v>0</v>
      </c>
      <c r="H277" s="26"/>
      <c r="I277" s="26">
        <v>0</v>
      </c>
      <c r="J277" s="27">
        <f t="shared" si="35"/>
        <v>0</v>
      </c>
      <c r="K277" s="177"/>
      <c r="L277" s="26">
        <v>0</v>
      </c>
      <c r="M277" s="26">
        <v>0</v>
      </c>
      <c r="N277" s="139"/>
      <c r="O277" s="26">
        <v>0</v>
      </c>
      <c r="P277" s="26">
        <v>0</v>
      </c>
      <c r="Q277" s="27">
        <f t="shared" si="32"/>
        <v>0</v>
      </c>
      <c r="R277" s="28"/>
      <c r="S277" s="26">
        <v>0</v>
      </c>
      <c r="T277" s="27">
        <f t="shared" si="33"/>
        <v>0</v>
      </c>
      <c r="U277" s="29"/>
    </row>
    <row r="278" spans="1:21" ht="15" hidden="1" x14ac:dyDescent="0.25">
      <c r="A278" s="25" t="s">
        <v>26</v>
      </c>
      <c r="B278" s="26" t="s">
        <v>26</v>
      </c>
      <c r="C278" s="26" t="s">
        <v>130</v>
      </c>
      <c r="D278" s="26" t="s">
        <v>131</v>
      </c>
      <c r="E278" s="26">
        <v>54218</v>
      </c>
      <c r="F278" s="26"/>
      <c r="G278" s="26">
        <f t="shared" si="34"/>
        <v>54218</v>
      </c>
      <c r="H278" s="26"/>
      <c r="I278" s="26">
        <v>9000</v>
      </c>
      <c r="J278" s="27">
        <f t="shared" si="35"/>
        <v>45218</v>
      </c>
      <c r="K278" s="177">
        <f t="shared" si="36"/>
        <v>0.16599653251687632</v>
      </c>
      <c r="L278" s="26">
        <v>0</v>
      </c>
      <c r="M278" s="26">
        <v>45218</v>
      </c>
      <c r="N278" s="139">
        <f t="shared" si="37"/>
        <v>1</v>
      </c>
      <c r="O278" s="26">
        <v>0</v>
      </c>
      <c r="P278" s="26">
        <v>0</v>
      </c>
      <c r="Q278" s="27">
        <f t="shared" si="32"/>
        <v>0</v>
      </c>
      <c r="R278" s="28">
        <f t="shared" si="38"/>
        <v>1</v>
      </c>
      <c r="S278" s="26">
        <v>0</v>
      </c>
      <c r="T278" s="27">
        <f t="shared" si="33"/>
        <v>0</v>
      </c>
      <c r="U278" s="29"/>
    </row>
    <row r="279" spans="1:21" ht="15" hidden="1" x14ac:dyDescent="0.25">
      <c r="A279" s="25" t="s">
        <v>26</v>
      </c>
      <c r="B279" s="26" t="s">
        <v>26</v>
      </c>
      <c r="C279" s="26" t="s">
        <v>132</v>
      </c>
      <c r="D279" s="26" t="s">
        <v>133</v>
      </c>
      <c r="E279" s="26">
        <v>83054</v>
      </c>
      <c r="F279" s="26"/>
      <c r="G279" s="26">
        <f t="shared" si="34"/>
        <v>83054</v>
      </c>
      <c r="H279" s="26"/>
      <c r="I279" s="26">
        <v>4500</v>
      </c>
      <c r="J279" s="27">
        <f t="shared" si="35"/>
        <v>78554</v>
      </c>
      <c r="K279" s="177">
        <f t="shared" si="36"/>
        <v>5.4181616779444698E-2</v>
      </c>
      <c r="L279" s="26">
        <v>0</v>
      </c>
      <c r="M279" s="26">
        <v>78554</v>
      </c>
      <c r="N279" s="139">
        <f t="shared" si="37"/>
        <v>1</v>
      </c>
      <c r="O279" s="26">
        <v>0</v>
      </c>
      <c r="P279" s="26">
        <v>0</v>
      </c>
      <c r="Q279" s="27">
        <f t="shared" si="32"/>
        <v>0</v>
      </c>
      <c r="R279" s="28">
        <f t="shared" si="38"/>
        <v>1</v>
      </c>
      <c r="S279" s="26">
        <v>0</v>
      </c>
      <c r="T279" s="27">
        <f t="shared" si="33"/>
        <v>0</v>
      </c>
      <c r="U279" s="29"/>
    </row>
    <row r="280" spans="1:21" ht="15" hidden="1" x14ac:dyDescent="0.25">
      <c r="A280" s="25" t="s">
        <v>26</v>
      </c>
      <c r="B280" s="26" t="s">
        <v>26</v>
      </c>
      <c r="C280" s="26" t="s">
        <v>134</v>
      </c>
      <c r="D280" s="26" t="s">
        <v>135</v>
      </c>
      <c r="E280" s="26">
        <v>243003</v>
      </c>
      <c r="F280" s="26"/>
      <c r="G280" s="26">
        <f t="shared" si="34"/>
        <v>243003</v>
      </c>
      <c r="H280" s="26"/>
      <c r="I280" s="26">
        <v>0</v>
      </c>
      <c r="J280" s="27">
        <f t="shared" si="35"/>
        <v>243003</v>
      </c>
      <c r="K280" s="177">
        <f t="shared" si="36"/>
        <v>0</v>
      </c>
      <c r="L280" s="26">
        <v>0</v>
      </c>
      <c r="M280" s="26">
        <v>243003</v>
      </c>
      <c r="N280" s="139">
        <f t="shared" si="37"/>
        <v>1</v>
      </c>
      <c r="O280" s="26">
        <v>0</v>
      </c>
      <c r="P280" s="26">
        <v>0</v>
      </c>
      <c r="Q280" s="27">
        <f t="shared" si="32"/>
        <v>0</v>
      </c>
      <c r="R280" s="28">
        <f t="shared" si="38"/>
        <v>1</v>
      </c>
      <c r="S280" s="26">
        <v>0</v>
      </c>
      <c r="T280" s="27">
        <f t="shared" si="33"/>
        <v>0</v>
      </c>
      <c r="U280" s="29"/>
    </row>
    <row r="281" spans="1:21" ht="15" hidden="1" x14ac:dyDescent="0.25">
      <c r="A281" s="25" t="s">
        <v>26</v>
      </c>
      <c r="B281" s="26" t="s">
        <v>26</v>
      </c>
      <c r="C281" s="26" t="s">
        <v>34</v>
      </c>
      <c r="D281" s="26" t="s">
        <v>35</v>
      </c>
      <c r="E281" s="26">
        <v>5726951</v>
      </c>
      <c r="F281" s="26"/>
      <c r="G281" s="26">
        <f t="shared" si="34"/>
        <v>5726951</v>
      </c>
      <c r="H281" s="26"/>
      <c r="I281" s="26">
        <v>3754387</v>
      </c>
      <c r="J281" s="27">
        <f t="shared" si="35"/>
        <v>1972564</v>
      </c>
      <c r="K281" s="177">
        <f t="shared" si="36"/>
        <v>0.65556471497660795</v>
      </c>
      <c r="L281" s="26">
        <v>0</v>
      </c>
      <c r="M281" s="26">
        <v>1382398</v>
      </c>
      <c r="N281" s="139">
        <f t="shared" si="37"/>
        <v>0.89694935402799847</v>
      </c>
      <c r="O281" s="26">
        <v>0</v>
      </c>
      <c r="P281" s="26">
        <v>0</v>
      </c>
      <c r="Q281" s="27">
        <f t="shared" si="32"/>
        <v>590166</v>
      </c>
      <c r="R281" s="28">
        <f t="shared" si="38"/>
        <v>0.89694935402799847</v>
      </c>
      <c r="S281" s="26">
        <v>0</v>
      </c>
      <c r="T281" s="27">
        <f t="shared" si="33"/>
        <v>590166</v>
      </c>
      <c r="U281" s="29"/>
    </row>
    <row r="282" spans="1:21" ht="15" hidden="1" x14ac:dyDescent="0.25">
      <c r="A282" s="25" t="s">
        <v>26</v>
      </c>
      <c r="B282" s="26" t="s">
        <v>26</v>
      </c>
      <c r="C282" s="26" t="s">
        <v>36</v>
      </c>
      <c r="D282" s="26" t="s">
        <v>37</v>
      </c>
      <c r="E282" s="26">
        <v>3996153</v>
      </c>
      <c r="F282" s="26"/>
      <c r="G282" s="26">
        <f t="shared" si="34"/>
        <v>3996153</v>
      </c>
      <c r="H282" s="26"/>
      <c r="I282" s="26">
        <v>2633239</v>
      </c>
      <c r="J282" s="27">
        <f t="shared" si="35"/>
        <v>1362914</v>
      </c>
      <c r="K282" s="177">
        <f t="shared" si="36"/>
        <v>0.65894348890044996</v>
      </c>
      <c r="L282" s="26">
        <v>0</v>
      </c>
      <c r="M282" s="26">
        <v>1147088</v>
      </c>
      <c r="N282" s="139">
        <f t="shared" si="37"/>
        <v>0.94599155738031049</v>
      </c>
      <c r="O282" s="26">
        <v>0</v>
      </c>
      <c r="P282" s="26">
        <v>0</v>
      </c>
      <c r="Q282" s="27">
        <f t="shared" si="32"/>
        <v>215826</v>
      </c>
      <c r="R282" s="28">
        <f t="shared" si="38"/>
        <v>0.94599155738031049</v>
      </c>
      <c r="S282" s="26">
        <v>0</v>
      </c>
      <c r="T282" s="27">
        <f t="shared" si="33"/>
        <v>215826</v>
      </c>
      <c r="U282" s="29"/>
    </row>
    <row r="283" spans="1:21" ht="15" hidden="1" x14ac:dyDescent="0.25">
      <c r="A283" s="25" t="s">
        <v>26</v>
      </c>
      <c r="B283" s="26" t="s">
        <v>26</v>
      </c>
      <c r="C283" s="26" t="s">
        <v>38</v>
      </c>
      <c r="D283" s="26" t="s">
        <v>39</v>
      </c>
      <c r="E283" s="26">
        <v>7719492</v>
      </c>
      <c r="F283" s="26"/>
      <c r="G283" s="26">
        <f t="shared" si="34"/>
        <v>7719492</v>
      </c>
      <c r="H283" s="26"/>
      <c r="I283" s="26">
        <v>5372005</v>
      </c>
      <c r="J283" s="27">
        <f t="shared" si="35"/>
        <v>2347487</v>
      </c>
      <c r="K283" s="177">
        <f t="shared" si="36"/>
        <v>0.69590136242125777</v>
      </c>
      <c r="L283" s="26">
        <v>0</v>
      </c>
      <c r="M283" s="26">
        <v>2517381</v>
      </c>
      <c r="N283" s="139">
        <f t="shared" si="37"/>
        <v>1.0220084430426251</v>
      </c>
      <c r="O283" s="26">
        <v>0</v>
      </c>
      <c r="P283" s="26">
        <v>0</v>
      </c>
      <c r="Q283" s="27">
        <f t="shared" si="32"/>
        <v>-169894</v>
      </c>
      <c r="R283" s="28">
        <f t="shared" si="38"/>
        <v>1.0220084430426251</v>
      </c>
      <c r="S283" s="26">
        <v>0</v>
      </c>
      <c r="T283" s="27">
        <f t="shared" si="33"/>
        <v>-169894</v>
      </c>
      <c r="U283" s="29"/>
    </row>
    <row r="284" spans="1:21" ht="15.6" thickBot="1" x14ac:dyDescent="0.3">
      <c r="A284" s="41" t="s">
        <v>270</v>
      </c>
      <c r="B284" s="42" t="s">
        <v>271</v>
      </c>
      <c r="C284" s="42" t="s">
        <v>29</v>
      </c>
      <c r="D284" s="42" t="s">
        <v>271</v>
      </c>
      <c r="E284" s="42">
        <v>19041000</v>
      </c>
      <c r="F284" s="42">
        <v>11637000</v>
      </c>
      <c r="G284" s="42">
        <f>E284+F284</f>
        <v>30678000</v>
      </c>
      <c r="H284" s="42"/>
      <c r="I284" s="42">
        <v>11767131</v>
      </c>
      <c r="J284" s="43">
        <f t="shared" si="35"/>
        <v>18910869</v>
      </c>
      <c r="K284" s="183">
        <f t="shared" si="36"/>
        <v>0.38356903970271855</v>
      </c>
      <c r="L284" s="42">
        <v>0</v>
      </c>
      <c r="M284" s="42">
        <v>5413642</v>
      </c>
      <c r="N284" s="138">
        <f t="shared" si="37"/>
        <v>0.56003562813742747</v>
      </c>
      <c r="O284" s="42">
        <v>0</v>
      </c>
      <c r="P284" s="42">
        <v>0</v>
      </c>
      <c r="Q284" s="43">
        <f t="shared" si="32"/>
        <v>13497227</v>
      </c>
      <c r="R284" s="132">
        <f t="shared" si="38"/>
        <v>0.56003562813742747</v>
      </c>
      <c r="S284" s="42">
        <v>0</v>
      </c>
      <c r="T284" s="43">
        <f t="shared" si="33"/>
        <v>13497227</v>
      </c>
      <c r="U284" s="45"/>
    </row>
    <row r="285" spans="1:21" ht="15.6" thickBot="1" x14ac:dyDescent="0.3">
      <c r="A285" s="46" t="s">
        <v>272</v>
      </c>
      <c r="B285" s="47" t="s">
        <v>273</v>
      </c>
      <c r="C285" s="47" t="s">
        <v>29</v>
      </c>
      <c r="D285" s="47" t="s">
        <v>244</v>
      </c>
      <c r="E285" s="47">
        <v>39212000</v>
      </c>
      <c r="F285" s="47">
        <v>1000000</v>
      </c>
      <c r="G285" s="47">
        <f>E285+F285</f>
        <v>40212000</v>
      </c>
      <c r="H285" s="47"/>
      <c r="I285" s="47">
        <v>2069612.26</v>
      </c>
      <c r="J285" s="48">
        <f t="shared" si="35"/>
        <v>38142387.740000002</v>
      </c>
      <c r="K285" s="185">
        <f t="shared" si="36"/>
        <v>5.1467528598428333E-2</v>
      </c>
      <c r="L285" s="47">
        <v>1481032.12</v>
      </c>
      <c r="M285" s="47">
        <v>789161.89</v>
      </c>
      <c r="N285" s="130">
        <f t="shared" si="37"/>
        <v>0.10792316398090124</v>
      </c>
      <c r="O285" s="47">
        <v>0</v>
      </c>
      <c r="P285" s="47">
        <v>0</v>
      </c>
      <c r="Q285" s="48">
        <f t="shared" si="32"/>
        <v>35872193.730000004</v>
      </c>
      <c r="R285" s="135">
        <f t="shared" si="38"/>
        <v>0.10792316398090124</v>
      </c>
      <c r="S285" s="47">
        <v>0</v>
      </c>
      <c r="T285" s="48">
        <f t="shared" si="33"/>
        <v>35872193.730000004</v>
      </c>
      <c r="U285" s="50"/>
    </row>
    <row r="286" spans="1:21" ht="15" hidden="1" x14ac:dyDescent="0.25">
      <c r="A286" s="53" t="s">
        <v>26</v>
      </c>
      <c r="B286" s="37" t="s">
        <v>26</v>
      </c>
      <c r="C286" s="37" t="s">
        <v>243</v>
      </c>
      <c r="D286" s="37" t="s">
        <v>244</v>
      </c>
      <c r="E286" s="37">
        <v>34900151</v>
      </c>
      <c r="F286" s="37">
        <v>1000000</v>
      </c>
      <c r="G286" s="37">
        <f t="shared" si="34"/>
        <v>35900151</v>
      </c>
      <c r="H286" s="37"/>
      <c r="I286" s="37">
        <v>4338243.96</v>
      </c>
      <c r="J286" s="38">
        <f t="shared" si="35"/>
        <v>31561907.039999999</v>
      </c>
      <c r="K286" s="182">
        <f t="shared" si="36"/>
        <v>0.12084194186258436</v>
      </c>
      <c r="L286" s="37">
        <v>0</v>
      </c>
      <c r="M286" s="37">
        <v>16465628.949999999</v>
      </c>
      <c r="N286" s="131">
        <f t="shared" si="37"/>
        <v>0.57949262971066617</v>
      </c>
      <c r="O286" s="37">
        <v>0</v>
      </c>
      <c r="P286" s="37">
        <v>14000000</v>
      </c>
      <c r="Q286" s="38">
        <f t="shared" si="32"/>
        <v>1096278.0899999999</v>
      </c>
      <c r="R286" s="55">
        <f t="shared" si="38"/>
        <v>0.96946313429155206</v>
      </c>
      <c r="S286" s="37">
        <v>0</v>
      </c>
      <c r="T286" s="38">
        <f t="shared" si="33"/>
        <v>1096278.0899999999</v>
      </c>
      <c r="U286" s="40"/>
    </row>
    <row r="287" spans="1:21" ht="15" hidden="1" x14ac:dyDescent="0.25">
      <c r="A287" s="25" t="s">
        <v>26</v>
      </c>
      <c r="B287" s="26" t="s">
        <v>26</v>
      </c>
      <c r="C287" s="26" t="s">
        <v>29</v>
      </c>
      <c r="D287" s="26" t="s">
        <v>26</v>
      </c>
      <c r="E287" s="26">
        <v>39212000</v>
      </c>
      <c r="F287" s="26"/>
      <c r="G287" s="26">
        <f t="shared" si="34"/>
        <v>39212000</v>
      </c>
      <c r="H287" s="26"/>
      <c r="I287" s="26">
        <v>6407856.2199999997</v>
      </c>
      <c r="J287" s="27">
        <f t="shared" si="35"/>
        <v>32804143.780000001</v>
      </c>
      <c r="K287" s="174">
        <f t="shared" si="36"/>
        <v>0.1634156946853004</v>
      </c>
      <c r="L287" s="26">
        <v>1481032.12</v>
      </c>
      <c r="M287" s="26">
        <v>17254790.84</v>
      </c>
      <c r="N287" s="139">
        <f t="shared" si="37"/>
        <v>0.6412240941548506</v>
      </c>
      <c r="O287" s="26">
        <v>0</v>
      </c>
      <c r="P287" s="26">
        <v>14000000</v>
      </c>
      <c r="Q287" s="27">
        <f t="shared" si="32"/>
        <v>68320.820000000298</v>
      </c>
      <c r="R287" s="92">
        <f t="shared" si="38"/>
        <v>0.99825765530959909</v>
      </c>
      <c r="S287" s="26">
        <v>0</v>
      </c>
      <c r="T287" s="27">
        <f t="shared" si="33"/>
        <v>68320.820000000298</v>
      </c>
      <c r="U287" s="29"/>
    </row>
    <row r="288" spans="1:21" ht="15" x14ac:dyDescent="0.25">
      <c r="A288" s="25" t="s">
        <v>274</v>
      </c>
      <c r="B288" s="26" t="s">
        <v>275</v>
      </c>
      <c r="C288" s="26" t="s">
        <v>24</v>
      </c>
      <c r="D288" s="26" t="s">
        <v>25</v>
      </c>
      <c r="E288" s="26">
        <v>210000</v>
      </c>
      <c r="F288" s="26"/>
      <c r="G288" s="26">
        <f t="shared" si="34"/>
        <v>210000</v>
      </c>
      <c r="H288" s="26"/>
      <c r="I288" s="26">
        <v>0</v>
      </c>
      <c r="J288" s="27">
        <f t="shared" si="35"/>
        <v>210000</v>
      </c>
      <c r="K288" s="174">
        <f t="shared" si="36"/>
        <v>0</v>
      </c>
      <c r="L288" s="26">
        <v>0</v>
      </c>
      <c r="M288" s="26">
        <v>0</v>
      </c>
      <c r="N288" s="139">
        <f t="shared" si="37"/>
        <v>0</v>
      </c>
      <c r="O288" s="26">
        <v>0</v>
      </c>
      <c r="P288" s="26">
        <v>0</v>
      </c>
      <c r="Q288" s="27">
        <f t="shared" si="32"/>
        <v>210000</v>
      </c>
      <c r="R288" s="92">
        <f t="shared" si="38"/>
        <v>0</v>
      </c>
      <c r="S288" s="26">
        <v>0</v>
      </c>
      <c r="T288" s="27">
        <f t="shared" si="33"/>
        <v>210000</v>
      </c>
      <c r="U288" s="29"/>
    </row>
    <row r="289" spans="1:21" ht="15" x14ac:dyDescent="0.25">
      <c r="A289" s="25" t="s">
        <v>26</v>
      </c>
      <c r="B289" s="26" t="s">
        <v>26</v>
      </c>
      <c r="C289" s="26" t="s">
        <v>34</v>
      </c>
      <c r="D289" s="26" t="s">
        <v>35</v>
      </c>
      <c r="E289" s="26">
        <v>251600</v>
      </c>
      <c r="F289" s="26"/>
      <c r="G289" s="26">
        <f t="shared" si="34"/>
        <v>251600</v>
      </c>
      <c r="H289" s="26"/>
      <c r="I289" s="26">
        <v>202298</v>
      </c>
      <c r="J289" s="27">
        <f t="shared" si="35"/>
        <v>49302</v>
      </c>
      <c r="K289" s="177">
        <f t="shared" si="36"/>
        <v>0.80404610492845785</v>
      </c>
      <c r="L289" s="26">
        <v>0</v>
      </c>
      <c r="M289" s="26">
        <v>0</v>
      </c>
      <c r="N289" s="139">
        <f t="shared" si="37"/>
        <v>0.80404610492845785</v>
      </c>
      <c r="O289" s="26">
        <v>0</v>
      </c>
      <c r="P289" s="26">
        <v>0</v>
      </c>
      <c r="Q289" s="27">
        <f t="shared" si="32"/>
        <v>49302</v>
      </c>
      <c r="R289" s="28">
        <f t="shared" si="38"/>
        <v>0.80404610492845785</v>
      </c>
      <c r="S289" s="26">
        <v>0</v>
      </c>
      <c r="T289" s="27">
        <f t="shared" si="33"/>
        <v>49302</v>
      </c>
      <c r="U289" s="29"/>
    </row>
    <row r="290" spans="1:21" ht="15" x14ac:dyDescent="0.25">
      <c r="A290" s="25" t="s">
        <v>26</v>
      </c>
      <c r="B290" s="26" t="s">
        <v>26</v>
      </c>
      <c r="C290" s="26" t="s">
        <v>36</v>
      </c>
      <c r="D290" s="26" t="s">
        <v>37</v>
      </c>
      <c r="E290" s="26">
        <v>360400</v>
      </c>
      <c r="F290" s="26"/>
      <c r="G290" s="26">
        <f t="shared" si="34"/>
        <v>360400</v>
      </c>
      <c r="H290" s="26"/>
      <c r="I290" s="26">
        <v>347680</v>
      </c>
      <c r="J290" s="27">
        <f t="shared" si="35"/>
        <v>12720</v>
      </c>
      <c r="K290" s="177">
        <f t="shared" si="36"/>
        <v>0.96470588235294119</v>
      </c>
      <c r="L290" s="26">
        <v>0</v>
      </c>
      <c r="M290" s="26">
        <v>0</v>
      </c>
      <c r="N290" s="139">
        <f t="shared" si="37"/>
        <v>0.96470588235294119</v>
      </c>
      <c r="O290" s="26">
        <v>0</v>
      </c>
      <c r="P290" s="26">
        <v>0</v>
      </c>
      <c r="Q290" s="27">
        <f t="shared" si="32"/>
        <v>12720</v>
      </c>
      <c r="R290" s="28">
        <f t="shared" si="38"/>
        <v>0.96470588235294119</v>
      </c>
      <c r="S290" s="26">
        <v>0</v>
      </c>
      <c r="T290" s="27">
        <f t="shared" si="33"/>
        <v>12720</v>
      </c>
      <c r="U290" s="29"/>
    </row>
    <row r="291" spans="1:21" ht="15" x14ac:dyDescent="0.25">
      <c r="A291" s="25" t="s">
        <v>26</v>
      </c>
      <c r="B291" s="26" t="s">
        <v>26</v>
      </c>
      <c r="C291" s="26" t="s">
        <v>38</v>
      </c>
      <c r="D291" s="26" t="s">
        <v>39</v>
      </c>
      <c r="E291" s="26">
        <v>378000</v>
      </c>
      <c r="F291" s="26"/>
      <c r="G291" s="26">
        <f t="shared" si="34"/>
        <v>378000</v>
      </c>
      <c r="H291" s="26"/>
      <c r="I291" s="26">
        <v>168860</v>
      </c>
      <c r="J291" s="27">
        <f t="shared" si="35"/>
        <v>209140</v>
      </c>
      <c r="K291" s="174">
        <f t="shared" si="36"/>
        <v>0.44671957671957674</v>
      </c>
      <c r="L291" s="26">
        <v>0</v>
      </c>
      <c r="M291" s="26">
        <v>0</v>
      </c>
      <c r="N291" s="139">
        <f t="shared" si="37"/>
        <v>0.44671957671957674</v>
      </c>
      <c r="O291" s="26">
        <v>0</v>
      </c>
      <c r="P291" s="26">
        <v>0</v>
      </c>
      <c r="Q291" s="27">
        <f t="shared" si="32"/>
        <v>209140</v>
      </c>
      <c r="R291" s="92">
        <f t="shared" si="38"/>
        <v>0.44671957671957674</v>
      </c>
      <c r="S291" s="26">
        <v>0</v>
      </c>
      <c r="T291" s="27">
        <f t="shared" si="33"/>
        <v>209140</v>
      </c>
      <c r="U291" s="29"/>
    </row>
    <row r="292" spans="1:21" ht="15.6" thickBot="1" x14ac:dyDescent="0.3">
      <c r="A292" s="25" t="s">
        <v>274</v>
      </c>
      <c r="B292" s="26" t="s">
        <v>275</v>
      </c>
      <c r="C292" s="26" t="s">
        <v>29</v>
      </c>
      <c r="D292" s="26" t="s">
        <v>275</v>
      </c>
      <c r="E292" s="26">
        <v>1200000</v>
      </c>
      <c r="F292" s="26"/>
      <c r="G292" s="26">
        <f t="shared" si="34"/>
        <v>1200000</v>
      </c>
      <c r="H292" s="26"/>
      <c r="I292" s="26">
        <v>718838</v>
      </c>
      <c r="J292" s="27">
        <f t="shared" si="35"/>
        <v>481162</v>
      </c>
      <c r="K292" s="177">
        <f t="shared" si="36"/>
        <v>0.59903166666666663</v>
      </c>
      <c r="L292" s="26">
        <v>0</v>
      </c>
      <c r="M292" s="26">
        <v>0</v>
      </c>
      <c r="N292" s="139">
        <f t="shared" si="37"/>
        <v>0.59903166666666663</v>
      </c>
      <c r="O292" s="26">
        <v>0</v>
      </c>
      <c r="P292" s="26">
        <v>0</v>
      </c>
      <c r="Q292" s="27">
        <f t="shared" si="32"/>
        <v>481162</v>
      </c>
      <c r="R292" s="92">
        <f t="shared" si="38"/>
        <v>0.59903166666666663</v>
      </c>
      <c r="S292" s="26">
        <v>0</v>
      </c>
      <c r="T292" s="27">
        <f t="shared" si="33"/>
        <v>481162</v>
      </c>
      <c r="U292" s="29"/>
    </row>
    <row r="293" spans="1:21" ht="15.6" hidden="1" thickBot="1" x14ac:dyDescent="0.3">
      <c r="A293" s="25" t="s">
        <v>276</v>
      </c>
      <c r="B293" s="26" t="s">
        <v>277</v>
      </c>
      <c r="C293" s="26" t="s">
        <v>24</v>
      </c>
      <c r="D293" s="26" t="s">
        <v>25</v>
      </c>
      <c r="E293" s="26">
        <v>3950000</v>
      </c>
      <c r="F293" s="26"/>
      <c r="G293" s="26">
        <f t="shared" si="34"/>
        <v>3950000</v>
      </c>
      <c r="H293" s="26"/>
      <c r="I293" s="26">
        <v>28322</v>
      </c>
      <c r="J293" s="27">
        <f t="shared" si="35"/>
        <v>3921678</v>
      </c>
      <c r="K293" s="177">
        <f t="shared" si="36"/>
        <v>7.1701265822784813E-3</v>
      </c>
      <c r="L293" s="26">
        <v>-0.01</v>
      </c>
      <c r="M293" s="26">
        <v>471596.79999999999</v>
      </c>
      <c r="N293" s="139">
        <f t="shared" si="37"/>
        <v>0.12656171898734175</v>
      </c>
      <c r="O293" s="26">
        <v>0</v>
      </c>
      <c r="P293" s="26">
        <v>3044985</v>
      </c>
      <c r="Q293" s="27">
        <f t="shared" si="32"/>
        <v>405096.20999999996</v>
      </c>
      <c r="R293" s="28">
        <f t="shared" si="38"/>
        <v>0.89744399746835446</v>
      </c>
      <c r="S293" s="26">
        <v>0</v>
      </c>
      <c r="T293" s="27">
        <f t="shared" si="33"/>
        <v>405096.20999999996</v>
      </c>
      <c r="U293" s="29"/>
    </row>
    <row r="294" spans="1:21" ht="15.6" hidden="1" thickBot="1" x14ac:dyDescent="0.3">
      <c r="A294" s="25" t="s">
        <v>26</v>
      </c>
      <c r="B294" s="26" t="s">
        <v>26</v>
      </c>
      <c r="C294" s="26" t="s">
        <v>278</v>
      </c>
      <c r="D294" s="26" t="s">
        <v>279</v>
      </c>
      <c r="E294" s="26">
        <v>0</v>
      </c>
      <c r="F294" s="26"/>
      <c r="G294" s="26">
        <f t="shared" si="34"/>
        <v>0</v>
      </c>
      <c r="H294" s="26"/>
      <c r="I294" s="26">
        <v>0</v>
      </c>
      <c r="J294" s="27">
        <f t="shared" si="35"/>
        <v>0</v>
      </c>
      <c r="K294" s="177"/>
      <c r="L294" s="26">
        <v>0</v>
      </c>
      <c r="M294" s="26">
        <v>0</v>
      </c>
      <c r="N294" s="139"/>
      <c r="O294" s="26">
        <v>0</v>
      </c>
      <c r="P294" s="26">
        <v>0</v>
      </c>
      <c r="Q294" s="27">
        <f t="shared" si="32"/>
        <v>0</v>
      </c>
      <c r="R294" s="28"/>
      <c r="S294" s="26">
        <v>0</v>
      </c>
      <c r="T294" s="27">
        <f t="shared" si="33"/>
        <v>0</v>
      </c>
      <c r="U294" s="29"/>
    </row>
    <row r="295" spans="1:21" ht="15.6" hidden="1" thickBot="1" x14ac:dyDescent="0.3">
      <c r="A295" s="41" t="s">
        <v>26</v>
      </c>
      <c r="B295" s="42" t="s">
        <v>26</v>
      </c>
      <c r="C295" s="42" t="s">
        <v>38</v>
      </c>
      <c r="D295" s="42" t="s">
        <v>39</v>
      </c>
      <c r="E295" s="42">
        <v>0</v>
      </c>
      <c r="F295" s="42"/>
      <c r="G295" s="42">
        <f t="shared" si="34"/>
        <v>0</v>
      </c>
      <c r="H295" s="42"/>
      <c r="I295" s="42">
        <v>0</v>
      </c>
      <c r="J295" s="43">
        <f t="shared" si="35"/>
        <v>0</v>
      </c>
      <c r="K295" s="178"/>
      <c r="L295" s="42">
        <v>0</v>
      </c>
      <c r="M295" s="42">
        <v>0</v>
      </c>
      <c r="N295" s="138"/>
      <c r="O295" s="42">
        <v>0</v>
      </c>
      <c r="P295" s="42">
        <v>0</v>
      </c>
      <c r="Q295" s="43">
        <f t="shared" si="32"/>
        <v>0</v>
      </c>
      <c r="R295" s="44"/>
      <c r="S295" s="42">
        <v>0</v>
      </c>
      <c r="T295" s="43">
        <f t="shared" si="33"/>
        <v>0</v>
      </c>
      <c r="U295" s="45"/>
    </row>
    <row r="296" spans="1:21" ht="15.6" thickBot="1" x14ac:dyDescent="0.3">
      <c r="A296" s="46" t="s">
        <v>276</v>
      </c>
      <c r="B296" s="47" t="s">
        <v>277</v>
      </c>
      <c r="C296" s="47" t="s">
        <v>29</v>
      </c>
      <c r="D296" s="47" t="s">
        <v>279</v>
      </c>
      <c r="E296" s="47">
        <v>3950000</v>
      </c>
      <c r="F296" s="47"/>
      <c r="G296" s="47">
        <f t="shared" si="34"/>
        <v>3950000</v>
      </c>
      <c r="H296" s="47"/>
      <c r="I296" s="47">
        <v>28322</v>
      </c>
      <c r="J296" s="48">
        <f t="shared" si="35"/>
        <v>3921678</v>
      </c>
      <c r="K296" s="185">
        <f t="shared" si="36"/>
        <v>7.1701265822784813E-3</v>
      </c>
      <c r="L296" s="47">
        <v>-0.01</v>
      </c>
      <c r="M296" s="47">
        <v>471596.79999999999</v>
      </c>
      <c r="N296" s="130">
        <f t="shared" si="37"/>
        <v>0.12656171898734175</v>
      </c>
      <c r="O296" s="47">
        <v>0</v>
      </c>
      <c r="P296" s="47">
        <v>3044985</v>
      </c>
      <c r="Q296" s="48">
        <f t="shared" si="32"/>
        <v>405096.20999999996</v>
      </c>
      <c r="R296" s="49">
        <f t="shared" si="38"/>
        <v>0.89744399746835446</v>
      </c>
      <c r="S296" s="47">
        <v>0</v>
      </c>
      <c r="T296" s="48">
        <f t="shared" si="33"/>
        <v>405096.20999999996</v>
      </c>
      <c r="U296" s="50"/>
    </row>
    <row r="297" spans="1:21" ht="15" hidden="1" x14ac:dyDescent="0.25">
      <c r="A297" s="53" t="s">
        <v>280</v>
      </c>
      <c r="B297" s="37" t="s">
        <v>281</v>
      </c>
      <c r="C297" s="37" t="s">
        <v>24</v>
      </c>
      <c r="D297" s="37" t="s">
        <v>25</v>
      </c>
      <c r="E297" s="37">
        <v>958000</v>
      </c>
      <c r="F297" s="37">
        <v>-958000</v>
      </c>
      <c r="G297" s="37">
        <f t="shared" si="34"/>
        <v>0</v>
      </c>
      <c r="H297" s="37"/>
      <c r="I297" s="37">
        <v>0</v>
      </c>
      <c r="J297" s="38">
        <f t="shared" si="35"/>
        <v>0</v>
      </c>
      <c r="K297" s="176"/>
      <c r="L297" s="37">
        <v>0</v>
      </c>
      <c r="M297" s="37">
        <v>0</v>
      </c>
      <c r="N297" s="131"/>
      <c r="O297" s="37">
        <v>0</v>
      </c>
      <c r="P297" s="37">
        <v>0</v>
      </c>
      <c r="Q297" s="38">
        <f t="shared" si="32"/>
        <v>0</v>
      </c>
      <c r="R297" s="39"/>
      <c r="S297" s="37">
        <v>0</v>
      </c>
      <c r="T297" s="38">
        <f t="shared" si="33"/>
        <v>0</v>
      </c>
      <c r="U297" s="40"/>
    </row>
    <row r="298" spans="1:21" ht="15" hidden="1" x14ac:dyDescent="0.25">
      <c r="A298" s="25" t="s">
        <v>26</v>
      </c>
      <c r="B298" s="26" t="s">
        <v>26</v>
      </c>
      <c r="C298" s="26" t="s">
        <v>34</v>
      </c>
      <c r="D298" s="26" t="s">
        <v>35</v>
      </c>
      <c r="E298" s="26">
        <v>0</v>
      </c>
      <c r="F298" s="26">
        <v>8000</v>
      </c>
      <c r="G298" s="26">
        <f t="shared" si="34"/>
        <v>8000</v>
      </c>
      <c r="H298" s="26"/>
      <c r="I298" s="26">
        <v>8000</v>
      </c>
      <c r="J298" s="27">
        <f t="shared" si="35"/>
        <v>0</v>
      </c>
      <c r="K298" s="177">
        <f t="shared" si="36"/>
        <v>1</v>
      </c>
      <c r="L298" s="26">
        <v>0</v>
      </c>
      <c r="M298" s="26">
        <v>0</v>
      </c>
      <c r="N298" s="139">
        <f t="shared" si="37"/>
        <v>1</v>
      </c>
      <c r="O298" s="26">
        <v>0</v>
      </c>
      <c r="P298" s="26">
        <v>0</v>
      </c>
      <c r="Q298" s="27">
        <f t="shared" si="32"/>
        <v>0</v>
      </c>
      <c r="R298" s="28">
        <f t="shared" si="38"/>
        <v>1</v>
      </c>
      <c r="S298" s="26">
        <v>0</v>
      </c>
      <c r="T298" s="27">
        <f t="shared" si="33"/>
        <v>0</v>
      </c>
      <c r="U298" s="29"/>
    </row>
    <row r="299" spans="1:21" ht="15" hidden="1" x14ac:dyDescent="0.25">
      <c r="A299" s="25" t="s">
        <v>26</v>
      </c>
      <c r="B299" s="26" t="s">
        <v>26</v>
      </c>
      <c r="C299" s="26" t="s">
        <v>36</v>
      </c>
      <c r="D299" s="26" t="s">
        <v>37</v>
      </c>
      <c r="E299" s="26">
        <v>0</v>
      </c>
      <c r="F299" s="26"/>
      <c r="G299" s="26">
        <f t="shared" si="34"/>
        <v>0</v>
      </c>
      <c r="H299" s="26"/>
      <c r="I299" s="26">
        <v>0</v>
      </c>
      <c r="J299" s="27">
        <f t="shared" si="35"/>
        <v>0</v>
      </c>
      <c r="K299" s="177"/>
      <c r="L299" s="26">
        <v>0</v>
      </c>
      <c r="M299" s="26">
        <v>0</v>
      </c>
      <c r="N299" s="139"/>
      <c r="O299" s="26">
        <v>0</v>
      </c>
      <c r="P299" s="26">
        <v>0</v>
      </c>
      <c r="Q299" s="27">
        <f t="shared" si="32"/>
        <v>0</v>
      </c>
      <c r="R299" s="28"/>
      <c r="S299" s="26">
        <v>0</v>
      </c>
      <c r="T299" s="27">
        <f t="shared" si="33"/>
        <v>0</v>
      </c>
      <c r="U299" s="29"/>
    </row>
    <row r="300" spans="1:21" ht="15" hidden="1" x14ac:dyDescent="0.25">
      <c r="A300" s="25" t="s">
        <v>26</v>
      </c>
      <c r="B300" s="26" t="s">
        <v>26</v>
      </c>
      <c r="C300" s="26" t="s">
        <v>38</v>
      </c>
      <c r="D300" s="26" t="s">
        <v>39</v>
      </c>
      <c r="E300" s="26">
        <v>0</v>
      </c>
      <c r="F300" s="26"/>
      <c r="G300" s="26">
        <f t="shared" si="34"/>
        <v>0</v>
      </c>
      <c r="H300" s="26"/>
      <c r="I300" s="26">
        <v>0</v>
      </c>
      <c r="J300" s="27">
        <f t="shared" si="35"/>
        <v>0</v>
      </c>
      <c r="K300" s="177"/>
      <c r="L300" s="26">
        <v>0</v>
      </c>
      <c r="M300" s="26">
        <v>0</v>
      </c>
      <c r="N300" s="139"/>
      <c r="O300" s="26">
        <v>0</v>
      </c>
      <c r="P300" s="26">
        <v>0</v>
      </c>
      <c r="Q300" s="27">
        <f t="shared" si="32"/>
        <v>0</v>
      </c>
      <c r="R300" s="28"/>
      <c r="S300" s="26">
        <v>0</v>
      </c>
      <c r="T300" s="27">
        <f t="shared" si="33"/>
        <v>0</v>
      </c>
      <c r="U300" s="29"/>
    </row>
    <row r="301" spans="1:21" ht="15.6" thickBot="1" x14ac:dyDescent="0.3">
      <c r="A301" s="25" t="s">
        <v>280</v>
      </c>
      <c r="B301" s="26" t="s">
        <v>281</v>
      </c>
      <c r="C301" s="26" t="s">
        <v>29</v>
      </c>
      <c r="D301" s="26" t="s">
        <v>281</v>
      </c>
      <c r="E301" s="26">
        <v>958000</v>
      </c>
      <c r="F301" s="26">
        <f>SUM(F297:F300)</f>
        <v>-950000</v>
      </c>
      <c r="G301" s="26">
        <f>E301+F301</f>
        <v>8000</v>
      </c>
      <c r="H301" s="26"/>
      <c r="I301" s="26">
        <v>8000</v>
      </c>
      <c r="J301" s="27">
        <f t="shared" si="35"/>
        <v>0</v>
      </c>
      <c r="K301" s="177">
        <f t="shared" si="36"/>
        <v>1</v>
      </c>
      <c r="L301" s="26">
        <v>0</v>
      </c>
      <c r="M301" s="26">
        <v>0</v>
      </c>
      <c r="N301" s="139">
        <f t="shared" si="37"/>
        <v>1</v>
      </c>
      <c r="O301" s="26">
        <v>0</v>
      </c>
      <c r="P301" s="26">
        <v>0</v>
      </c>
      <c r="Q301" s="27">
        <f t="shared" si="32"/>
        <v>0</v>
      </c>
      <c r="R301" s="28">
        <f t="shared" si="38"/>
        <v>1</v>
      </c>
      <c r="S301" s="26">
        <v>0</v>
      </c>
      <c r="T301" s="27">
        <f t="shared" si="33"/>
        <v>0</v>
      </c>
      <c r="U301" s="29"/>
    </row>
    <row r="302" spans="1:21" ht="15.6" hidden="1" thickBot="1" x14ac:dyDescent="0.3">
      <c r="A302" s="25" t="s">
        <v>282</v>
      </c>
      <c r="B302" s="26" t="s">
        <v>283</v>
      </c>
      <c r="C302" s="26" t="s">
        <v>24</v>
      </c>
      <c r="D302" s="26" t="s">
        <v>283</v>
      </c>
      <c r="E302" s="26">
        <v>17654000</v>
      </c>
      <c r="F302" s="26">
        <v>12045000</v>
      </c>
      <c r="G302" s="26">
        <f t="shared" si="34"/>
        <v>29699000</v>
      </c>
      <c r="H302" s="26"/>
      <c r="I302" s="26">
        <v>10319255</v>
      </c>
      <c r="J302" s="27">
        <f t="shared" si="35"/>
        <v>19379745</v>
      </c>
      <c r="K302" s="177">
        <f t="shared" si="36"/>
        <v>0.34746136233543218</v>
      </c>
      <c r="L302" s="26">
        <v>0</v>
      </c>
      <c r="M302" s="26">
        <v>6553448</v>
      </c>
      <c r="N302" s="139">
        <f t="shared" si="37"/>
        <v>0.56812360685544971</v>
      </c>
      <c r="O302" s="26">
        <v>0</v>
      </c>
      <c r="P302" s="26">
        <v>0</v>
      </c>
      <c r="Q302" s="27">
        <f t="shared" si="32"/>
        <v>12826297</v>
      </c>
      <c r="R302" s="28">
        <f t="shared" si="38"/>
        <v>0.56812360685544971</v>
      </c>
      <c r="S302" s="26">
        <v>0</v>
      </c>
      <c r="T302" s="27">
        <f t="shared" si="33"/>
        <v>12826297</v>
      </c>
      <c r="U302" s="29"/>
    </row>
    <row r="303" spans="1:21" ht="15.6" hidden="1" thickBot="1" x14ac:dyDescent="0.3">
      <c r="A303" s="41" t="s">
        <v>26</v>
      </c>
      <c r="B303" s="42" t="s">
        <v>26</v>
      </c>
      <c r="C303" s="42" t="s">
        <v>114</v>
      </c>
      <c r="D303" s="42" t="s">
        <v>26</v>
      </c>
      <c r="E303" s="42">
        <v>0</v>
      </c>
      <c r="F303" s="42"/>
      <c r="G303" s="42">
        <f t="shared" si="34"/>
        <v>0</v>
      </c>
      <c r="H303" s="42"/>
      <c r="I303" s="42">
        <v>0</v>
      </c>
      <c r="J303" s="43">
        <f t="shared" si="35"/>
        <v>0</v>
      </c>
      <c r="K303" s="178"/>
      <c r="L303" s="42">
        <v>0</v>
      </c>
      <c r="M303" s="42">
        <v>47560.5</v>
      </c>
      <c r="N303" s="138"/>
      <c r="O303" s="42">
        <v>0</v>
      </c>
      <c r="P303" s="42">
        <v>0</v>
      </c>
      <c r="Q303" s="43">
        <f t="shared" si="32"/>
        <v>-47560.5</v>
      </c>
      <c r="R303" s="44"/>
      <c r="S303" s="42">
        <v>0</v>
      </c>
      <c r="T303" s="43">
        <f t="shared" si="33"/>
        <v>-47560.5</v>
      </c>
      <c r="U303" s="45"/>
    </row>
    <row r="304" spans="1:21" ht="15.6" thickBot="1" x14ac:dyDescent="0.3">
      <c r="A304" s="46" t="s">
        <v>282</v>
      </c>
      <c r="B304" s="47" t="s">
        <v>283</v>
      </c>
      <c r="C304" s="47" t="s">
        <v>29</v>
      </c>
      <c r="D304" s="47" t="s">
        <v>283</v>
      </c>
      <c r="E304" s="47">
        <v>17654000</v>
      </c>
      <c r="F304" s="47">
        <v>12045000</v>
      </c>
      <c r="G304" s="47">
        <f>E304+F304</f>
        <v>29699000</v>
      </c>
      <c r="H304" s="47"/>
      <c r="I304" s="47">
        <v>10319255</v>
      </c>
      <c r="J304" s="48">
        <f t="shared" si="35"/>
        <v>19379745</v>
      </c>
      <c r="K304" s="185">
        <f t="shared" si="36"/>
        <v>0.34746136233543218</v>
      </c>
      <c r="L304" s="47">
        <v>0</v>
      </c>
      <c r="M304" s="47">
        <v>6601008.5</v>
      </c>
      <c r="N304" s="130">
        <f t="shared" si="37"/>
        <v>0.56972502441159634</v>
      </c>
      <c r="O304" s="47">
        <v>0</v>
      </c>
      <c r="P304" s="47">
        <v>0</v>
      </c>
      <c r="Q304" s="48">
        <f t="shared" si="32"/>
        <v>12778736.5</v>
      </c>
      <c r="R304" s="135">
        <f t="shared" si="38"/>
        <v>0.56972502441159634</v>
      </c>
      <c r="S304" s="47">
        <v>0</v>
      </c>
      <c r="T304" s="48">
        <f t="shared" si="33"/>
        <v>12778736.5</v>
      </c>
      <c r="U304" s="50"/>
    </row>
    <row r="305" spans="1:21" ht="15" x14ac:dyDescent="0.25">
      <c r="A305" s="53" t="s">
        <v>284</v>
      </c>
      <c r="B305" s="37" t="s">
        <v>285</v>
      </c>
      <c r="C305" s="37" t="s">
        <v>24</v>
      </c>
      <c r="D305" s="37" t="s">
        <v>25</v>
      </c>
      <c r="E305" s="37">
        <v>8944981</v>
      </c>
      <c r="F305" s="37">
        <v>-6700000</v>
      </c>
      <c r="G305" s="37"/>
      <c r="H305" s="37"/>
      <c r="I305" s="37">
        <v>1396720.36</v>
      </c>
      <c r="J305" s="38">
        <f t="shared" si="35"/>
        <v>-1396720.36</v>
      </c>
      <c r="K305" s="182"/>
      <c r="L305" s="37">
        <v>-0.08</v>
      </c>
      <c r="M305" s="37">
        <v>823176.11</v>
      </c>
      <c r="N305" s="131"/>
      <c r="O305" s="37">
        <v>0</v>
      </c>
      <c r="P305" s="37">
        <v>0</v>
      </c>
      <c r="Q305" s="38">
        <f t="shared" si="32"/>
        <v>-2219896.39</v>
      </c>
      <c r="R305" s="39"/>
      <c r="S305" s="37">
        <v>0</v>
      </c>
      <c r="T305" s="38">
        <f t="shared" si="33"/>
        <v>-2219896.39</v>
      </c>
      <c r="U305" s="40"/>
    </row>
    <row r="306" spans="1:21" ht="15" hidden="1" x14ac:dyDescent="0.25">
      <c r="A306" s="25" t="s">
        <v>26</v>
      </c>
      <c r="B306" s="26" t="s">
        <v>26</v>
      </c>
      <c r="C306" s="26" t="s">
        <v>34</v>
      </c>
      <c r="D306" s="26" t="s">
        <v>35</v>
      </c>
      <c r="E306" s="26">
        <v>0</v>
      </c>
      <c r="F306" s="26"/>
      <c r="G306" s="26">
        <f t="shared" si="34"/>
        <v>0</v>
      </c>
      <c r="H306" s="26"/>
      <c r="I306" s="26">
        <v>0</v>
      </c>
      <c r="J306" s="27">
        <f t="shared" si="35"/>
        <v>0</v>
      </c>
      <c r="K306" s="174"/>
      <c r="L306" s="26">
        <v>0</v>
      </c>
      <c r="M306" s="26">
        <v>0</v>
      </c>
      <c r="N306" s="139"/>
      <c r="O306" s="26">
        <v>0</v>
      </c>
      <c r="P306" s="26">
        <v>0</v>
      </c>
      <c r="Q306" s="27">
        <f t="shared" si="32"/>
        <v>0</v>
      </c>
      <c r="R306" s="28"/>
      <c r="S306" s="26">
        <v>0</v>
      </c>
      <c r="T306" s="27">
        <f t="shared" si="33"/>
        <v>0</v>
      </c>
      <c r="U306" s="29"/>
    </row>
    <row r="307" spans="1:21" ht="15" x14ac:dyDescent="0.25">
      <c r="A307" s="25" t="s">
        <v>26</v>
      </c>
      <c r="B307" s="26" t="s">
        <v>26</v>
      </c>
      <c r="C307" s="26" t="s">
        <v>286</v>
      </c>
      <c r="D307" s="26" t="s">
        <v>287</v>
      </c>
      <c r="E307" s="26">
        <v>2000000</v>
      </c>
      <c r="F307" s="26"/>
      <c r="G307" s="26"/>
      <c r="H307" s="26"/>
      <c r="I307" s="26">
        <v>1908598.83</v>
      </c>
      <c r="J307" s="27">
        <f t="shared" si="35"/>
        <v>-1908598.83</v>
      </c>
      <c r="K307" s="174"/>
      <c r="L307" s="26">
        <v>0</v>
      </c>
      <c r="M307" s="26">
        <v>0</v>
      </c>
      <c r="N307" s="139"/>
      <c r="O307" s="26">
        <v>0</v>
      </c>
      <c r="P307" s="26">
        <v>0</v>
      </c>
      <c r="Q307" s="27">
        <f t="shared" si="32"/>
        <v>-1908598.83</v>
      </c>
      <c r="R307" s="28"/>
      <c r="S307" s="26">
        <v>0</v>
      </c>
      <c r="T307" s="27">
        <f t="shared" si="33"/>
        <v>-1908598.83</v>
      </c>
      <c r="U307" s="29"/>
    </row>
    <row r="308" spans="1:21" ht="15" x14ac:dyDescent="0.25">
      <c r="A308" s="25" t="s">
        <v>26</v>
      </c>
      <c r="B308" s="26" t="s">
        <v>26</v>
      </c>
      <c r="C308" s="26" t="s">
        <v>288</v>
      </c>
      <c r="D308" s="26" t="s">
        <v>289</v>
      </c>
      <c r="E308" s="26">
        <v>12636019</v>
      </c>
      <c r="F308" s="26">
        <v>6100000</v>
      </c>
      <c r="G308" s="26"/>
      <c r="H308" s="26"/>
      <c r="I308" s="26">
        <v>2553327.96</v>
      </c>
      <c r="J308" s="27">
        <f t="shared" si="35"/>
        <v>-2553327.96</v>
      </c>
      <c r="K308" s="174"/>
      <c r="L308" s="26">
        <v>1036113</v>
      </c>
      <c r="M308" s="26">
        <v>9112908.0500000007</v>
      </c>
      <c r="N308" s="139"/>
      <c r="O308" s="26">
        <v>0</v>
      </c>
      <c r="P308" s="26">
        <v>0</v>
      </c>
      <c r="Q308" s="27">
        <f t="shared" si="32"/>
        <v>-12702349.010000002</v>
      </c>
      <c r="R308" s="28"/>
      <c r="S308" s="26">
        <v>0</v>
      </c>
      <c r="T308" s="27">
        <f t="shared" si="33"/>
        <v>-12702349.010000002</v>
      </c>
      <c r="U308" s="29"/>
    </row>
    <row r="309" spans="1:21" ht="15.6" thickBot="1" x14ac:dyDescent="0.3">
      <c r="A309" s="41" t="s">
        <v>26</v>
      </c>
      <c r="B309" s="42" t="s">
        <v>26</v>
      </c>
      <c r="C309" s="42" t="s">
        <v>29</v>
      </c>
      <c r="D309" s="42" t="s">
        <v>26</v>
      </c>
      <c r="E309" s="42">
        <v>23581000</v>
      </c>
      <c r="F309" s="42">
        <f>SUM(F305:F308)</f>
        <v>-600000</v>
      </c>
      <c r="G309" s="42">
        <f>F309+E309</f>
        <v>22981000</v>
      </c>
      <c r="H309" s="42"/>
      <c r="I309" s="42">
        <v>5858647.1500000004</v>
      </c>
      <c r="J309" s="43">
        <f t="shared" si="35"/>
        <v>17122352.850000001</v>
      </c>
      <c r="K309" s="183">
        <f t="shared" si="36"/>
        <v>0.25493438710238897</v>
      </c>
      <c r="L309" s="42">
        <v>1036112.92</v>
      </c>
      <c r="M309" s="42">
        <v>9936084.1600000001</v>
      </c>
      <c r="N309" s="138">
        <f t="shared" si="37"/>
        <v>0.73238084635133371</v>
      </c>
      <c r="O309" s="42">
        <v>0</v>
      </c>
      <c r="P309" s="42">
        <v>0</v>
      </c>
      <c r="Q309" s="43">
        <f t="shared" si="32"/>
        <v>6150155.7700000014</v>
      </c>
      <c r="R309" s="44">
        <f t="shared" si="38"/>
        <v>0.73238084635133371</v>
      </c>
      <c r="S309" s="42">
        <v>0</v>
      </c>
      <c r="T309" s="43">
        <f t="shared" si="33"/>
        <v>6150155.7700000014</v>
      </c>
      <c r="U309" s="45"/>
    </row>
    <row r="310" spans="1:21" ht="15.6" thickBot="1" x14ac:dyDescent="0.3">
      <c r="A310" s="20" t="s">
        <v>290</v>
      </c>
      <c r="B310" s="21" t="s">
        <v>291</v>
      </c>
      <c r="C310" s="21" t="s">
        <v>29</v>
      </c>
      <c r="D310" s="21" t="s">
        <v>25</v>
      </c>
      <c r="E310" s="21">
        <v>22547000</v>
      </c>
      <c r="F310" s="21"/>
      <c r="G310" s="21">
        <f>E310+F310</f>
        <v>22547000</v>
      </c>
      <c r="H310" s="21"/>
      <c r="I310" s="21">
        <v>8421902.6899999995</v>
      </c>
      <c r="J310" s="22">
        <f t="shared" si="35"/>
        <v>14125097.310000001</v>
      </c>
      <c r="K310" s="184">
        <f t="shared" si="36"/>
        <v>0.37352653080232401</v>
      </c>
      <c r="L310" s="21">
        <v>0</v>
      </c>
      <c r="M310" s="21">
        <v>14104226.75</v>
      </c>
      <c r="N310" s="140">
        <f t="shared" si="37"/>
        <v>0.99907435312901927</v>
      </c>
      <c r="O310" s="21">
        <v>0</v>
      </c>
      <c r="P310" s="21">
        <v>0</v>
      </c>
      <c r="Q310" s="22">
        <f t="shared" si="32"/>
        <v>20870.560000000522</v>
      </c>
      <c r="R310" s="23">
        <f t="shared" si="38"/>
        <v>0.99907435312901927</v>
      </c>
      <c r="S310" s="21">
        <v>0</v>
      </c>
      <c r="T310" s="22">
        <f t="shared" si="33"/>
        <v>20870.560000000522</v>
      </c>
      <c r="U310" s="24"/>
    </row>
    <row r="311" spans="1:21" ht="15.6" hidden="1" thickBot="1" x14ac:dyDescent="0.3">
      <c r="A311" s="25" t="s">
        <v>26</v>
      </c>
      <c r="B311" s="26" t="s">
        <v>26</v>
      </c>
      <c r="C311" s="26" t="s">
        <v>29</v>
      </c>
      <c r="D311" s="26" t="s">
        <v>26</v>
      </c>
      <c r="E311" s="26">
        <v>22547000</v>
      </c>
      <c r="F311" s="26"/>
      <c r="G311" s="26">
        <f t="shared" si="34"/>
        <v>22547000</v>
      </c>
      <c r="H311" s="26"/>
      <c r="I311" s="26">
        <v>8421902.6899999995</v>
      </c>
      <c r="J311" s="27">
        <f t="shared" si="35"/>
        <v>14125097.310000001</v>
      </c>
      <c r="K311" s="177">
        <f t="shared" si="36"/>
        <v>0.37352653080232401</v>
      </c>
      <c r="L311" s="26">
        <v>0</v>
      </c>
      <c r="M311" s="26">
        <v>14104226.75</v>
      </c>
      <c r="N311" s="139">
        <f t="shared" si="37"/>
        <v>0.99907435312901927</v>
      </c>
      <c r="O311" s="26">
        <v>0</v>
      </c>
      <c r="P311" s="26">
        <v>0</v>
      </c>
      <c r="Q311" s="27">
        <f t="shared" si="32"/>
        <v>20870.560000000522</v>
      </c>
      <c r="R311" s="28">
        <f t="shared" si="38"/>
        <v>0.99907435312901927</v>
      </c>
      <c r="S311" s="26">
        <v>0</v>
      </c>
      <c r="T311" s="27">
        <f t="shared" si="33"/>
        <v>20870.560000000522</v>
      </c>
      <c r="U311" s="29"/>
    </row>
    <row r="312" spans="1:21" ht="15.6" hidden="1" thickBot="1" x14ac:dyDescent="0.3">
      <c r="A312" s="25" t="s">
        <v>292</v>
      </c>
      <c r="B312" s="26" t="s">
        <v>293</v>
      </c>
      <c r="C312" s="26" t="s">
        <v>24</v>
      </c>
      <c r="D312" s="26" t="s">
        <v>25</v>
      </c>
      <c r="E312" s="26">
        <v>1400000</v>
      </c>
      <c r="F312" s="26"/>
      <c r="G312" s="26">
        <f t="shared" si="34"/>
        <v>1400000</v>
      </c>
      <c r="H312" s="26"/>
      <c r="I312" s="26">
        <v>0</v>
      </c>
      <c r="J312" s="27">
        <f t="shared" si="35"/>
        <v>1400000</v>
      </c>
      <c r="K312" s="177">
        <f t="shared" si="36"/>
        <v>0</v>
      </c>
      <c r="L312" s="26">
        <v>0</v>
      </c>
      <c r="M312" s="26">
        <v>0</v>
      </c>
      <c r="N312" s="139">
        <f t="shared" si="37"/>
        <v>0</v>
      </c>
      <c r="O312" s="26">
        <v>0</v>
      </c>
      <c r="P312" s="26">
        <v>0</v>
      </c>
      <c r="Q312" s="27">
        <f t="shared" si="32"/>
        <v>1400000</v>
      </c>
      <c r="R312" s="28">
        <f t="shared" si="38"/>
        <v>0</v>
      </c>
      <c r="S312" s="26">
        <v>0</v>
      </c>
      <c r="T312" s="27">
        <f t="shared" si="33"/>
        <v>1400000</v>
      </c>
      <c r="U312" s="29"/>
    </row>
    <row r="313" spans="1:21" ht="15.6" hidden="1" thickBot="1" x14ac:dyDescent="0.3">
      <c r="A313" s="25" t="s">
        <v>26</v>
      </c>
      <c r="B313" s="26" t="s">
        <v>26</v>
      </c>
      <c r="C313" s="26" t="s">
        <v>34</v>
      </c>
      <c r="D313" s="26" t="s">
        <v>35</v>
      </c>
      <c r="E313" s="26">
        <v>200000</v>
      </c>
      <c r="F313" s="26"/>
      <c r="G313" s="26">
        <f t="shared" si="34"/>
        <v>200000</v>
      </c>
      <c r="H313" s="26"/>
      <c r="I313" s="26">
        <v>214000</v>
      </c>
      <c r="J313" s="27">
        <f t="shared" si="35"/>
        <v>-14000</v>
      </c>
      <c r="K313" s="177">
        <f t="shared" si="36"/>
        <v>1.07</v>
      </c>
      <c r="L313" s="26">
        <v>0</v>
      </c>
      <c r="M313" s="26">
        <v>0</v>
      </c>
      <c r="N313" s="139">
        <f t="shared" si="37"/>
        <v>1.07</v>
      </c>
      <c r="O313" s="26">
        <v>0</v>
      </c>
      <c r="P313" s="26">
        <v>0</v>
      </c>
      <c r="Q313" s="27">
        <f t="shared" si="32"/>
        <v>-14000</v>
      </c>
      <c r="R313" s="28">
        <f t="shared" si="38"/>
        <v>1.07</v>
      </c>
      <c r="S313" s="26">
        <v>0</v>
      </c>
      <c r="T313" s="27">
        <f t="shared" si="33"/>
        <v>-14000</v>
      </c>
      <c r="U313" s="29"/>
    </row>
    <row r="314" spans="1:21" ht="15.6" hidden="1" thickBot="1" x14ac:dyDescent="0.3">
      <c r="A314" s="25" t="s">
        <v>26</v>
      </c>
      <c r="B314" s="26" t="s">
        <v>26</v>
      </c>
      <c r="C314" s="26" t="s">
        <v>36</v>
      </c>
      <c r="D314" s="26" t="s">
        <v>37</v>
      </c>
      <c r="E314" s="26">
        <v>200000</v>
      </c>
      <c r="F314" s="26"/>
      <c r="G314" s="26">
        <f t="shared" si="34"/>
        <v>200000</v>
      </c>
      <c r="H314" s="26"/>
      <c r="I314" s="26">
        <v>530000</v>
      </c>
      <c r="J314" s="27">
        <f t="shared" si="35"/>
        <v>-330000</v>
      </c>
      <c r="K314" s="177">
        <f>(I314+H314)/G314</f>
        <v>2.65</v>
      </c>
      <c r="L314" s="26">
        <v>0</v>
      </c>
      <c r="M314" s="26">
        <v>0</v>
      </c>
      <c r="N314" s="139">
        <f t="shared" si="37"/>
        <v>2.65</v>
      </c>
      <c r="O314" s="26">
        <v>0</v>
      </c>
      <c r="P314" s="26">
        <v>0</v>
      </c>
      <c r="Q314" s="27">
        <f t="shared" si="32"/>
        <v>-330000</v>
      </c>
      <c r="R314" s="28">
        <f t="shared" si="38"/>
        <v>2.65</v>
      </c>
      <c r="S314" s="26">
        <v>0</v>
      </c>
      <c r="T314" s="27">
        <f t="shared" si="33"/>
        <v>-330000</v>
      </c>
      <c r="U314" s="29"/>
    </row>
    <row r="315" spans="1:21" ht="15.6" hidden="1" thickBot="1" x14ac:dyDescent="0.3">
      <c r="A315" s="41" t="s">
        <v>26</v>
      </c>
      <c r="B315" s="42" t="s">
        <v>26</v>
      </c>
      <c r="C315" s="42" t="s">
        <v>38</v>
      </c>
      <c r="D315" s="42" t="s">
        <v>39</v>
      </c>
      <c r="E315" s="42">
        <v>200000</v>
      </c>
      <c r="F315" s="42"/>
      <c r="G315" s="42">
        <f t="shared" si="34"/>
        <v>200000</v>
      </c>
      <c r="H315" s="42"/>
      <c r="I315" s="42">
        <v>227000</v>
      </c>
      <c r="J315" s="43">
        <f t="shared" si="35"/>
        <v>-27000</v>
      </c>
      <c r="K315" s="178">
        <f t="shared" si="36"/>
        <v>1.135</v>
      </c>
      <c r="L315" s="42">
        <v>0</v>
      </c>
      <c r="M315" s="42">
        <v>0</v>
      </c>
      <c r="N315" s="138">
        <f t="shared" si="37"/>
        <v>1.135</v>
      </c>
      <c r="O315" s="42">
        <v>0</v>
      </c>
      <c r="P315" s="42">
        <v>0</v>
      </c>
      <c r="Q315" s="43">
        <f t="shared" si="32"/>
        <v>-27000</v>
      </c>
      <c r="R315" s="44">
        <f t="shared" si="38"/>
        <v>1.135</v>
      </c>
      <c r="S315" s="42">
        <v>0</v>
      </c>
      <c r="T315" s="43">
        <f t="shared" si="33"/>
        <v>-27000</v>
      </c>
      <c r="U315" s="45"/>
    </row>
    <row r="316" spans="1:21" ht="15.6" thickBot="1" x14ac:dyDescent="0.3">
      <c r="A316" s="46" t="s">
        <v>292</v>
      </c>
      <c r="B316" s="47" t="s">
        <v>293</v>
      </c>
      <c r="C316" s="47" t="s">
        <v>29</v>
      </c>
      <c r="D316" s="47" t="s">
        <v>293</v>
      </c>
      <c r="E316" s="47">
        <v>2000000</v>
      </c>
      <c r="F316" s="47"/>
      <c r="G316" s="47">
        <f t="shared" si="34"/>
        <v>2000000</v>
      </c>
      <c r="H316" s="47"/>
      <c r="I316" s="47">
        <v>971000</v>
      </c>
      <c r="J316" s="48">
        <f t="shared" si="35"/>
        <v>1029000</v>
      </c>
      <c r="K316" s="185">
        <f t="shared" si="36"/>
        <v>0.48549999999999999</v>
      </c>
      <c r="L316" s="47">
        <v>0</v>
      </c>
      <c r="M316" s="47">
        <v>0</v>
      </c>
      <c r="N316" s="130">
        <f t="shared" si="37"/>
        <v>0.48549999999999999</v>
      </c>
      <c r="O316" s="47">
        <v>0</v>
      </c>
      <c r="P316" s="47">
        <v>0</v>
      </c>
      <c r="Q316" s="48">
        <f t="shared" si="32"/>
        <v>1029000</v>
      </c>
      <c r="R316" s="135">
        <f t="shared" si="38"/>
        <v>0.48549999999999999</v>
      </c>
      <c r="S316" s="47">
        <v>0</v>
      </c>
      <c r="T316" s="48">
        <f t="shared" si="33"/>
        <v>1029000</v>
      </c>
      <c r="U316" s="50"/>
    </row>
    <row r="317" spans="1:21" ht="15.6" thickBot="1" x14ac:dyDescent="0.3">
      <c r="A317" s="98" t="s">
        <v>294</v>
      </c>
      <c r="B317" s="99" t="s">
        <v>295</v>
      </c>
      <c r="C317" s="99" t="s">
        <v>29</v>
      </c>
      <c r="D317" s="99" t="s">
        <v>25</v>
      </c>
      <c r="E317" s="99">
        <v>2283000</v>
      </c>
      <c r="F317" s="99"/>
      <c r="G317" s="99">
        <f t="shared" si="34"/>
        <v>2283000</v>
      </c>
      <c r="H317" s="99"/>
      <c r="I317" s="99">
        <v>1507935.48</v>
      </c>
      <c r="J317" s="100">
        <f t="shared" si="35"/>
        <v>775064.52</v>
      </c>
      <c r="K317" s="193">
        <f t="shared" si="36"/>
        <v>0.66050612352168203</v>
      </c>
      <c r="L317" s="99">
        <v>66757.960000000006</v>
      </c>
      <c r="M317" s="99">
        <v>257833.34</v>
      </c>
      <c r="N317" s="149">
        <f t="shared" si="37"/>
        <v>0.80268365308804202</v>
      </c>
      <c r="O317" s="99">
        <v>0</v>
      </c>
      <c r="P317" s="99">
        <v>450000</v>
      </c>
      <c r="Q317" s="100">
        <f t="shared" si="32"/>
        <v>473.22000000008848</v>
      </c>
      <c r="R317" s="101">
        <f t="shared" si="38"/>
        <v>0.99979272010512477</v>
      </c>
      <c r="S317" s="99">
        <v>0</v>
      </c>
      <c r="T317" s="100">
        <f t="shared" si="33"/>
        <v>473.22000000008848</v>
      </c>
      <c r="U317" s="102"/>
    </row>
    <row r="318" spans="1:21" ht="15" hidden="1" x14ac:dyDescent="0.25">
      <c r="A318" s="53" t="s">
        <v>26</v>
      </c>
      <c r="B318" s="37" t="s">
        <v>26</v>
      </c>
      <c r="C318" s="37" t="s">
        <v>29</v>
      </c>
      <c r="D318" s="37" t="s">
        <v>26</v>
      </c>
      <c r="E318" s="37">
        <v>2283000</v>
      </c>
      <c r="F318" s="37"/>
      <c r="G318" s="37">
        <f t="shared" si="34"/>
        <v>2283000</v>
      </c>
      <c r="H318" s="37"/>
      <c r="I318" s="37">
        <v>1507935.48</v>
      </c>
      <c r="J318" s="38">
        <f t="shared" si="35"/>
        <v>775064.52</v>
      </c>
      <c r="K318" s="176">
        <f t="shared" si="36"/>
        <v>0.66050612352168203</v>
      </c>
      <c r="L318" s="37">
        <v>66757.960000000006</v>
      </c>
      <c r="M318" s="37">
        <v>257833.34</v>
      </c>
      <c r="N318" s="131">
        <f t="shared" si="37"/>
        <v>0.80268365308804202</v>
      </c>
      <c r="O318" s="37">
        <v>0</v>
      </c>
      <c r="P318" s="37">
        <v>450000</v>
      </c>
      <c r="Q318" s="38">
        <f t="shared" si="32"/>
        <v>473.22000000008848</v>
      </c>
      <c r="R318" s="39">
        <f t="shared" si="38"/>
        <v>0.99979272010512477</v>
      </c>
      <c r="S318" s="37">
        <v>0</v>
      </c>
      <c r="T318" s="38">
        <f t="shared" si="33"/>
        <v>473.22000000008848</v>
      </c>
      <c r="U318" s="40"/>
    </row>
    <row r="319" spans="1:21" s="107" customFormat="1" ht="15" x14ac:dyDescent="0.25">
      <c r="A319" s="103" t="s">
        <v>296</v>
      </c>
      <c r="B319" s="104" t="s">
        <v>297</v>
      </c>
      <c r="C319" s="104" t="s">
        <v>24</v>
      </c>
      <c r="D319" s="104" t="s">
        <v>25</v>
      </c>
      <c r="E319" s="104">
        <v>177352740</v>
      </c>
      <c r="G319" s="104">
        <f>E319+F319</f>
        <v>177352740</v>
      </c>
      <c r="H319" s="104"/>
      <c r="I319" s="104">
        <v>30762.77</v>
      </c>
      <c r="J319" s="105">
        <f t="shared" si="35"/>
        <v>177321977.22999999</v>
      </c>
      <c r="K319" s="174">
        <f t="shared" si="36"/>
        <v>1.7345528464911226E-4</v>
      </c>
      <c r="L319" s="104">
        <v>-2594</v>
      </c>
      <c r="M319" s="104">
        <v>144163.95000000001</v>
      </c>
      <c r="N319" s="139">
        <f t="shared" si="37"/>
        <v>9.716947141611683E-4</v>
      </c>
      <c r="O319" s="104">
        <v>0</v>
      </c>
      <c r="P319" s="104">
        <v>1800000</v>
      </c>
      <c r="Q319" s="105">
        <f t="shared" si="32"/>
        <v>175380407.28</v>
      </c>
      <c r="R319" s="92">
        <f t="shared" si="38"/>
        <v>1.1120959958103832E-2</v>
      </c>
      <c r="S319" s="104">
        <v>0</v>
      </c>
      <c r="T319" s="105">
        <f t="shared" si="33"/>
        <v>175380407.28</v>
      </c>
      <c r="U319" s="29" t="s">
        <v>42</v>
      </c>
    </row>
    <row r="320" spans="1:21" ht="15" hidden="1" x14ac:dyDescent="0.25">
      <c r="A320" s="25" t="s">
        <v>26</v>
      </c>
      <c r="B320" s="26" t="s">
        <v>26</v>
      </c>
      <c r="C320" s="26" t="s">
        <v>34</v>
      </c>
      <c r="D320" s="26" t="s">
        <v>35</v>
      </c>
      <c r="E320" s="26">
        <v>0</v>
      </c>
      <c r="F320" s="26"/>
      <c r="G320" s="104">
        <f t="shared" ref="G320:G362" si="39">E320+F320</f>
        <v>0</v>
      </c>
      <c r="H320" s="26"/>
      <c r="I320" s="26">
        <v>-43682</v>
      </c>
      <c r="J320" s="27">
        <f t="shared" si="35"/>
        <v>43682</v>
      </c>
      <c r="K320" s="177"/>
      <c r="L320" s="26">
        <v>0</v>
      </c>
      <c r="M320" s="26">
        <v>0</v>
      </c>
      <c r="N320" s="139"/>
      <c r="O320" s="26">
        <v>0</v>
      </c>
      <c r="P320" s="26">
        <v>0</v>
      </c>
      <c r="Q320" s="27">
        <f t="shared" si="32"/>
        <v>43682</v>
      </c>
      <c r="R320" s="28"/>
      <c r="S320" s="26">
        <v>0</v>
      </c>
      <c r="T320" s="27">
        <f t="shared" si="33"/>
        <v>43682</v>
      </c>
      <c r="U320" s="29"/>
    </row>
    <row r="321" spans="1:21" ht="15" hidden="1" x14ac:dyDescent="0.25">
      <c r="A321" s="25" t="s">
        <v>26</v>
      </c>
      <c r="B321" s="26" t="s">
        <v>26</v>
      </c>
      <c r="C321" s="26" t="s">
        <v>36</v>
      </c>
      <c r="D321" s="26" t="s">
        <v>37</v>
      </c>
      <c r="E321" s="26">
        <v>0</v>
      </c>
      <c r="F321" s="26"/>
      <c r="G321" s="104">
        <f t="shared" si="39"/>
        <v>0</v>
      </c>
      <c r="H321" s="26"/>
      <c r="I321" s="26">
        <v>-4370</v>
      </c>
      <c r="J321" s="27">
        <f t="shared" si="35"/>
        <v>4370</v>
      </c>
      <c r="K321" s="177"/>
      <c r="L321" s="26">
        <v>0</v>
      </c>
      <c r="M321" s="26">
        <v>0</v>
      </c>
      <c r="N321" s="139"/>
      <c r="O321" s="26">
        <v>0</v>
      </c>
      <c r="P321" s="26">
        <v>0</v>
      </c>
      <c r="Q321" s="27">
        <f t="shared" si="32"/>
        <v>4370</v>
      </c>
      <c r="R321" s="28"/>
      <c r="S321" s="26">
        <v>0</v>
      </c>
      <c r="T321" s="27">
        <f t="shared" si="33"/>
        <v>4370</v>
      </c>
      <c r="U321" s="29"/>
    </row>
    <row r="322" spans="1:21" ht="15" hidden="1" x14ac:dyDescent="0.25">
      <c r="A322" s="25" t="s">
        <v>26</v>
      </c>
      <c r="B322" s="26" t="s">
        <v>26</v>
      </c>
      <c r="C322" s="26" t="s">
        <v>38</v>
      </c>
      <c r="D322" s="26" t="s">
        <v>39</v>
      </c>
      <c r="E322" s="26">
        <v>0</v>
      </c>
      <c r="F322" s="26"/>
      <c r="G322" s="104">
        <f t="shared" si="39"/>
        <v>0</v>
      </c>
      <c r="H322" s="26"/>
      <c r="I322" s="26">
        <v>0</v>
      </c>
      <c r="J322" s="27">
        <f t="shared" si="35"/>
        <v>0</v>
      </c>
      <c r="K322" s="177"/>
      <c r="L322" s="26">
        <v>-447</v>
      </c>
      <c r="M322" s="26">
        <v>0</v>
      </c>
      <c r="N322" s="139"/>
      <c r="O322" s="26">
        <v>0</v>
      </c>
      <c r="P322" s="26">
        <v>0</v>
      </c>
      <c r="Q322" s="27">
        <f t="shared" si="32"/>
        <v>447</v>
      </c>
      <c r="R322" s="28"/>
      <c r="S322" s="26">
        <v>0</v>
      </c>
      <c r="T322" s="27">
        <f t="shared" si="33"/>
        <v>447</v>
      </c>
      <c r="U322" s="29"/>
    </row>
    <row r="323" spans="1:21" ht="15" hidden="1" x14ac:dyDescent="0.25">
      <c r="A323" s="25" t="s">
        <v>26</v>
      </c>
      <c r="B323" s="108" t="s">
        <v>297</v>
      </c>
      <c r="C323" s="26" t="s">
        <v>298</v>
      </c>
      <c r="D323" s="26" t="s">
        <v>299</v>
      </c>
      <c r="E323" s="26">
        <v>123000000</v>
      </c>
      <c r="F323" s="26"/>
      <c r="G323" s="104">
        <f t="shared" si="39"/>
        <v>123000000</v>
      </c>
      <c r="H323" s="26"/>
      <c r="I323" s="26">
        <v>215546677</v>
      </c>
      <c r="J323" s="27">
        <f t="shared" si="35"/>
        <v>-92546677</v>
      </c>
      <c r="K323" s="177">
        <f t="shared" si="36"/>
        <v>1.7524120081300814</v>
      </c>
      <c r="L323" s="26">
        <v>10576</v>
      </c>
      <c r="M323" s="26">
        <v>0</v>
      </c>
      <c r="N323" s="139">
        <f t="shared" si="37"/>
        <v>1.7524979918699186</v>
      </c>
      <c r="O323" s="26">
        <v>0</v>
      </c>
      <c r="P323" s="26">
        <v>0</v>
      </c>
      <c r="Q323" s="27">
        <f t="shared" si="32"/>
        <v>-92557253</v>
      </c>
      <c r="R323" s="28">
        <f t="shared" si="38"/>
        <v>1.7524979918699186</v>
      </c>
      <c r="S323" s="26">
        <v>0</v>
      </c>
      <c r="T323" s="27">
        <f t="shared" si="33"/>
        <v>-92557253</v>
      </c>
      <c r="U323" s="29"/>
    </row>
    <row r="324" spans="1:21" ht="15" hidden="1" x14ac:dyDescent="0.25">
      <c r="A324" s="25" t="s">
        <v>26</v>
      </c>
      <c r="B324" s="108" t="s">
        <v>297</v>
      </c>
      <c r="C324" s="26" t="s">
        <v>300</v>
      </c>
      <c r="D324" s="26" t="s">
        <v>301</v>
      </c>
      <c r="E324" s="26">
        <v>3500000</v>
      </c>
      <c r="F324" s="26"/>
      <c r="G324" s="104">
        <f t="shared" si="39"/>
        <v>3500000</v>
      </c>
      <c r="H324" s="26"/>
      <c r="I324" s="26">
        <v>5676446</v>
      </c>
      <c r="J324" s="27">
        <f t="shared" si="35"/>
        <v>-2176446</v>
      </c>
      <c r="K324" s="177">
        <f t="shared" si="36"/>
        <v>1.6218417142857142</v>
      </c>
      <c r="L324" s="26">
        <v>0</v>
      </c>
      <c r="M324" s="26">
        <v>0</v>
      </c>
      <c r="N324" s="139">
        <f t="shared" si="37"/>
        <v>1.6218417142857142</v>
      </c>
      <c r="O324" s="26">
        <v>0</v>
      </c>
      <c r="P324" s="26">
        <v>0</v>
      </c>
      <c r="Q324" s="27">
        <f t="shared" si="32"/>
        <v>-2176446</v>
      </c>
      <c r="R324" s="28">
        <f t="shared" si="38"/>
        <v>1.6218417142857142</v>
      </c>
      <c r="S324" s="26">
        <v>0</v>
      </c>
      <c r="T324" s="27">
        <f t="shared" si="33"/>
        <v>-2176446</v>
      </c>
      <c r="U324" s="29"/>
    </row>
    <row r="325" spans="1:21" ht="15" hidden="1" x14ac:dyDescent="0.25">
      <c r="A325" s="25" t="s">
        <v>26</v>
      </c>
      <c r="B325" s="108" t="s">
        <v>297</v>
      </c>
      <c r="C325" s="26" t="s">
        <v>302</v>
      </c>
      <c r="D325" s="26" t="s">
        <v>303</v>
      </c>
      <c r="E325" s="26">
        <v>4000000</v>
      </c>
      <c r="F325" s="26"/>
      <c r="G325" s="104">
        <f t="shared" si="39"/>
        <v>4000000</v>
      </c>
      <c r="H325" s="26"/>
      <c r="I325" s="26">
        <v>6928999</v>
      </c>
      <c r="J325" s="27">
        <f t="shared" si="35"/>
        <v>-2928999</v>
      </c>
      <c r="K325" s="177">
        <f t="shared" si="36"/>
        <v>1.73224975</v>
      </c>
      <c r="L325" s="26">
        <v>0</v>
      </c>
      <c r="M325" s="26">
        <v>0</v>
      </c>
      <c r="N325" s="139">
        <f t="shared" si="37"/>
        <v>1.73224975</v>
      </c>
      <c r="O325" s="26">
        <v>0</v>
      </c>
      <c r="P325" s="26">
        <v>0</v>
      </c>
      <c r="Q325" s="27">
        <f t="shared" si="32"/>
        <v>-2928999</v>
      </c>
      <c r="R325" s="28">
        <f t="shared" si="38"/>
        <v>1.73224975</v>
      </c>
      <c r="S325" s="26">
        <v>0</v>
      </c>
      <c r="T325" s="27">
        <f t="shared" si="33"/>
        <v>-2928999</v>
      </c>
      <c r="U325" s="29"/>
    </row>
    <row r="326" spans="1:21" ht="15" hidden="1" x14ac:dyDescent="0.25">
      <c r="A326" s="25" t="s">
        <v>26</v>
      </c>
      <c r="B326" s="108" t="s">
        <v>297</v>
      </c>
      <c r="C326" s="26" t="s">
        <v>304</v>
      </c>
      <c r="D326" s="26" t="s">
        <v>305</v>
      </c>
      <c r="E326" s="26">
        <v>5000000</v>
      </c>
      <c r="F326" s="26"/>
      <c r="G326" s="104">
        <f t="shared" si="39"/>
        <v>5000000</v>
      </c>
      <c r="H326" s="26"/>
      <c r="I326" s="26">
        <v>8520328</v>
      </c>
      <c r="J326" s="27">
        <f t="shared" si="35"/>
        <v>-3520328</v>
      </c>
      <c r="K326" s="177">
        <f t="shared" si="36"/>
        <v>1.7040656000000001</v>
      </c>
      <c r="L326" s="26">
        <v>2682</v>
      </c>
      <c r="M326" s="26">
        <v>0</v>
      </c>
      <c r="N326" s="139">
        <f t="shared" si="37"/>
        <v>1.704602</v>
      </c>
      <c r="O326" s="26">
        <v>0</v>
      </c>
      <c r="P326" s="26">
        <v>0</v>
      </c>
      <c r="Q326" s="27">
        <f t="shared" si="32"/>
        <v>-3523010</v>
      </c>
      <c r="R326" s="28">
        <f t="shared" si="38"/>
        <v>1.704602</v>
      </c>
      <c r="S326" s="26">
        <v>0</v>
      </c>
      <c r="T326" s="27">
        <f t="shared" si="33"/>
        <v>-3523010</v>
      </c>
      <c r="U326" s="29"/>
    </row>
    <row r="327" spans="1:21" ht="15" hidden="1" x14ac:dyDescent="0.25">
      <c r="A327" s="25" t="s">
        <v>26</v>
      </c>
      <c r="B327" s="108" t="s">
        <v>297</v>
      </c>
      <c r="C327" s="26" t="s">
        <v>306</v>
      </c>
      <c r="D327" s="26" t="s">
        <v>307</v>
      </c>
      <c r="E327" s="26">
        <v>13000000</v>
      </c>
      <c r="F327" s="26"/>
      <c r="G327" s="104">
        <f t="shared" si="39"/>
        <v>13000000</v>
      </c>
      <c r="H327" s="26"/>
      <c r="I327" s="26">
        <v>25952600</v>
      </c>
      <c r="J327" s="27">
        <f t="shared" si="35"/>
        <v>-12952600</v>
      </c>
      <c r="K327" s="177">
        <f>(I327+H327)/G327</f>
        <v>1.9963538461538461</v>
      </c>
      <c r="L327" s="26">
        <v>0</v>
      </c>
      <c r="M327" s="26">
        <v>0</v>
      </c>
      <c r="N327" s="139">
        <f t="shared" si="37"/>
        <v>1.9963538461538461</v>
      </c>
      <c r="O327" s="26">
        <v>0</v>
      </c>
      <c r="P327" s="26">
        <v>0</v>
      </c>
      <c r="Q327" s="27">
        <f t="shared" si="32"/>
        <v>-12952600</v>
      </c>
      <c r="R327" s="28">
        <f t="shared" si="38"/>
        <v>1.9963538461538461</v>
      </c>
      <c r="S327" s="26">
        <v>0</v>
      </c>
      <c r="T327" s="27">
        <f t="shared" si="33"/>
        <v>-12952600</v>
      </c>
      <c r="U327" s="29"/>
    </row>
    <row r="328" spans="1:21" ht="15" hidden="1" x14ac:dyDescent="0.25">
      <c r="A328" s="25" t="s">
        <v>26</v>
      </c>
      <c r="B328" s="108" t="s">
        <v>297</v>
      </c>
      <c r="C328" s="26" t="s">
        <v>308</v>
      </c>
      <c r="D328" s="26" t="s">
        <v>309</v>
      </c>
      <c r="E328" s="26">
        <v>400500</v>
      </c>
      <c r="F328" s="26"/>
      <c r="G328" s="104">
        <f t="shared" si="39"/>
        <v>400500</v>
      </c>
      <c r="H328" s="26"/>
      <c r="I328" s="26">
        <v>783000</v>
      </c>
      <c r="J328" s="27">
        <f>G328-I328-H328</f>
        <v>-382500</v>
      </c>
      <c r="K328" s="177">
        <f>(I328+H328)/G328</f>
        <v>1.9550561797752808</v>
      </c>
      <c r="L328" s="26">
        <v>0</v>
      </c>
      <c r="M328" s="26">
        <v>0</v>
      </c>
      <c r="N328" s="139">
        <f>(M328+L328+I328+H328)/G328</f>
        <v>1.9550561797752808</v>
      </c>
      <c r="O328" s="26">
        <v>0</v>
      </c>
      <c r="P328" s="26">
        <v>0</v>
      </c>
      <c r="Q328" s="27">
        <f>J328-L328-M328-O328-P328</f>
        <v>-382500</v>
      </c>
      <c r="R328" s="28">
        <f>(P328+O328+M328+L328+I328+H328)/G328</f>
        <v>1.9550561797752808</v>
      </c>
      <c r="S328" s="26">
        <v>0</v>
      </c>
      <c r="T328" s="27">
        <f>Q328-S328</f>
        <v>-382500</v>
      </c>
      <c r="U328" s="29"/>
    </row>
    <row r="329" spans="1:21" s="114" customFormat="1" ht="55.2" x14ac:dyDescent="0.25">
      <c r="A329" s="109"/>
      <c r="B329" s="110" t="s">
        <v>297</v>
      </c>
      <c r="C329" s="111" t="s">
        <v>298</v>
      </c>
      <c r="D329" s="110" t="s">
        <v>299</v>
      </c>
      <c r="E329" s="111">
        <v>148900500</v>
      </c>
      <c r="F329" s="161">
        <v>38200000</v>
      </c>
      <c r="G329" s="161">
        <f>E329+F329</f>
        <v>187100500</v>
      </c>
      <c r="H329" s="111">
        <v>0</v>
      </c>
      <c r="I329" s="111">
        <v>263408050</v>
      </c>
      <c r="J329" s="111">
        <v>-114507550</v>
      </c>
      <c r="K329" s="112">
        <f>(I329+H329)/G329</f>
        <v>1.4078425765831732</v>
      </c>
      <c r="L329" s="111">
        <v>13258</v>
      </c>
      <c r="M329" s="111">
        <v>0</v>
      </c>
      <c r="N329" s="150">
        <f>(M329+L329+I329+H329)/G329</f>
        <v>1.4079134368962136</v>
      </c>
      <c r="O329" s="111">
        <v>0</v>
      </c>
      <c r="P329" s="111">
        <v>0</v>
      </c>
      <c r="Q329" s="113">
        <v>-114520808</v>
      </c>
      <c r="R329" s="112">
        <f>(P329+O329+M329+L329+I329+H329)/G329</f>
        <v>1.4079134368962136</v>
      </c>
      <c r="S329" s="111">
        <v>0</v>
      </c>
      <c r="T329" s="113">
        <v>-114520808</v>
      </c>
      <c r="U329" s="162" t="s">
        <v>310</v>
      </c>
    </row>
    <row r="330" spans="1:21" s="19" customFormat="1" ht="30" hidden="1" x14ac:dyDescent="0.25">
      <c r="A330" s="163" t="s">
        <v>26</v>
      </c>
      <c r="B330" s="164" t="s">
        <v>311</v>
      </c>
      <c r="C330" s="110" t="s">
        <v>312</v>
      </c>
      <c r="D330" s="110" t="s">
        <v>311</v>
      </c>
      <c r="E330" s="110">
        <v>11500000</v>
      </c>
      <c r="F330" s="110"/>
      <c r="G330" s="161">
        <f t="shared" si="39"/>
        <v>11500000</v>
      </c>
      <c r="H330" s="110"/>
      <c r="I330" s="110">
        <v>20014752</v>
      </c>
      <c r="J330" s="165">
        <f t="shared" si="35"/>
        <v>-8514752</v>
      </c>
      <c r="K330" s="112">
        <f t="shared" si="36"/>
        <v>1.7404132173913043</v>
      </c>
      <c r="L330" s="110">
        <v>0</v>
      </c>
      <c r="M330" s="110">
        <v>0</v>
      </c>
      <c r="N330" s="167">
        <f t="shared" si="37"/>
        <v>1.7404132173913043</v>
      </c>
      <c r="O330" s="110">
        <v>0</v>
      </c>
      <c r="P330" s="110">
        <v>0</v>
      </c>
      <c r="Q330" s="165">
        <f t="shared" si="32"/>
        <v>-8514752</v>
      </c>
      <c r="R330" s="166">
        <f t="shared" si="38"/>
        <v>1.7404132173913043</v>
      </c>
      <c r="S330" s="110">
        <v>0</v>
      </c>
      <c r="T330" s="165">
        <f t="shared" si="33"/>
        <v>-8514752</v>
      </c>
      <c r="U330" s="168"/>
    </row>
    <row r="331" spans="1:21" s="19" customFormat="1" ht="15" hidden="1" x14ac:dyDescent="0.25">
      <c r="A331" s="163" t="s">
        <v>26</v>
      </c>
      <c r="B331" s="164" t="s">
        <v>311</v>
      </c>
      <c r="C331" s="110" t="s">
        <v>313</v>
      </c>
      <c r="D331" s="110" t="s">
        <v>314</v>
      </c>
      <c r="E331" s="110">
        <v>105000</v>
      </c>
      <c r="F331" s="110"/>
      <c r="G331" s="161">
        <f t="shared" si="39"/>
        <v>105000</v>
      </c>
      <c r="H331" s="110"/>
      <c r="I331" s="110">
        <v>500397</v>
      </c>
      <c r="J331" s="165">
        <f t="shared" si="35"/>
        <v>-395397</v>
      </c>
      <c r="K331" s="112">
        <f>(I331+H331)/G331</f>
        <v>4.7656857142857145</v>
      </c>
      <c r="L331" s="110">
        <v>0</v>
      </c>
      <c r="M331" s="110">
        <v>0</v>
      </c>
      <c r="N331" s="167">
        <f t="shared" si="37"/>
        <v>4.7656857142857145</v>
      </c>
      <c r="O331" s="110">
        <v>0</v>
      </c>
      <c r="P331" s="110">
        <v>0</v>
      </c>
      <c r="Q331" s="165">
        <f t="shared" ref="Q331:Q346" si="40">J331-L331-M331-O331-P331</f>
        <v>-395397</v>
      </c>
      <c r="R331" s="166">
        <f t="shared" si="38"/>
        <v>4.7656857142857145</v>
      </c>
      <c r="S331" s="110">
        <v>0</v>
      </c>
      <c r="T331" s="165">
        <f t="shared" ref="T331:T336" si="41">Q331-S331</f>
        <v>-395397</v>
      </c>
      <c r="U331" s="168"/>
    </row>
    <row r="332" spans="1:21" s="19" customFormat="1" ht="15" hidden="1" x14ac:dyDescent="0.25">
      <c r="A332" s="163" t="s">
        <v>26</v>
      </c>
      <c r="B332" s="164" t="s">
        <v>311</v>
      </c>
      <c r="C332" s="110" t="s">
        <v>315</v>
      </c>
      <c r="D332" s="110" t="s">
        <v>316</v>
      </c>
      <c r="E332" s="110">
        <v>220000</v>
      </c>
      <c r="F332" s="110"/>
      <c r="G332" s="161">
        <f t="shared" si="39"/>
        <v>220000</v>
      </c>
      <c r="H332" s="110"/>
      <c r="I332" s="110">
        <v>532159</v>
      </c>
      <c r="J332" s="165">
        <f t="shared" ref="J332:J363" si="42">G332-I332-H332</f>
        <v>-312159</v>
      </c>
      <c r="K332" s="112">
        <f t="shared" ref="K332:K364" si="43">(I332+H332)/G332</f>
        <v>2.4189045454545455</v>
      </c>
      <c r="L332" s="110">
        <v>0</v>
      </c>
      <c r="M332" s="110">
        <v>0</v>
      </c>
      <c r="N332" s="167">
        <f t="shared" ref="N332:N364" si="44">(M332+L332+I332+H332)/G332</f>
        <v>2.4189045454545455</v>
      </c>
      <c r="O332" s="110">
        <v>0</v>
      </c>
      <c r="P332" s="110">
        <v>0</v>
      </c>
      <c r="Q332" s="165">
        <f t="shared" si="40"/>
        <v>-312159</v>
      </c>
      <c r="R332" s="166">
        <f t="shared" ref="R332:R364" si="45">(P332+O332+M332+L332+I332+H332)/G332</f>
        <v>2.4189045454545455</v>
      </c>
      <c r="S332" s="110">
        <v>0</v>
      </c>
      <c r="T332" s="165">
        <f t="shared" si="41"/>
        <v>-312159</v>
      </c>
      <c r="U332" s="168"/>
    </row>
    <row r="333" spans="1:21" s="19" customFormat="1" ht="15" hidden="1" x14ac:dyDescent="0.25">
      <c r="A333" s="163" t="s">
        <v>26</v>
      </c>
      <c r="B333" s="164" t="s">
        <v>311</v>
      </c>
      <c r="C333" s="110" t="s">
        <v>317</v>
      </c>
      <c r="D333" s="110" t="s">
        <v>318</v>
      </c>
      <c r="E333" s="110">
        <v>30000</v>
      </c>
      <c r="F333" s="110"/>
      <c r="G333" s="161">
        <f t="shared" si="39"/>
        <v>30000</v>
      </c>
      <c r="H333" s="110"/>
      <c r="I333" s="110">
        <v>34512</v>
      </c>
      <c r="J333" s="165">
        <f t="shared" si="42"/>
        <v>-4512</v>
      </c>
      <c r="K333" s="112">
        <f t="shared" si="43"/>
        <v>1.1504000000000001</v>
      </c>
      <c r="L333" s="110">
        <v>0</v>
      </c>
      <c r="M333" s="110">
        <v>0</v>
      </c>
      <c r="N333" s="167">
        <f t="shared" si="44"/>
        <v>1.1504000000000001</v>
      </c>
      <c r="O333" s="110">
        <v>0</v>
      </c>
      <c r="P333" s="110">
        <v>0</v>
      </c>
      <c r="Q333" s="165">
        <f t="shared" si="40"/>
        <v>-4512</v>
      </c>
      <c r="R333" s="166">
        <f t="shared" si="45"/>
        <v>1.1504000000000001</v>
      </c>
      <c r="S333" s="110">
        <v>0</v>
      </c>
      <c r="T333" s="165">
        <f t="shared" si="41"/>
        <v>-4512</v>
      </c>
      <c r="U333" s="168"/>
    </row>
    <row r="334" spans="1:21" s="19" customFormat="1" ht="15" hidden="1" x14ac:dyDescent="0.25">
      <c r="A334" s="163" t="s">
        <v>26</v>
      </c>
      <c r="B334" s="164" t="s">
        <v>311</v>
      </c>
      <c r="C334" s="110" t="s">
        <v>319</v>
      </c>
      <c r="D334" s="110" t="s">
        <v>320</v>
      </c>
      <c r="E334" s="110">
        <v>1100000</v>
      </c>
      <c r="F334" s="110"/>
      <c r="G334" s="161">
        <f t="shared" si="39"/>
        <v>1100000</v>
      </c>
      <c r="H334" s="110"/>
      <c r="I334" s="110">
        <v>1102150</v>
      </c>
      <c r="J334" s="165">
        <f t="shared" si="42"/>
        <v>-2150</v>
      </c>
      <c r="K334" s="112">
        <f t="shared" si="43"/>
        <v>1.0019545454545455</v>
      </c>
      <c r="L334" s="110">
        <v>0</v>
      </c>
      <c r="M334" s="110">
        <v>0</v>
      </c>
      <c r="N334" s="167">
        <f t="shared" si="44"/>
        <v>1.0019545454545455</v>
      </c>
      <c r="O334" s="110">
        <v>0</v>
      </c>
      <c r="P334" s="110">
        <v>0</v>
      </c>
      <c r="Q334" s="165">
        <f t="shared" si="40"/>
        <v>-2150</v>
      </c>
      <c r="R334" s="166">
        <f t="shared" si="45"/>
        <v>1.0019545454545455</v>
      </c>
      <c r="S334" s="110">
        <v>0</v>
      </c>
      <c r="T334" s="165">
        <f t="shared" si="41"/>
        <v>-2150</v>
      </c>
      <c r="U334" s="168"/>
    </row>
    <row r="335" spans="1:21" s="19" customFormat="1" ht="30" hidden="1" x14ac:dyDescent="0.25">
      <c r="A335" s="163" t="s">
        <v>26</v>
      </c>
      <c r="B335" s="164" t="s">
        <v>311</v>
      </c>
      <c r="C335" s="110" t="s">
        <v>321</v>
      </c>
      <c r="D335" s="110" t="s">
        <v>322</v>
      </c>
      <c r="E335" s="110">
        <v>112776</v>
      </c>
      <c r="F335" s="110"/>
      <c r="G335" s="161">
        <f t="shared" si="39"/>
        <v>112776</v>
      </c>
      <c r="H335" s="110"/>
      <c r="I335" s="110">
        <v>245587</v>
      </c>
      <c r="J335" s="165">
        <f t="shared" si="42"/>
        <v>-132811</v>
      </c>
      <c r="K335" s="112">
        <f t="shared" si="43"/>
        <v>2.177653046747535</v>
      </c>
      <c r="L335" s="110">
        <v>0</v>
      </c>
      <c r="M335" s="110">
        <v>0</v>
      </c>
      <c r="N335" s="167">
        <f t="shared" si="44"/>
        <v>2.177653046747535</v>
      </c>
      <c r="O335" s="110">
        <v>0</v>
      </c>
      <c r="P335" s="110">
        <v>0</v>
      </c>
      <c r="Q335" s="165">
        <f t="shared" si="40"/>
        <v>-132811</v>
      </c>
      <c r="R335" s="166">
        <f t="shared" si="45"/>
        <v>2.177653046747535</v>
      </c>
      <c r="S335" s="110">
        <v>0</v>
      </c>
      <c r="T335" s="165">
        <f t="shared" si="41"/>
        <v>-132811</v>
      </c>
      <c r="U335" s="168"/>
    </row>
    <row r="336" spans="1:21" s="19" customFormat="1" ht="30" hidden="1" x14ac:dyDescent="0.25">
      <c r="A336" s="163" t="s">
        <v>26</v>
      </c>
      <c r="B336" s="164" t="s">
        <v>311</v>
      </c>
      <c r="C336" s="110" t="s">
        <v>323</v>
      </c>
      <c r="D336" s="110" t="s">
        <v>324</v>
      </c>
      <c r="E336" s="110">
        <v>93651</v>
      </c>
      <c r="F336" s="110"/>
      <c r="G336" s="161">
        <f t="shared" si="39"/>
        <v>93651</v>
      </c>
      <c r="H336" s="110"/>
      <c r="I336" s="110">
        <v>229753</v>
      </c>
      <c r="J336" s="165">
        <f t="shared" si="42"/>
        <v>-136102</v>
      </c>
      <c r="K336" s="112">
        <f t="shared" si="43"/>
        <v>2.4532893402099285</v>
      </c>
      <c r="L336" s="110">
        <v>0</v>
      </c>
      <c r="M336" s="110">
        <v>0</v>
      </c>
      <c r="N336" s="167">
        <f t="shared" si="44"/>
        <v>2.4532893402099285</v>
      </c>
      <c r="O336" s="110">
        <v>0</v>
      </c>
      <c r="P336" s="110">
        <v>0</v>
      </c>
      <c r="Q336" s="165">
        <f t="shared" si="40"/>
        <v>-136102</v>
      </c>
      <c r="R336" s="166">
        <f t="shared" si="45"/>
        <v>2.4532893402099285</v>
      </c>
      <c r="S336" s="110">
        <v>0</v>
      </c>
      <c r="T336" s="165">
        <f t="shared" si="41"/>
        <v>-136102</v>
      </c>
      <c r="U336" s="168"/>
    </row>
    <row r="337" spans="1:21" s="19" customFormat="1" ht="30" hidden="1" x14ac:dyDescent="0.25">
      <c r="A337" s="163" t="s">
        <v>26</v>
      </c>
      <c r="B337" s="164" t="s">
        <v>311</v>
      </c>
      <c r="C337" s="110" t="s">
        <v>325</v>
      </c>
      <c r="D337" s="110" t="s">
        <v>326</v>
      </c>
      <c r="E337" s="110">
        <v>15329</v>
      </c>
      <c r="F337" s="110"/>
      <c r="G337" s="161">
        <f t="shared" si="39"/>
        <v>15329</v>
      </c>
      <c r="H337" s="110"/>
      <c r="I337" s="110">
        <v>31549</v>
      </c>
      <c r="J337" s="165">
        <f t="shared" si="42"/>
        <v>-16220</v>
      </c>
      <c r="K337" s="112">
        <f t="shared" si="43"/>
        <v>2.0581251223171768</v>
      </c>
      <c r="L337" s="110">
        <v>0</v>
      </c>
      <c r="M337" s="110">
        <v>0</v>
      </c>
      <c r="N337" s="167">
        <f t="shared" si="44"/>
        <v>2.0581251223171768</v>
      </c>
      <c r="O337" s="110">
        <v>0</v>
      </c>
      <c r="P337" s="110">
        <v>0</v>
      </c>
      <c r="Q337" s="165">
        <f t="shared" si="40"/>
        <v>-16220</v>
      </c>
      <c r="R337" s="166">
        <f t="shared" si="45"/>
        <v>2.0581251223171768</v>
      </c>
      <c r="S337" s="110">
        <v>0</v>
      </c>
      <c r="T337" s="165">
        <f>Q337-S337</f>
        <v>-16220</v>
      </c>
      <c r="U337" s="168"/>
    </row>
    <row r="338" spans="1:21" s="19" customFormat="1" ht="55.2" x14ac:dyDescent="0.25">
      <c r="A338" s="163"/>
      <c r="B338" s="110" t="s">
        <v>311</v>
      </c>
      <c r="C338" s="110" t="s">
        <v>312</v>
      </c>
      <c r="D338" s="110" t="s">
        <v>311</v>
      </c>
      <c r="E338" s="110">
        <v>13176756</v>
      </c>
      <c r="F338" s="110">
        <v>0</v>
      </c>
      <c r="G338" s="161">
        <f t="shared" si="39"/>
        <v>13176756</v>
      </c>
      <c r="H338" s="110">
        <v>0</v>
      </c>
      <c r="I338" s="110">
        <v>22690859</v>
      </c>
      <c r="J338" s="110">
        <v>-9514103</v>
      </c>
      <c r="K338" s="112">
        <v>1.722036819988167</v>
      </c>
      <c r="L338" s="110">
        <v>0</v>
      </c>
      <c r="M338" s="110">
        <v>0</v>
      </c>
      <c r="N338" s="167">
        <v>1.722036819988167</v>
      </c>
      <c r="O338" s="110">
        <v>0</v>
      </c>
      <c r="P338" s="110">
        <v>0</v>
      </c>
      <c r="Q338" s="165">
        <v>-9514103</v>
      </c>
      <c r="R338" s="166">
        <v>1.722036819988167</v>
      </c>
      <c r="S338" s="110">
        <v>0</v>
      </c>
      <c r="T338" s="165">
        <v>-9514103</v>
      </c>
      <c r="U338" s="168" t="s">
        <v>310</v>
      </c>
    </row>
    <row r="339" spans="1:21" ht="15" hidden="1" x14ac:dyDescent="0.25">
      <c r="A339" s="25" t="s">
        <v>26</v>
      </c>
      <c r="B339" s="115" t="s">
        <v>327</v>
      </c>
      <c r="C339" s="26" t="s">
        <v>328</v>
      </c>
      <c r="D339" s="26" t="s">
        <v>329</v>
      </c>
      <c r="E339" s="26">
        <v>3753401</v>
      </c>
      <c r="F339" s="26"/>
      <c r="G339" s="104">
        <f t="shared" si="39"/>
        <v>3753401</v>
      </c>
      <c r="H339" s="26"/>
      <c r="I339" s="26">
        <v>7094489.8799999999</v>
      </c>
      <c r="J339" s="27">
        <f t="shared" si="42"/>
        <v>-3341088.88</v>
      </c>
      <c r="K339" s="177">
        <f t="shared" si="43"/>
        <v>1.8901497282064985</v>
      </c>
      <c r="L339" s="26">
        <v>0</v>
      </c>
      <c r="M339" s="26">
        <v>126128.85</v>
      </c>
      <c r="N339" s="139">
        <f t="shared" si="44"/>
        <v>1.9237536117244065</v>
      </c>
      <c r="O339" s="26">
        <v>0</v>
      </c>
      <c r="P339" s="26">
        <v>0</v>
      </c>
      <c r="Q339" s="27">
        <f t="shared" si="40"/>
        <v>-3467217.73</v>
      </c>
      <c r="R339" s="28">
        <f t="shared" si="45"/>
        <v>1.9237536117244065</v>
      </c>
      <c r="S339" s="26">
        <v>0</v>
      </c>
      <c r="T339" s="27">
        <f t="shared" ref="T339:T363" si="46">Q339-S339</f>
        <v>-3467217.73</v>
      </c>
      <c r="U339" s="29"/>
    </row>
    <row r="340" spans="1:21" ht="15" hidden="1" x14ac:dyDescent="0.25">
      <c r="A340" s="25" t="s">
        <v>26</v>
      </c>
      <c r="B340" s="115" t="s">
        <v>327</v>
      </c>
      <c r="C340" s="26" t="s">
        <v>330</v>
      </c>
      <c r="D340" s="26" t="s">
        <v>331</v>
      </c>
      <c r="E340" s="26">
        <v>8600080</v>
      </c>
      <c r="F340" s="26"/>
      <c r="G340" s="104">
        <f t="shared" si="39"/>
        <v>8600080</v>
      </c>
      <c r="H340" s="26"/>
      <c r="I340" s="26">
        <v>100080</v>
      </c>
      <c r="J340" s="27">
        <f t="shared" si="42"/>
        <v>8500000</v>
      </c>
      <c r="K340" s="177">
        <f t="shared" si="43"/>
        <v>1.1637101050222788E-2</v>
      </c>
      <c r="L340" s="26">
        <v>0</v>
      </c>
      <c r="M340" s="26">
        <v>0</v>
      </c>
      <c r="N340" s="139">
        <f t="shared" si="44"/>
        <v>1.1637101050222788E-2</v>
      </c>
      <c r="O340" s="26">
        <v>0</v>
      </c>
      <c r="P340" s="26">
        <v>0</v>
      </c>
      <c r="Q340" s="27">
        <f t="shared" si="40"/>
        <v>8500000</v>
      </c>
      <c r="R340" s="28">
        <f t="shared" si="45"/>
        <v>1.1637101050222788E-2</v>
      </c>
      <c r="S340" s="26">
        <v>0</v>
      </c>
      <c r="T340" s="27">
        <f t="shared" si="46"/>
        <v>8500000</v>
      </c>
      <c r="U340" s="29"/>
    </row>
    <row r="341" spans="1:21" ht="15" hidden="1" x14ac:dyDescent="0.25">
      <c r="A341" s="25" t="s">
        <v>26</v>
      </c>
      <c r="B341" s="115" t="s">
        <v>327</v>
      </c>
      <c r="C341" s="26" t="s">
        <v>332</v>
      </c>
      <c r="D341" s="26" t="s">
        <v>333</v>
      </c>
      <c r="E341" s="26">
        <v>16523</v>
      </c>
      <c r="F341" s="26"/>
      <c r="G341" s="104">
        <f t="shared" si="39"/>
        <v>16523</v>
      </c>
      <c r="H341" s="26"/>
      <c r="I341" s="26">
        <v>7329563</v>
      </c>
      <c r="J341" s="27">
        <f t="shared" si="42"/>
        <v>-7313040</v>
      </c>
      <c r="K341" s="177">
        <f t="shared" si="43"/>
        <v>443.59759123645824</v>
      </c>
      <c r="L341" s="26">
        <v>0</v>
      </c>
      <c r="M341" s="26">
        <v>0</v>
      </c>
      <c r="N341" s="139">
        <f t="shared" si="44"/>
        <v>443.59759123645824</v>
      </c>
      <c r="O341" s="26">
        <v>0</v>
      </c>
      <c r="P341" s="26">
        <v>0</v>
      </c>
      <c r="Q341" s="27">
        <f t="shared" si="40"/>
        <v>-7313040</v>
      </c>
      <c r="R341" s="28">
        <f t="shared" si="45"/>
        <v>443.59759123645824</v>
      </c>
      <c r="S341" s="26">
        <v>0</v>
      </c>
      <c r="T341" s="27">
        <f t="shared" si="46"/>
        <v>-7313040</v>
      </c>
      <c r="U341" s="29"/>
    </row>
    <row r="342" spans="1:21" ht="15" x14ac:dyDescent="0.25">
      <c r="A342" s="51"/>
      <c r="B342" s="26" t="s">
        <v>327</v>
      </c>
      <c r="C342" s="26" t="s">
        <v>328</v>
      </c>
      <c r="D342" s="26" t="s">
        <v>329</v>
      </c>
      <c r="E342" s="72">
        <f>SUM(E339:E341)</f>
        <v>12370004</v>
      </c>
      <c r="F342" s="72">
        <f t="shared" ref="F342:G342" si="47">SUM(F339:F341)</f>
        <v>0</v>
      </c>
      <c r="G342" s="104">
        <f t="shared" si="39"/>
        <v>12370004</v>
      </c>
      <c r="H342" s="72">
        <f t="shared" ref="F342:T342" si="48">SUM(H339:H341)</f>
        <v>0</v>
      </c>
      <c r="I342" s="72">
        <f t="shared" si="48"/>
        <v>14524132.879999999</v>
      </c>
      <c r="J342" s="72">
        <f t="shared" si="48"/>
        <v>-2154128.88</v>
      </c>
      <c r="K342" s="194">
        <f t="shared" si="48"/>
        <v>445.49937806571495</v>
      </c>
      <c r="L342" s="72">
        <f t="shared" si="48"/>
        <v>0</v>
      </c>
      <c r="M342" s="72">
        <f t="shared" si="48"/>
        <v>126128.85</v>
      </c>
      <c r="N342" s="144">
        <f t="shared" si="48"/>
        <v>445.53298194923286</v>
      </c>
      <c r="O342" s="72">
        <f t="shared" si="48"/>
        <v>0</v>
      </c>
      <c r="P342" s="72">
        <f t="shared" si="48"/>
        <v>0</v>
      </c>
      <c r="Q342" s="72">
        <f t="shared" si="48"/>
        <v>-2280257.7300000004</v>
      </c>
      <c r="R342" s="72">
        <f t="shared" si="48"/>
        <v>445.53298194923286</v>
      </c>
      <c r="S342" s="72">
        <f t="shared" si="48"/>
        <v>0</v>
      </c>
      <c r="T342" s="72">
        <f t="shared" si="48"/>
        <v>-2280257.7300000004</v>
      </c>
      <c r="U342" s="29" t="s">
        <v>42</v>
      </c>
    </row>
    <row r="343" spans="1:21" ht="15.6" thickBot="1" x14ac:dyDescent="0.3">
      <c r="A343" s="25" t="s">
        <v>26</v>
      </c>
      <c r="B343" s="108" t="s">
        <v>26</v>
      </c>
      <c r="C343" s="26" t="s">
        <v>29</v>
      </c>
      <c r="D343" s="26" t="s">
        <v>26</v>
      </c>
      <c r="E343" s="26">
        <v>351800000</v>
      </c>
      <c r="F343" s="26">
        <f>SUM(F320:F342)</f>
        <v>38200000</v>
      </c>
      <c r="G343" s="104">
        <f t="shared" si="39"/>
        <v>390000000</v>
      </c>
      <c r="H343" s="26"/>
      <c r="I343" s="26">
        <v>300605752.64999998</v>
      </c>
      <c r="J343" s="27">
        <f t="shared" si="42"/>
        <v>89394247.350000024</v>
      </c>
      <c r="K343" s="177">
        <f t="shared" si="43"/>
        <v>0.77078398115384605</v>
      </c>
      <c r="L343" s="26">
        <v>10217</v>
      </c>
      <c r="M343" s="26">
        <v>270292.8</v>
      </c>
      <c r="N343" s="139">
        <f t="shared" si="44"/>
        <v>0.77150323705128199</v>
      </c>
      <c r="O343" s="26">
        <v>0</v>
      </c>
      <c r="P343" s="26">
        <v>1800000</v>
      </c>
      <c r="Q343" s="27">
        <f t="shared" si="40"/>
        <v>87313737.550000027</v>
      </c>
      <c r="R343" s="28">
        <f t="shared" si="45"/>
        <v>0.77611862166666667</v>
      </c>
      <c r="S343" s="26">
        <v>0</v>
      </c>
      <c r="T343" s="27">
        <f t="shared" si="46"/>
        <v>87313737.550000027</v>
      </c>
      <c r="U343" s="29" t="s">
        <v>42</v>
      </c>
    </row>
    <row r="344" spans="1:21" ht="15.6" hidden="1" thickBot="1" x14ac:dyDescent="0.3">
      <c r="A344" s="25" t="s">
        <v>334</v>
      </c>
      <c r="B344" s="108" t="s">
        <v>335</v>
      </c>
      <c r="C344" s="26" t="s">
        <v>24</v>
      </c>
      <c r="D344" s="26" t="s">
        <v>25</v>
      </c>
      <c r="E344" s="26">
        <v>10000000</v>
      </c>
      <c r="F344" s="26"/>
      <c r="G344" s="26">
        <f t="shared" si="39"/>
        <v>10000000</v>
      </c>
      <c r="H344" s="26"/>
      <c r="I344" s="26">
        <v>0</v>
      </c>
      <c r="J344" s="27">
        <f t="shared" si="42"/>
        <v>10000000</v>
      </c>
      <c r="K344" s="177">
        <f t="shared" si="43"/>
        <v>0</v>
      </c>
      <c r="L344" s="26">
        <v>0</v>
      </c>
      <c r="M344" s="26">
        <v>0</v>
      </c>
      <c r="N344" s="139">
        <f t="shared" si="44"/>
        <v>0</v>
      </c>
      <c r="O344" s="26">
        <v>0</v>
      </c>
      <c r="P344" s="26">
        <v>0</v>
      </c>
      <c r="Q344" s="27">
        <f t="shared" si="40"/>
        <v>10000000</v>
      </c>
      <c r="R344" s="28">
        <f t="shared" si="45"/>
        <v>0</v>
      </c>
      <c r="S344" s="26">
        <v>0</v>
      </c>
      <c r="T344" s="27">
        <f t="shared" si="46"/>
        <v>10000000</v>
      </c>
      <c r="U344" s="29"/>
    </row>
    <row r="345" spans="1:21" ht="15.6" hidden="1" thickBot="1" x14ac:dyDescent="0.3">
      <c r="A345" s="25" t="s">
        <v>26</v>
      </c>
      <c r="B345" s="108" t="s">
        <v>26</v>
      </c>
      <c r="C345" s="26" t="s">
        <v>134</v>
      </c>
      <c r="D345" s="26" t="s">
        <v>135</v>
      </c>
      <c r="E345" s="26">
        <v>0</v>
      </c>
      <c r="F345" s="26"/>
      <c r="G345" s="26">
        <f t="shared" si="39"/>
        <v>0</v>
      </c>
      <c r="H345" s="26"/>
      <c r="I345" s="26">
        <v>3500</v>
      </c>
      <c r="J345" s="27">
        <f t="shared" si="42"/>
        <v>-3500</v>
      </c>
      <c r="K345" s="177"/>
      <c r="L345" s="26">
        <v>0</v>
      </c>
      <c r="M345" s="26">
        <v>0</v>
      </c>
      <c r="N345" s="139"/>
      <c r="O345" s="26">
        <v>0</v>
      </c>
      <c r="P345" s="26">
        <v>0</v>
      </c>
      <c r="Q345" s="27">
        <f t="shared" si="40"/>
        <v>-3500</v>
      </c>
      <c r="R345" s="28"/>
      <c r="S345" s="26">
        <v>0</v>
      </c>
      <c r="T345" s="27">
        <f t="shared" si="46"/>
        <v>-3500</v>
      </c>
      <c r="U345" s="29"/>
    </row>
    <row r="346" spans="1:21" ht="15.6" hidden="1" thickBot="1" x14ac:dyDescent="0.3">
      <c r="A346" s="25" t="s">
        <v>26</v>
      </c>
      <c r="B346" s="108" t="s">
        <v>26</v>
      </c>
      <c r="C346" s="26" t="s">
        <v>32</v>
      </c>
      <c r="D346" s="26" t="s">
        <v>33</v>
      </c>
      <c r="E346" s="26">
        <v>0</v>
      </c>
      <c r="F346" s="26"/>
      <c r="G346" s="26">
        <f t="shared" si="39"/>
        <v>0</v>
      </c>
      <c r="H346" s="26"/>
      <c r="I346" s="26">
        <v>0</v>
      </c>
      <c r="J346" s="27">
        <f t="shared" si="42"/>
        <v>0</v>
      </c>
      <c r="K346" s="177"/>
      <c r="L346" s="26">
        <v>-2496</v>
      </c>
      <c r="M346" s="26">
        <v>0</v>
      </c>
      <c r="N346" s="139"/>
      <c r="O346" s="26">
        <v>0</v>
      </c>
      <c r="P346" s="26">
        <v>0</v>
      </c>
      <c r="Q346" s="27">
        <f t="shared" si="40"/>
        <v>2496</v>
      </c>
      <c r="R346" s="28"/>
      <c r="S346" s="26">
        <v>0</v>
      </c>
      <c r="T346" s="27">
        <f t="shared" si="46"/>
        <v>2496</v>
      </c>
      <c r="U346" s="29"/>
    </row>
    <row r="347" spans="1:21" ht="15.6" hidden="1" thickBot="1" x14ac:dyDescent="0.3">
      <c r="A347" s="25" t="s">
        <v>26</v>
      </c>
      <c r="B347" s="26" t="s">
        <v>26</v>
      </c>
      <c r="C347" s="26" t="s">
        <v>34</v>
      </c>
      <c r="D347" s="26" t="s">
        <v>35</v>
      </c>
      <c r="E347" s="26">
        <v>15000000</v>
      </c>
      <c r="F347" s="26"/>
      <c r="G347" s="26">
        <f t="shared" si="39"/>
        <v>15000000</v>
      </c>
      <c r="H347" s="26"/>
      <c r="I347" s="26">
        <v>10934504</v>
      </c>
      <c r="J347" s="27">
        <f t="shared" si="42"/>
        <v>4065496</v>
      </c>
      <c r="K347" s="177">
        <f t="shared" si="43"/>
        <v>0.72896693333333329</v>
      </c>
      <c r="L347" s="26">
        <v>0</v>
      </c>
      <c r="M347" s="26">
        <v>0</v>
      </c>
      <c r="N347" s="139">
        <f t="shared" si="44"/>
        <v>0.72896693333333329</v>
      </c>
      <c r="O347" s="26">
        <v>0</v>
      </c>
      <c r="P347" s="26">
        <v>0</v>
      </c>
      <c r="Q347" s="27">
        <f>J347-L347-M347-O347-P347</f>
        <v>4065496</v>
      </c>
      <c r="R347" s="28">
        <f t="shared" si="45"/>
        <v>0.72896693333333329</v>
      </c>
      <c r="S347" s="26">
        <v>0</v>
      </c>
      <c r="T347" s="27">
        <f t="shared" si="46"/>
        <v>4065496</v>
      </c>
      <c r="U347" s="29"/>
    </row>
    <row r="348" spans="1:21" ht="15.6" hidden="1" thickBot="1" x14ac:dyDescent="0.3">
      <c r="A348" s="25" t="s">
        <v>26</v>
      </c>
      <c r="B348" s="26" t="s">
        <v>26</v>
      </c>
      <c r="C348" s="26" t="s">
        <v>36</v>
      </c>
      <c r="D348" s="26" t="s">
        <v>37</v>
      </c>
      <c r="E348" s="26">
        <v>15000000</v>
      </c>
      <c r="F348" s="26"/>
      <c r="G348" s="26">
        <f t="shared" si="39"/>
        <v>15000000</v>
      </c>
      <c r="H348" s="26"/>
      <c r="I348" s="26">
        <v>8087337</v>
      </c>
      <c r="J348" s="27">
        <f t="shared" si="42"/>
        <v>6912663</v>
      </c>
      <c r="K348" s="177">
        <f t="shared" si="43"/>
        <v>0.53915579999999996</v>
      </c>
      <c r="L348" s="26">
        <v>0</v>
      </c>
      <c r="M348" s="26">
        <v>0</v>
      </c>
      <c r="N348" s="139">
        <f t="shared" si="44"/>
        <v>0.53915579999999996</v>
      </c>
      <c r="O348" s="26">
        <v>0</v>
      </c>
      <c r="P348" s="26">
        <v>0</v>
      </c>
      <c r="Q348" s="27">
        <f>J348-L348-M348-O348-P348</f>
        <v>6912663</v>
      </c>
      <c r="R348" s="28">
        <f t="shared" si="45"/>
        <v>0.53915579999999996</v>
      </c>
      <c r="S348" s="26">
        <v>0</v>
      </c>
      <c r="T348" s="27">
        <f t="shared" si="46"/>
        <v>6912663</v>
      </c>
      <c r="U348" s="29"/>
    </row>
    <row r="349" spans="1:21" ht="15.6" hidden="1" thickBot="1" x14ac:dyDescent="0.3">
      <c r="A349" s="41" t="s">
        <v>26</v>
      </c>
      <c r="B349" s="42" t="s">
        <v>26</v>
      </c>
      <c r="C349" s="42" t="s">
        <v>38</v>
      </c>
      <c r="D349" s="42" t="s">
        <v>39</v>
      </c>
      <c r="E349" s="42">
        <v>20000000</v>
      </c>
      <c r="F349" s="42"/>
      <c r="G349" s="42">
        <f t="shared" si="39"/>
        <v>20000000</v>
      </c>
      <c r="H349" s="42"/>
      <c r="I349" s="42">
        <v>10071587</v>
      </c>
      <c r="J349" s="43">
        <f t="shared" si="42"/>
        <v>9928413</v>
      </c>
      <c r="K349" s="178">
        <f t="shared" si="43"/>
        <v>0.50357934999999998</v>
      </c>
      <c r="L349" s="42">
        <v>0</v>
      </c>
      <c r="M349" s="42">
        <v>0</v>
      </c>
      <c r="N349" s="138">
        <f t="shared" si="44"/>
        <v>0.50357934999999998</v>
      </c>
      <c r="O349" s="42">
        <v>0</v>
      </c>
      <c r="P349" s="42">
        <v>0</v>
      </c>
      <c r="Q349" s="43">
        <f>J349-L349-M349-O349-P349</f>
        <v>9928413</v>
      </c>
      <c r="R349" s="44">
        <f t="shared" si="45"/>
        <v>0.50357934999999998</v>
      </c>
      <c r="S349" s="42">
        <v>0</v>
      </c>
      <c r="T349" s="43">
        <f t="shared" si="46"/>
        <v>9928413</v>
      </c>
      <c r="U349" s="45"/>
    </row>
    <row r="350" spans="1:21" ht="15.6" thickBot="1" x14ac:dyDescent="0.3">
      <c r="A350" s="46" t="s">
        <v>334</v>
      </c>
      <c r="B350" s="47" t="s">
        <v>335</v>
      </c>
      <c r="C350" s="47" t="s">
        <v>29</v>
      </c>
      <c r="D350" s="47" t="s">
        <v>26</v>
      </c>
      <c r="E350" s="47">
        <v>60000000</v>
      </c>
      <c r="F350" s="47"/>
      <c r="G350" s="47">
        <f>E350+F350</f>
        <v>60000000</v>
      </c>
      <c r="H350" s="47"/>
      <c r="I350" s="47">
        <v>29096928</v>
      </c>
      <c r="J350" s="48">
        <f t="shared" si="42"/>
        <v>30903072</v>
      </c>
      <c r="K350" s="185">
        <f t="shared" si="43"/>
        <v>0.48494880000000001</v>
      </c>
      <c r="L350" s="47">
        <v>-2496</v>
      </c>
      <c r="M350" s="47">
        <v>0</v>
      </c>
      <c r="N350" s="130">
        <f t="shared" si="44"/>
        <v>0.48490719999999998</v>
      </c>
      <c r="O350" s="47">
        <v>0</v>
      </c>
      <c r="P350" s="47">
        <v>0</v>
      </c>
      <c r="Q350" s="48">
        <f t="shared" ref="Q350:Q363" si="49">J350-L350-M350-O350-P350</f>
        <v>30905568</v>
      </c>
      <c r="R350" s="135">
        <f t="shared" si="45"/>
        <v>0.48490719999999998</v>
      </c>
      <c r="S350" s="47">
        <v>0</v>
      </c>
      <c r="T350" s="48">
        <f t="shared" si="46"/>
        <v>30905568</v>
      </c>
      <c r="U350" s="50" t="s">
        <v>42</v>
      </c>
    </row>
    <row r="351" spans="1:21" ht="15" hidden="1" x14ac:dyDescent="0.25">
      <c r="A351" s="53" t="s">
        <v>336</v>
      </c>
      <c r="B351" s="37" t="s">
        <v>337</v>
      </c>
      <c r="C351" s="37" t="s">
        <v>24</v>
      </c>
      <c r="D351" s="37" t="s">
        <v>25</v>
      </c>
      <c r="E351" s="37">
        <v>-1800000</v>
      </c>
      <c r="F351" s="37"/>
      <c r="G351" s="54">
        <f t="shared" si="39"/>
        <v>-1800000</v>
      </c>
      <c r="H351" s="37"/>
      <c r="I351" s="37">
        <v>0</v>
      </c>
      <c r="J351" s="38">
        <f t="shared" si="42"/>
        <v>-1800000</v>
      </c>
      <c r="K351" s="176">
        <f t="shared" si="43"/>
        <v>0</v>
      </c>
      <c r="L351" s="37">
        <v>0</v>
      </c>
      <c r="M351" s="37">
        <v>0</v>
      </c>
      <c r="N351" s="131">
        <f t="shared" si="44"/>
        <v>0</v>
      </c>
      <c r="O351" s="37">
        <v>0</v>
      </c>
      <c r="P351" s="37">
        <v>0</v>
      </c>
      <c r="Q351" s="38">
        <f t="shared" si="49"/>
        <v>-1800000</v>
      </c>
      <c r="R351" s="39">
        <f t="shared" si="45"/>
        <v>0</v>
      </c>
      <c r="S351" s="37">
        <v>0</v>
      </c>
      <c r="T351" s="38">
        <f t="shared" si="46"/>
        <v>-1800000</v>
      </c>
      <c r="U351" s="40"/>
    </row>
    <row r="352" spans="1:21" ht="15" hidden="1" x14ac:dyDescent="0.25">
      <c r="A352" s="25" t="s">
        <v>26</v>
      </c>
      <c r="B352" s="26" t="s">
        <v>26</v>
      </c>
      <c r="C352" s="26" t="s">
        <v>89</v>
      </c>
      <c r="D352" s="26" t="s">
        <v>90</v>
      </c>
      <c r="E352" s="26">
        <v>0</v>
      </c>
      <c r="F352" s="26"/>
      <c r="G352" s="26">
        <f t="shared" si="39"/>
        <v>0</v>
      </c>
      <c r="H352" s="26"/>
      <c r="I352" s="26">
        <v>-951000</v>
      </c>
      <c r="J352" s="27">
        <f t="shared" si="42"/>
        <v>951000</v>
      </c>
      <c r="K352" s="177"/>
      <c r="L352" s="26">
        <v>0</v>
      </c>
      <c r="M352" s="26">
        <v>0</v>
      </c>
      <c r="N352" s="139"/>
      <c r="O352" s="26">
        <v>0</v>
      </c>
      <c r="P352" s="26">
        <v>0</v>
      </c>
      <c r="Q352" s="27">
        <f t="shared" si="49"/>
        <v>951000</v>
      </c>
      <c r="R352" s="28"/>
      <c r="S352" s="26">
        <v>0</v>
      </c>
      <c r="T352" s="27">
        <f t="shared" si="46"/>
        <v>951000</v>
      </c>
      <c r="U352" s="29"/>
    </row>
    <row r="353" spans="1:21" ht="15.6" thickBot="1" x14ac:dyDescent="0.3">
      <c r="A353" s="25" t="s">
        <v>336</v>
      </c>
      <c r="B353" s="26" t="s">
        <v>337</v>
      </c>
      <c r="C353" s="26" t="s">
        <v>29</v>
      </c>
      <c r="D353" s="26" t="s">
        <v>90</v>
      </c>
      <c r="E353" s="26">
        <v>-1800000</v>
      </c>
      <c r="F353" s="26"/>
      <c r="G353" s="73">
        <f>E353+F353</f>
        <v>-1800000</v>
      </c>
      <c r="H353" s="26"/>
      <c r="I353" s="26">
        <v>-951000</v>
      </c>
      <c r="J353" s="27">
        <f t="shared" si="42"/>
        <v>-849000</v>
      </c>
      <c r="K353" s="177">
        <f t="shared" si="43"/>
        <v>0.52833333333333332</v>
      </c>
      <c r="L353" s="26">
        <v>0</v>
      </c>
      <c r="M353" s="26">
        <v>0</v>
      </c>
      <c r="N353" s="139">
        <f t="shared" si="44"/>
        <v>0.52833333333333332</v>
      </c>
      <c r="O353" s="26">
        <v>0</v>
      </c>
      <c r="P353" s="26">
        <v>0</v>
      </c>
      <c r="Q353" s="27">
        <f t="shared" si="49"/>
        <v>-849000</v>
      </c>
      <c r="R353" s="92">
        <f t="shared" si="45"/>
        <v>0.52833333333333332</v>
      </c>
      <c r="S353" s="26">
        <v>0</v>
      </c>
      <c r="T353" s="27">
        <f t="shared" si="46"/>
        <v>-849000</v>
      </c>
      <c r="U353" s="29" t="s">
        <v>42</v>
      </c>
    </row>
    <row r="354" spans="1:21" ht="15.6" hidden="1" thickBot="1" x14ac:dyDescent="0.3">
      <c r="A354" s="25" t="s">
        <v>338</v>
      </c>
      <c r="B354" s="26" t="s">
        <v>339</v>
      </c>
      <c r="C354" s="26" t="s">
        <v>24</v>
      </c>
      <c r="D354" s="26" t="s">
        <v>25</v>
      </c>
      <c r="E354" s="26">
        <v>0</v>
      </c>
      <c r="F354" s="26"/>
      <c r="G354" s="26">
        <f t="shared" si="39"/>
        <v>0</v>
      </c>
      <c r="H354" s="26"/>
      <c r="I354" s="26">
        <v>0</v>
      </c>
      <c r="J354" s="27">
        <f t="shared" si="42"/>
        <v>0</v>
      </c>
      <c r="K354" s="177"/>
      <c r="L354" s="26">
        <v>0</v>
      </c>
      <c r="M354" s="26">
        <v>0</v>
      </c>
      <c r="N354" s="139"/>
      <c r="O354" s="26">
        <v>0</v>
      </c>
      <c r="P354" s="26">
        <v>0</v>
      </c>
      <c r="Q354" s="27">
        <f t="shared" si="49"/>
        <v>0</v>
      </c>
      <c r="R354" s="92"/>
      <c r="S354" s="26">
        <v>0</v>
      </c>
      <c r="T354" s="27">
        <f t="shared" si="46"/>
        <v>0</v>
      </c>
      <c r="U354" s="29"/>
    </row>
    <row r="355" spans="1:21" ht="15.6" hidden="1" thickBot="1" x14ac:dyDescent="0.3">
      <c r="A355" s="41" t="s">
        <v>26</v>
      </c>
      <c r="B355" s="42" t="s">
        <v>26</v>
      </c>
      <c r="C355" s="42" t="s">
        <v>29</v>
      </c>
      <c r="D355" s="42" t="s">
        <v>26</v>
      </c>
      <c r="E355" s="42">
        <v>0</v>
      </c>
      <c r="F355" s="42"/>
      <c r="G355" s="42">
        <f t="shared" si="39"/>
        <v>0</v>
      </c>
      <c r="H355" s="42"/>
      <c r="I355" s="42">
        <v>0</v>
      </c>
      <c r="J355" s="43">
        <f t="shared" si="42"/>
        <v>0</v>
      </c>
      <c r="K355" s="178"/>
      <c r="L355" s="42">
        <v>0</v>
      </c>
      <c r="M355" s="42">
        <v>0</v>
      </c>
      <c r="N355" s="138"/>
      <c r="O355" s="42">
        <v>0</v>
      </c>
      <c r="P355" s="42">
        <v>0</v>
      </c>
      <c r="Q355" s="43">
        <f t="shared" si="49"/>
        <v>0</v>
      </c>
      <c r="R355" s="132"/>
      <c r="S355" s="42">
        <v>0</v>
      </c>
      <c r="T355" s="43">
        <f t="shared" si="46"/>
        <v>0</v>
      </c>
      <c r="U355" s="45"/>
    </row>
    <row r="356" spans="1:21" s="107" customFormat="1" ht="15" x14ac:dyDescent="0.25">
      <c r="A356" s="116" t="s">
        <v>340</v>
      </c>
      <c r="B356" s="117" t="s">
        <v>341</v>
      </c>
      <c r="C356" s="117" t="s">
        <v>24</v>
      </c>
      <c r="D356" s="117" t="s">
        <v>25</v>
      </c>
      <c r="E356" s="117">
        <v>4891775</v>
      </c>
      <c r="F356" s="117"/>
      <c r="G356" s="117">
        <f t="shared" si="39"/>
        <v>4891775</v>
      </c>
      <c r="H356" s="117"/>
      <c r="I356" s="117">
        <v>71470.990000000005</v>
      </c>
      <c r="J356" s="118">
        <f t="shared" si="42"/>
        <v>4820304.01</v>
      </c>
      <c r="K356" s="184">
        <f t="shared" si="43"/>
        <v>1.4610440995344226E-2</v>
      </c>
      <c r="L356" s="117">
        <v>-709.85</v>
      </c>
      <c r="M356" s="117">
        <v>0</v>
      </c>
      <c r="N356" s="140">
        <f t="shared" si="44"/>
        <v>1.4465330069351105E-2</v>
      </c>
      <c r="O356" s="117">
        <v>0</v>
      </c>
      <c r="P356" s="117">
        <v>0</v>
      </c>
      <c r="Q356" s="118">
        <f t="shared" si="49"/>
        <v>4821013.8599999994</v>
      </c>
      <c r="R356" s="133">
        <f t="shared" si="45"/>
        <v>1.4465330069351105E-2</v>
      </c>
      <c r="S356" s="117">
        <v>0</v>
      </c>
      <c r="T356" s="118">
        <f t="shared" si="46"/>
        <v>4821013.8599999994</v>
      </c>
      <c r="U356" s="24" t="s">
        <v>42</v>
      </c>
    </row>
    <row r="357" spans="1:21" ht="15" hidden="1" x14ac:dyDescent="0.25">
      <c r="A357" s="25" t="s">
        <v>26</v>
      </c>
      <c r="B357" s="119" t="s">
        <v>342</v>
      </c>
      <c r="C357" s="26" t="s">
        <v>216</v>
      </c>
      <c r="D357" s="26" t="s">
        <v>217</v>
      </c>
      <c r="E357" s="26">
        <v>9000000</v>
      </c>
      <c r="F357" s="26"/>
      <c r="G357" s="26">
        <f t="shared" si="39"/>
        <v>9000000</v>
      </c>
      <c r="H357" s="26"/>
      <c r="I357" s="26">
        <v>10474598</v>
      </c>
      <c r="J357" s="27">
        <f t="shared" si="42"/>
        <v>-1474598</v>
      </c>
      <c r="K357" s="195">
        <f t="shared" si="43"/>
        <v>1.1638442222222223</v>
      </c>
      <c r="L357" s="26">
        <v>0</v>
      </c>
      <c r="M357" s="26">
        <v>0</v>
      </c>
      <c r="N357" s="139">
        <f t="shared" si="44"/>
        <v>1.1638442222222223</v>
      </c>
      <c r="O357" s="26">
        <v>0</v>
      </c>
      <c r="P357" s="26">
        <v>0</v>
      </c>
      <c r="Q357" s="27">
        <f t="shared" si="49"/>
        <v>-1474598</v>
      </c>
      <c r="R357" s="106">
        <f t="shared" si="45"/>
        <v>1.1638442222222223</v>
      </c>
      <c r="S357" s="26">
        <v>0</v>
      </c>
      <c r="T357" s="27">
        <f t="shared" si="46"/>
        <v>-1474598</v>
      </c>
      <c r="U357" s="29" t="s">
        <v>42</v>
      </c>
    </row>
    <row r="358" spans="1:21" ht="15" hidden="1" x14ac:dyDescent="0.25">
      <c r="A358" s="25" t="s">
        <v>26</v>
      </c>
      <c r="B358" s="119" t="s">
        <v>342</v>
      </c>
      <c r="C358" s="26" t="s">
        <v>218</v>
      </c>
      <c r="D358" s="26" t="s">
        <v>219</v>
      </c>
      <c r="E358" s="26">
        <v>4000000</v>
      </c>
      <c r="F358" s="26"/>
      <c r="G358" s="26">
        <f t="shared" si="39"/>
        <v>4000000</v>
      </c>
      <c r="H358" s="26"/>
      <c r="I358" s="26">
        <v>3187749</v>
      </c>
      <c r="J358" s="27">
        <f t="shared" si="42"/>
        <v>812251</v>
      </c>
      <c r="K358" s="195">
        <f t="shared" si="43"/>
        <v>0.79693725000000004</v>
      </c>
      <c r="L358" s="26">
        <v>0</v>
      </c>
      <c r="M358" s="26">
        <v>0</v>
      </c>
      <c r="N358" s="139">
        <f t="shared" si="44"/>
        <v>0.79693725000000004</v>
      </c>
      <c r="O358" s="26">
        <v>0</v>
      </c>
      <c r="P358" s="26">
        <v>0</v>
      </c>
      <c r="Q358" s="27">
        <f t="shared" si="49"/>
        <v>812251</v>
      </c>
      <c r="R358" s="106">
        <f t="shared" si="45"/>
        <v>0.79693725000000004</v>
      </c>
      <c r="S358" s="26">
        <v>0</v>
      </c>
      <c r="T358" s="27">
        <f t="shared" si="46"/>
        <v>812251</v>
      </c>
      <c r="U358" s="29" t="s">
        <v>42</v>
      </c>
    </row>
    <row r="359" spans="1:21" ht="15" hidden="1" x14ac:dyDescent="0.25">
      <c r="A359" s="25" t="s">
        <v>26</v>
      </c>
      <c r="B359" s="119" t="s">
        <v>342</v>
      </c>
      <c r="C359" s="26" t="s">
        <v>220</v>
      </c>
      <c r="D359" s="26" t="s">
        <v>221</v>
      </c>
      <c r="E359" s="26">
        <v>5000000</v>
      </c>
      <c r="F359" s="26"/>
      <c r="G359" s="26">
        <f t="shared" si="39"/>
        <v>5000000</v>
      </c>
      <c r="H359" s="26"/>
      <c r="I359" s="26">
        <v>4130352</v>
      </c>
      <c r="J359" s="27">
        <f t="shared" si="42"/>
        <v>869648</v>
      </c>
      <c r="K359" s="195">
        <f t="shared" si="43"/>
        <v>0.82607039999999998</v>
      </c>
      <c r="L359" s="26">
        <v>0</v>
      </c>
      <c r="M359" s="26">
        <v>0</v>
      </c>
      <c r="N359" s="139">
        <f t="shared" si="44"/>
        <v>0.82607039999999998</v>
      </c>
      <c r="O359" s="26">
        <v>0</v>
      </c>
      <c r="P359" s="26">
        <v>0</v>
      </c>
      <c r="Q359" s="27">
        <f t="shared" si="49"/>
        <v>869648</v>
      </c>
      <c r="R359" s="106">
        <f t="shared" si="45"/>
        <v>0.82607039999999998</v>
      </c>
      <c r="S359" s="26">
        <v>0</v>
      </c>
      <c r="T359" s="27">
        <f t="shared" si="46"/>
        <v>869648</v>
      </c>
      <c r="U359" s="29" t="s">
        <v>42</v>
      </c>
    </row>
    <row r="360" spans="1:21" ht="15" x14ac:dyDescent="0.25">
      <c r="A360" s="25"/>
      <c r="B360" s="26" t="s">
        <v>343</v>
      </c>
      <c r="C360" s="26" t="s">
        <v>216</v>
      </c>
      <c r="D360" s="26" t="s">
        <v>344</v>
      </c>
      <c r="E360" s="26">
        <v>18000000</v>
      </c>
      <c r="F360" s="26">
        <v>0</v>
      </c>
      <c r="G360" s="26">
        <v>18000000</v>
      </c>
      <c r="H360" s="26">
        <v>0</v>
      </c>
      <c r="I360" s="26">
        <v>17792699</v>
      </c>
      <c r="J360" s="26">
        <v>207301</v>
      </c>
      <c r="K360" s="195">
        <f t="shared" si="43"/>
        <v>0.98848327777777778</v>
      </c>
      <c r="L360" s="26">
        <v>0</v>
      </c>
      <c r="M360" s="26">
        <v>0</v>
      </c>
      <c r="N360" s="139">
        <f t="shared" si="44"/>
        <v>0.98848327777777778</v>
      </c>
      <c r="O360" s="26">
        <v>0</v>
      </c>
      <c r="P360" s="26">
        <v>0</v>
      </c>
      <c r="Q360" s="26">
        <v>207301</v>
      </c>
      <c r="R360" s="106">
        <f t="shared" si="45"/>
        <v>0.98848327777777778</v>
      </c>
      <c r="S360" s="26">
        <v>0</v>
      </c>
      <c r="T360" s="26">
        <v>207301</v>
      </c>
      <c r="U360" s="29" t="s">
        <v>42</v>
      </c>
    </row>
    <row r="361" spans="1:21" ht="15" x14ac:dyDescent="0.25">
      <c r="A361" s="25" t="s">
        <v>26</v>
      </c>
      <c r="B361" s="26" t="s">
        <v>345</v>
      </c>
      <c r="C361" s="26" t="s">
        <v>346</v>
      </c>
      <c r="D361" s="26" t="s">
        <v>347</v>
      </c>
      <c r="E361" s="26">
        <v>1970782</v>
      </c>
      <c r="F361" s="26"/>
      <c r="G361" s="26">
        <f t="shared" si="39"/>
        <v>1970782</v>
      </c>
      <c r="H361" s="26"/>
      <c r="I361" s="26">
        <v>979403.21</v>
      </c>
      <c r="J361" s="27">
        <f t="shared" si="42"/>
        <v>991378.79</v>
      </c>
      <c r="K361" s="177">
        <f t="shared" si="43"/>
        <v>0.49696171874920714</v>
      </c>
      <c r="L361" s="26">
        <v>0</v>
      </c>
      <c r="M361" s="26">
        <v>991378.56</v>
      </c>
      <c r="N361" s="139">
        <f t="shared" si="44"/>
        <v>0.99999988329505751</v>
      </c>
      <c r="O361" s="26">
        <v>0</v>
      </c>
      <c r="P361" s="26">
        <v>0</v>
      </c>
      <c r="Q361" s="27">
        <f t="shared" si="49"/>
        <v>0.22999999998137355</v>
      </c>
      <c r="R361" s="28">
        <f t="shared" si="45"/>
        <v>0.99999988329505751</v>
      </c>
      <c r="S361" s="26">
        <v>0</v>
      </c>
      <c r="T361" s="27">
        <f t="shared" si="46"/>
        <v>0.22999999998137355</v>
      </c>
      <c r="U361" s="29" t="s">
        <v>42</v>
      </c>
    </row>
    <row r="362" spans="1:21" ht="15" x14ac:dyDescent="0.25">
      <c r="A362" s="25" t="s">
        <v>26</v>
      </c>
      <c r="B362" s="26" t="s">
        <v>349</v>
      </c>
      <c r="C362" s="26" t="s">
        <v>348</v>
      </c>
      <c r="D362" s="26" t="s">
        <v>349</v>
      </c>
      <c r="E362" s="26">
        <v>2487443</v>
      </c>
      <c r="F362" s="26"/>
      <c r="G362" s="26">
        <f t="shared" si="39"/>
        <v>2487443</v>
      </c>
      <c r="H362" s="26"/>
      <c r="I362" s="26">
        <v>2189547.21</v>
      </c>
      <c r="J362" s="27">
        <f t="shared" si="42"/>
        <v>297895.79000000004</v>
      </c>
      <c r="K362" s="177">
        <f t="shared" si="43"/>
        <v>0.88024015424675062</v>
      </c>
      <c r="L362" s="26">
        <v>0</v>
      </c>
      <c r="M362" s="26">
        <v>275896.09000000003</v>
      </c>
      <c r="N362" s="139">
        <f t="shared" si="44"/>
        <v>0.99115569683405802</v>
      </c>
      <c r="O362" s="26">
        <v>0</v>
      </c>
      <c r="P362" s="26">
        <v>0</v>
      </c>
      <c r="Q362" s="27">
        <f t="shared" si="49"/>
        <v>21999.700000000012</v>
      </c>
      <c r="R362" s="28">
        <f t="shared" si="45"/>
        <v>0.99115569683405802</v>
      </c>
      <c r="S362" s="26">
        <v>0</v>
      </c>
      <c r="T362" s="27">
        <f t="shared" si="46"/>
        <v>21999.700000000012</v>
      </c>
      <c r="U362" s="29" t="s">
        <v>42</v>
      </c>
    </row>
    <row r="363" spans="1:21" ht="15.6" thickBot="1" x14ac:dyDescent="0.3">
      <c r="A363" s="30" t="s">
        <v>26</v>
      </c>
      <c r="B363" s="31" t="s">
        <v>26</v>
      </c>
      <c r="C363" s="31" t="s">
        <v>29</v>
      </c>
      <c r="D363" s="31" t="s">
        <v>26</v>
      </c>
      <c r="E363" s="31">
        <v>27350000</v>
      </c>
      <c r="F363" s="31"/>
      <c r="G363" s="31">
        <f>E363+F363</f>
        <v>27350000</v>
      </c>
      <c r="H363" s="31"/>
      <c r="I363" s="31">
        <v>21033120.41</v>
      </c>
      <c r="J363" s="32">
        <f t="shared" si="42"/>
        <v>6316879.5899999999</v>
      </c>
      <c r="K363" s="181">
        <f t="shared" si="43"/>
        <v>0.7690354811700183</v>
      </c>
      <c r="L363" s="31">
        <v>-709.85</v>
      </c>
      <c r="M363" s="31">
        <v>1267274.6499999999</v>
      </c>
      <c r="N363" s="141">
        <f t="shared" si="44"/>
        <v>0.81534498025594149</v>
      </c>
      <c r="O363" s="31">
        <v>0</v>
      </c>
      <c r="P363" s="31">
        <v>0</v>
      </c>
      <c r="Q363" s="32">
        <f t="shared" si="49"/>
        <v>5050314.7899999991</v>
      </c>
      <c r="R363" s="33">
        <f t="shared" si="45"/>
        <v>0.81534498025594149</v>
      </c>
      <c r="S363" s="31">
        <v>0</v>
      </c>
      <c r="T363" s="32">
        <f t="shared" si="46"/>
        <v>5050314.7899999991</v>
      </c>
      <c r="U363" s="34" t="s">
        <v>42</v>
      </c>
    </row>
    <row r="364" spans="1:21" ht="15.6" thickBot="1" x14ac:dyDescent="0.3">
      <c r="A364" s="120" t="s">
        <v>350</v>
      </c>
      <c r="B364" s="121"/>
      <c r="C364" s="121"/>
      <c r="D364" s="121"/>
      <c r="E364" s="122">
        <f>E363+E353+E350+E343+E317+E316+E310+E309+E304+E301+E296+E292+E285+E284+E275+E273+E267+E263+E262+E257+E248+E227+E226+E213+E208+E203+E192+E190+E188+E187+E184+E178+E165+E151+E146+E141+E123+E113+E111+E109+E105+E104+E101+E97+E89+E84+E81+E78+E75+E72+E59+E47+E42+E38+E32+E26+E24+E18+E12+E5+E214</f>
        <v>1812605000</v>
      </c>
      <c r="F364" s="122">
        <f t="shared" ref="F364" si="50">F363+F353+F350+F343+F317+F316+F310+F309+F304+F301+F296+F292+F285+F284+F275+F273+F267+F263+F262+F257+F248+F227+F226+F213+F208+F203+F192+F190+F188+F187+F184+F178+F165+F151+F146+F141+F123+F113+F111+F109+F105+F104+F101+F97+F89+F84+F81+F78+F75+F72+F59+F47+F42+F38+F32+F26+F24+F18+F12+F5+F214</f>
        <v>188976886.34</v>
      </c>
      <c r="G364" s="122">
        <f>G363+G353+G350+G343+G317+G316+G310+G309+G304+G301+G296+G292+G285+G284+G275+G273+G267+G263+G262+G257+G248+G227+G226+G213+G208+G203+G192+G190+G188+G187+G184+G178+G165+G151+G146+G141+G123+G113+G111+G109+G105+G104+G101+G97+G89+G84+G81+G78+G75+G72+G59+G47+G42+G38+G32+G26+G24+G18+G12+G5+G214</f>
        <v>2001581886.3399999</v>
      </c>
      <c r="H364" s="122">
        <f t="shared" ref="H364" si="51">H363+H353+H350+H343+H317+H316+H310+H309+H304+H301+H296+H292+H285+H284+H275+H273+H267+H263+H262+H257+H248+H227+H226+H213+H208+H203+H192+H190+H188+H187+H184+H178+H165+H151+H146+H141+H123+H113+H111+H109+H105+H104+H101+H97+H89+H84+H81+H78+H75+H72+H59+H47+H42+H38+H32+H26+H24+H18+H12+H5+H214</f>
        <v>0</v>
      </c>
      <c r="I364" s="122">
        <f t="shared" ref="I364:T364" si="52">I363+I353+I350+I343+I317+I316+I310+I309+I304+I301+I296+I292+I285+I284+I275+I273+I267+I263+I262+I257+I248+I227+I226+I213+I208+I203+I192+I190+I188+I187+I184+I178+I165+I151+I146+I141+I123+I113+I111+I109+I105+I104+I101+I97+I89+I84+I81+I78+I75+I72+I59+I47+I42+I38+I32+I26+I24+I18+I12+I5</f>
        <v>1062204069.2800003</v>
      </c>
      <c r="J364" s="122">
        <f t="shared" si="52"/>
        <v>934787817.0599997</v>
      </c>
      <c r="K364" s="181">
        <f t="shared" si="43"/>
        <v>0.53068229510324838</v>
      </c>
      <c r="L364" s="122">
        <f t="shared" si="52"/>
        <v>93101248.329999983</v>
      </c>
      <c r="M364" s="122">
        <f t="shared" si="52"/>
        <v>590430213.53999996</v>
      </c>
      <c r="N364" s="141">
        <f t="shared" si="44"/>
        <v>0.87217792240424963</v>
      </c>
      <c r="O364" s="122">
        <f t="shared" si="52"/>
        <v>-63348387.799999997</v>
      </c>
      <c r="P364" s="122">
        <f t="shared" si="52"/>
        <v>116627102.84999999</v>
      </c>
      <c r="Q364" s="122">
        <f t="shared" si="52"/>
        <v>197977640.13999999</v>
      </c>
      <c r="R364" s="33">
        <f t="shared" si="45"/>
        <v>0.89879622636353618</v>
      </c>
      <c r="S364" s="122">
        <f t="shared" si="52"/>
        <v>21003960</v>
      </c>
      <c r="T364" s="122">
        <f t="shared" si="52"/>
        <v>176973680.14000005</v>
      </c>
      <c r="U364" s="123"/>
    </row>
    <row r="365" spans="1:21" ht="14.4" thickBot="1" x14ac:dyDescent="0.3"/>
    <row r="366" spans="1:21" x14ac:dyDescent="0.25">
      <c r="A366" s="151" t="s">
        <v>351</v>
      </c>
      <c r="B366" s="152"/>
      <c r="C366" s="152"/>
      <c r="D366" s="153"/>
    </row>
    <row r="367" spans="1:21" x14ac:dyDescent="0.25">
      <c r="A367" s="154"/>
      <c r="B367" s="155"/>
      <c r="C367" s="155"/>
      <c r="D367" s="156"/>
    </row>
    <row r="368" spans="1:21" x14ac:dyDescent="0.25">
      <c r="A368" s="154" t="s">
        <v>352</v>
      </c>
      <c r="B368" s="155"/>
      <c r="C368" s="155"/>
      <c r="D368" s="156"/>
    </row>
    <row r="369" spans="1:4" ht="14.4" thickBot="1" x14ac:dyDescent="0.3">
      <c r="A369" s="157"/>
      <c r="B369" s="158"/>
      <c r="C369" s="158"/>
      <c r="D369" s="159"/>
    </row>
  </sheetData>
  <mergeCells count="2">
    <mergeCell ref="A366:D367"/>
    <mergeCell ref="A368:D369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מרינה רדזיבילובסקי</dc:creator>
  <cp:lastModifiedBy>מרינה רדזיבילובסקי</cp:lastModifiedBy>
  <cp:lastPrinted>2021-10-27T06:06:15Z</cp:lastPrinted>
  <dcterms:created xsi:type="dcterms:W3CDTF">2021-10-26T06:48:45Z</dcterms:created>
  <dcterms:modified xsi:type="dcterms:W3CDTF">2021-10-27T06:43:35Z</dcterms:modified>
</cp:coreProperties>
</file>