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Z:\גולמי לחלוקה בין הספריות\מודלים לפרסום 2025\"/>
    </mc:Choice>
  </mc:AlternateContent>
  <xr:revisionPtr revIDLastSave="0" documentId="13_ncr:1_{A8316CC3-3F25-4967-9174-73D44548EFE6}" xr6:coauthVersionLast="47" xr6:coauthVersionMax="47" xr10:uidLastSave="{00000000-0000-0000-0000-000000000000}"/>
  <bookViews>
    <workbookView xWindow="-120" yWindow="-120" windowWidth="29040" windowHeight="15720" tabRatio="876" firstSheet="10" activeTab="18" xr2:uid="{00000000-000D-0000-FFFF-FFFF00000000}"/>
  </bookViews>
  <sheets>
    <sheet name="ProtectSettings" sheetId="1" state="veryHidden" r:id="rId1"/>
    <sheet name="הדרכה למשתמש" sheetId="2" r:id="rId2"/>
    <sheet name="פרמטרים לקריטריונים" sheetId="3" r:id="rId3"/>
    <sheet name="הוראת שעה" sheetId="4" state="hidden" r:id="rId4"/>
    <sheet name="תנאי סף" sheetId="5" r:id="rId5"/>
    <sheet name="עדיפות לפריפריה" sheetId="22" r:id="rId6"/>
    <sheet name="מספר המשתתפים" sheetId="7" r:id="rId7"/>
    <sheet name="ייחודיות ומורכבות" sheetId="8" r:id="rId8"/>
    <sheet name="מספר הרצות" sheetId="9" r:id="rId9"/>
    <sheet name="הערכה כללית ותרומה לקהילה" sheetId="10" r:id="rId10"/>
    <sheet name="התחשיב הבסיסי" sheetId="12" r:id="rId11"/>
    <sheet name="פרמטרים לעקרונות חישוב התמיכה" sheetId="13" r:id="rId12"/>
    <sheet name="מכפיל בעלי מוגבלות" sheetId="23" r:id="rId13"/>
    <sheet name="הגבלה לסכום מבוקש ולתקציב 75%" sheetId="16" r:id="rId14"/>
    <sheet name="סיכום" sheetId="15" r:id="rId15"/>
    <sheet name="קיזוזים בגין איחורים" sheetId="17" r:id="rId16"/>
    <sheet name="קיזוזים- החלטות ועדה" sheetId="18" r:id="rId17"/>
    <sheet name="סיכום לועדה- הזנת נתונים" sheetId="19" r:id="rId18"/>
    <sheet name="סיכום לועדה - תוצאות" sheetId="21" r:id="rId19"/>
  </sheets>
  <definedNames>
    <definedName name="_xlnm._FilterDatabase" localSheetId="17" hidden="1">'סיכום לועדה- הזנת נתונים'!$B$30:$P$30</definedName>
    <definedName name="_xlnm._FilterDatabase" localSheetId="18" hidden="1">'סיכום לועדה - תוצאות'!$B$30:$P$130</definedName>
    <definedName name="_xlnm.Print_Area" localSheetId="13">'הגבלה לסכום מבוקש ולתקציב 75%'!$B$1:$AC$131</definedName>
    <definedName name="_xlnm.Print_Area" localSheetId="1">'הדרכה למשתמש'!$B$1:$H$18</definedName>
    <definedName name="_xlnm.Print_Area" localSheetId="9">'הערכה כללית ותרומה לקהילה'!$B$1:$Z$131</definedName>
    <definedName name="_xlnm.Print_Area" localSheetId="10">'התחשיב הבסיסי'!$B$1:$AI$131</definedName>
    <definedName name="_xlnm.Print_Area" localSheetId="7">'ייחודיות ומורכבות'!$B$1:$Z$131</definedName>
    <definedName name="_xlnm.Print_Area" localSheetId="12">'מכפיל בעלי מוגבלות'!$B$1:$AZ$131</definedName>
    <definedName name="_xlnm.Print_Area" localSheetId="6">'מספר המשתתפים'!$B$1:$AA$131</definedName>
    <definedName name="_xlnm.Print_Area" localSheetId="8">'מספר הרצות'!$B$1:$Z$131</definedName>
    <definedName name="_xlnm.Print_Area" localSheetId="14">סיכום!$B$1:$AC$131</definedName>
    <definedName name="_xlnm.Print_Area" localSheetId="17">'סיכום לועדה- הזנת נתונים'!$B$1:$P$131</definedName>
    <definedName name="_xlnm.Print_Area" localSheetId="18">'סיכום לועדה - תוצאות'!$B$1:$P$131</definedName>
    <definedName name="_xlnm.Print_Area" localSheetId="5">'עדיפות לפריפריה'!$B$1:$AA$131</definedName>
    <definedName name="_xlnm.Print_Area" localSheetId="11">'פרמטרים לעקרונות חישוב התמיכה'!$B$1:$G$49</definedName>
    <definedName name="_xlnm.Print_Area" localSheetId="2">'פרמטרים לקריטריונים'!$B$1:$I$312</definedName>
    <definedName name="_xlnm.Print_Area" localSheetId="16">'קיזוזים- החלטות ועדה'!$B$1:$J$131</definedName>
    <definedName name="_xlnm.Print_Area" localSheetId="15">'קיזוזים בגין איחורים'!$B$1:$K$131</definedName>
    <definedName name="_xlnm.Print_Area" localSheetId="4">'תנאי סף'!$B$1:$AL$130</definedName>
    <definedName name="_xlnm.Print_Titles" localSheetId="13">'הגבלה לסכום מבוקש ולתקציב 75%'!$29:$30</definedName>
    <definedName name="_xlnm.Print_Titles" localSheetId="9">'הערכה כללית ותרומה לקהילה'!$29:$30</definedName>
    <definedName name="_xlnm.Print_Titles" localSheetId="7">'ייחודיות ומורכבות'!$29:$30</definedName>
    <definedName name="_xlnm.Print_Titles" localSheetId="12">'מכפיל בעלי מוגבלות'!$29:$30</definedName>
    <definedName name="_xlnm.Print_Titles" localSheetId="6">'מספר המשתתפים'!$29:$30</definedName>
    <definedName name="_xlnm.Print_Titles" localSheetId="8">'מספר הרצות'!$29:$30</definedName>
    <definedName name="_xlnm.Print_Titles" localSheetId="14">סיכום!$29:$30</definedName>
    <definedName name="_xlnm.Print_Titles" localSheetId="17">'סיכום לועדה- הזנת נתונים'!$29:$30</definedName>
    <definedName name="_xlnm.Print_Titles" localSheetId="18">'סיכום לועדה - תוצאות'!$B:$F,'סיכום לועדה - תוצאות'!$30:$30</definedName>
    <definedName name="_xlnm.Print_Titles" localSheetId="5">'עדיפות לפריפריה'!$29:$30</definedName>
    <definedName name="_xlnm.Print_Titles" localSheetId="16">'קיזוזים- החלטות ועדה'!$29:$30</definedName>
    <definedName name="_xlnm.Print_Titles" localSheetId="15">'קיזוזים בגין איחורים'!$29:$30</definedName>
    <definedName name="_xlnm.Print_Titles" localSheetId="4">'תנאי סף'!$29:$30</definedName>
    <definedName name="Z_289214DB_DADE_4AC9_A83A_7FFFB7419F75_.wvu.Cols" localSheetId="13" hidden="1">'הגבלה לסכום מבוקש ולתקציב 75%'!$A:$A,'הגבלה לסכום מבוקש ולתקציב 75%'!$N:$Y,'הגבלה לסכום מבוקש ולתקציב 75%'!$AA:$AB,'הגבלה לסכום מבוקש ולתקציב 75%'!$AD:$GU</definedName>
    <definedName name="Z_289214DB_DADE_4AC9_A83A_7FFFB7419F75_.wvu.Cols" localSheetId="1" hidden="1">'הדרכה למשתמש'!$A:$A</definedName>
    <definedName name="Z_289214DB_DADE_4AC9_A83A_7FFFB7419F75_.wvu.Cols" localSheetId="9" hidden="1">'הערכה כללית ותרומה לקהילה'!$A:$A,'הערכה כללית ותרומה לקהילה'!$H:$T,'הערכה כללית ותרומה לקהילה'!$X:$Y,'הערכה כללית ותרומה לקהילה'!$AA:$GR</definedName>
    <definedName name="Z_289214DB_DADE_4AC9_A83A_7FFFB7419F75_.wvu.Cols" localSheetId="10" hidden="1">'התחשיב הבסיסי'!$A:$A,'התחשיב הבסיסי'!$M:$AF,'התחשיב הבסיסי'!$AJ:$GU</definedName>
    <definedName name="Z_289214DB_DADE_4AC9_A83A_7FFFB7419F75_.wvu.Cols" localSheetId="7" hidden="1">'ייחודיות ומורכבות'!$A:$A,'ייחודיות ומורכבות'!$K:$T,'ייחודיות ומורכבות'!$X:$Y,'ייחודיות ומורכבות'!$AA:$GR</definedName>
    <definedName name="Z_289214DB_DADE_4AC9_A83A_7FFFB7419F75_.wvu.Cols" localSheetId="6" hidden="1">'מספר המשתתפים'!$A:$A,'מספר המשתתפים'!$I:$U,'מספר המשתתפים'!$Y:$Z,'מספר המשתתפים'!$AB:$BK</definedName>
    <definedName name="Z_289214DB_DADE_4AC9_A83A_7FFFB7419F75_.wvu.Cols" localSheetId="8" hidden="1">'מספר הרצות'!$A:$A,'מספר הרצות'!$H:$T,'מספר הרצות'!$X:$Y,'מספר הרצות'!$AA:$GR</definedName>
    <definedName name="Z_289214DB_DADE_4AC9_A83A_7FFFB7419F75_.wvu.Cols" localSheetId="14" hidden="1">סיכום!$A:$A,סיכום!$O:$AB,סיכום!$AD:$AD,סיכום!$AK:$AK</definedName>
    <definedName name="Z_289214DB_DADE_4AC9_A83A_7FFFB7419F75_.wvu.Cols" localSheetId="17" hidden="1">'סיכום לועדה- הזנת נתונים'!$A:$A,'סיכום לועדה- הזנת נתונים'!$H:$N</definedName>
    <definedName name="Z_289214DB_DADE_4AC9_A83A_7FFFB7419F75_.wvu.Cols" localSheetId="18" hidden="1">'סיכום לועדה - תוצאות'!$A:$A,'סיכום לועדה - תוצאות'!$J:$J</definedName>
    <definedName name="Z_289214DB_DADE_4AC9_A83A_7FFFB7419F75_.wvu.Cols" localSheetId="11" hidden="1">'פרמטרים לעקרונות חישוב התמיכה'!$A:$A</definedName>
    <definedName name="Z_289214DB_DADE_4AC9_A83A_7FFFB7419F75_.wvu.Cols" localSheetId="2" hidden="1">'פרמטרים לקריטריונים'!$A:$A</definedName>
    <definedName name="Z_289214DB_DADE_4AC9_A83A_7FFFB7419F75_.wvu.Cols" localSheetId="16" hidden="1">'קיזוזים- החלטות ועדה'!$A:$A,'קיזוזים- החלטות ועדה'!$K:$GR</definedName>
    <definedName name="Z_289214DB_DADE_4AC9_A83A_7FFFB7419F75_.wvu.Cols" localSheetId="15" hidden="1">'קיזוזים בגין איחורים'!$A:$A,'קיזוזים בגין איחורים'!$L:$GR</definedName>
    <definedName name="Z_289214DB_DADE_4AC9_A83A_7FFFB7419F75_.wvu.Cols" localSheetId="4" hidden="1">'תנאי סף'!$A:$A,'תנאי סף'!$AG:$AJ,'תנאי סף'!$AM:$GX,'תנאי סף'!$HE:$HJ</definedName>
    <definedName name="Z_289214DB_DADE_4AC9_A83A_7FFFB7419F75_.wvu.FilterData" localSheetId="17" hidden="1">'סיכום לועדה- הזנת נתונים'!$B$30:$P$30</definedName>
    <definedName name="Z_289214DB_DADE_4AC9_A83A_7FFFB7419F75_.wvu.FilterData" localSheetId="18" hidden="1">'סיכום לועדה - תוצאות'!$B$30:$P$130</definedName>
    <definedName name="Z_289214DB_DADE_4AC9_A83A_7FFFB7419F75_.wvu.PrintArea" localSheetId="13" hidden="1">'הגבלה לסכום מבוקש ולתקציב 75%'!$B$1:$AC$131</definedName>
    <definedName name="Z_289214DB_DADE_4AC9_A83A_7FFFB7419F75_.wvu.PrintArea" localSheetId="1" hidden="1">'הדרכה למשתמש'!$B$1:$H$18</definedName>
    <definedName name="Z_289214DB_DADE_4AC9_A83A_7FFFB7419F75_.wvu.PrintArea" localSheetId="9" hidden="1">'הערכה כללית ותרומה לקהילה'!$B$1:$Z$131</definedName>
    <definedName name="Z_289214DB_DADE_4AC9_A83A_7FFFB7419F75_.wvu.PrintArea" localSheetId="10" hidden="1">'התחשיב הבסיסי'!$B$1:$AI$131</definedName>
    <definedName name="Z_289214DB_DADE_4AC9_A83A_7FFFB7419F75_.wvu.PrintArea" localSheetId="7" hidden="1">'ייחודיות ומורכבות'!$B$1:$Z$131</definedName>
    <definedName name="Z_289214DB_DADE_4AC9_A83A_7FFFB7419F75_.wvu.PrintArea" localSheetId="6" hidden="1">'מספר המשתתפים'!$B$1:$AA$131</definedName>
    <definedName name="Z_289214DB_DADE_4AC9_A83A_7FFFB7419F75_.wvu.PrintArea" localSheetId="8" hidden="1">'מספר הרצות'!$B$1:$Z$131</definedName>
    <definedName name="Z_289214DB_DADE_4AC9_A83A_7FFFB7419F75_.wvu.PrintArea" localSheetId="14" hidden="1">סיכום!$B$1:$AC$131</definedName>
    <definedName name="Z_289214DB_DADE_4AC9_A83A_7FFFB7419F75_.wvu.PrintArea" localSheetId="17" hidden="1">'סיכום לועדה- הזנת נתונים'!$B$1:$P$131</definedName>
    <definedName name="Z_289214DB_DADE_4AC9_A83A_7FFFB7419F75_.wvu.PrintArea" localSheetId="18" hidden="1">'סיכום לועדה - תוצאות'!$B$1:$P$131</definedName>
    <definedName name="Z_289214DB_DADE_4AC9_A83A_7FFFB7419F75_.wvu.PrintArea" localSheetId="11" hidden="1">'פרמטרים לעקרונות חישוב התמיכה'!$B$1:$G$49</definedName>
    <definedName name="Z_289214DB_DADE_4AC9_A83A_7FFFB7419F75_.wvu.PrintArea" localSheetId="2" hidden="1">'פרמטרים לקריטריונים'!$B$1:$I$312</definedName>
    <definedName name="Z_289214DB_DADE_4AC9_A83A_7FFFB7419F75_.wvu.PrintArea" localSheetId="16" hidden="1">'קיזוזים- החלטות ועדה'!$B$1:$J$131</definedName>
    <definedName name="Z_289214DB_DADE_4AC9_A83A_7FFFB7419F75_.wvu.PrintArea" localSheetId="15" hidden="1">'קיזוזים בגין איחורים'!$B$1:$K$131</definedName>
    <definedName name="Z_289214DB_DADE_4AC9_A83A_7FFFB7419F75_.wvu.PrintArea" localSheetId="4" hidden="1">'תנאי סף'!$B$1:$AL$130</definedName>
    <definedName name="Z_289214DB_DADE_4AC9_A83A_7FFFB7419F75_.wvu.PrintTitles" localSheetId="13" hidden="1">'הגבלה לסכום מבוקש ולתקציב 75%'!$29:$30</definedName>
    <definedName name="Z_289214DB_DADE_4AC9_A83A_7FFFB7419F75_.wvu.PrintTitles" localSheetId="9" hidden="1">'הערכה כללית ותרומה לקהילה'!$29:$30</definedName>
    <definedName name="Z_289214DB_DADE_4AC9_A83A_7FFFB7419F75_.wvu.PrintTitles" localSheetId="7" hidden="1">'ייחודיות ומורכבות'!$29:$30</definedName>
    <definedName name="Z_289214DB_DADE_4AC9_A83A_7FFFB7419F75_.wvu.PrintTitles" localSheetId="6" hidden="1">'מספר המשתתפים'!$29:$30</definedName>
    <definedName name="Z_289214DB_DADE_4AC9_A83A_7FFFB7419F75_.wvu.PrintTitles" localSheetId="8" hidden="1">'מספר הרצות'!$29:$30</definedName>
    <definedName name="Z_289214DB_DADE_4AC9_A83A_7FFFB7419F75_.wvu.PrintTitles" localSheetId="14" hidden="1">סיכום!$29:$30</definedName>
    <definedName name="Z_289214DB_DADE_4AC9_A83A_7FFFB7419F75_.wvu.PrintTitles" localSheetId="17" hidden="1">'סיכום לועדה- הזנת נתונים'!$29:$30</definedName>
    <definedName name="Z_289214DB_DADE_4AC9_A83A_7FFFB7419F75_.wvu.PrintTitles" localSheetId="18" hidden="1">'סיכום לועדה - תוצאות'!$B:$F,'סיכום לועדה - תוצאות'!$30:$30</definedName>
    <definedName name="Z_289214DB_DADE_4AC9_A83A_7FFFB7419F75_.wvu.PrintTitles" localSheetId="16" hidden="1">'קיזוזים- החלטות ועדה'!$29:$30</definedName>
    <definedName name="Z_289214DB_DADE_4AC9_A83A_7FFFB7419F75_.wvu.PrintTitles" localSheetId="15" hidden="1">'קיזוזים בגין איחורים'!$29:$30</definedName>
    <definedName name="Z_289214DB_DADE_4AC9_A83A_7FFFB7419F75_.wvu.PrintTitles" localSheetId="4" hidden="1">'תנאי סף'!$29:$30</definedName>
    <definedName name="Z_289214DB_DADE_4AC9_A83A_7FFFB7419F75_.wvu.Rows" localSheetId="13" hidden="1">'הגבלה לסכום מבוקש ולתקציב 75%'!$5:$27,'הגבלה לסכום מבוקש ולתקציב 75%'!$41:$130</definedName>
    <definedName name="Z_289214DB_DADE_4AC9_A83A_7FFFB7419F75_.wvu.Rows" localSheetId="1" hidden="1">'הדרכה למשתמש'!$9:$10,'הדרכה למשתמש'!$33:$35</definedName>
    <definedName name="Z_289214DB_DADE_4AC9_A83A_7FFFB7419F75_.wvu.Rows" localSheetId="9" hidden="1">'הערכה כללית ותרומה לקהילה'!$11:$28,'הערכה כללית ותרומה לקהילה'!$41:$130</definedName>
    <definedName name="Z_289214DB_DADE_4AC9_A83A_7FFFB7419F75_.wvu.Rows" localSheetId="10" hidden="1">'התחשיב הבסיסי'!$3:$26,'התחשיב הבסיסי'!$41:$130</definedName>
    <definedName name="Z_289214DB_DADE_4AC9_A83A_7FFFB7419F75_.wvu.Rows" localSheetId="7" hidden="1">'ייחודיות ומורכבות'!$9:$28</definedName>
    <definedName name="Z_289214DB_DADE_4AC9_A83A_7FFFB7419F75_.wvu.Rows" localSheetId="6" hidden="1">'מספר המשתתפים'!$8:$28,'מספר המשתתפים'!$41:$130</definedName>
    <definedName name="Z_289214DB_DADE_4AC9_A83A_7FFFB7419F75_.wvu.Rows" localSheetId="8" hidden="1">'מספר הרצות'!$7:$28,'מספר הרצות'!$41:$130</definedName>
    <definedName name="Z_289214DB_DADE_4AC9_A83A_7FFFB7419F75_.wvu.Rows" localSheetId="14" hidden="1">סיכום!$4:$27,סיכום!$41:$130</definedName>
    <definedName name="Z_289214DB_DADE_4AC9_A83A_7FFFB7419F75_.wvu.Rows" localSheetId="17" hidden="1">'סיכום לועדה- הזנת נתונים'!$3:$27,'סיכום לועדה- הזנת נתונים'!$46:$130</definedName>
    <definedName name="Z_289214DB_DADE_4AC9_A83A_7FFFB7419F75_.wvu.Rows" localSheetId="18" hidden="1">'סיכום לועדה - תוצאות'!$4:$28,'סיכום לועדה - תוצאות'!$46:$130</definedName>
    <definedName name="Z_289214DB_DADE_4AC9_A83A_7FFFB7419F75_.wvu.Rows" localSheetId="11" hidden="1">'פרמטרים לעקרונות חישוב התמיכה'!$3:$3,'פרמטרים לעקרונות חישוב התמיכה'!$5:$12,'פרמטרים לעקרונות חישוב התמיכה'!$14:$16,'פרמטרים לעקרונות חישוב התמיכה'!$24:$49,'פרמטרים לעקרונות חישוב התמיכה'!$51:$130</definedName>
    <definedName name="Z_289214DB_DADE_4AC9_A83A_7FFFB7419F75_.wvu.Rows" localSheetId="2" hidden="1">'פרמטרים לקריטריונים'!$7:$8,'פרמטרים לקריטריונים'!$16:$24,'פרמטרים לקריטריונים'!$28:$28,'פרמטרים לקריטריונים'!$38:$57,'פרמטרים לקריטריונים'!$70:$70,'פרמטרים לקריטריונים'!$91:$96,'פרמטרים לקריטריונים'!$103:$127,'פרמטרים לקריטריונים'!$134:$156,'פרמטרים לקריטריונים'!$161:$186,'פרמטרים לקריטריונים'!$196:$217,'פרמטרים לקריטריונים'!$225:$312</definedName>
    <definedName name="Z_289214DB_DADE_4AC9_A83A_7FFFB7419F75_.wvu.Rows" localSheetId="16" hidden="1">'קיזוזים- החלטות ועדה'!$4:$26</definedName>
    <definedName name="Z_289214DB_DADE_4AC9_A83A_7FFFB7419F75_.wvu.Rows" localSheetId="15" hidden="1">'קיזוזים בגין איחורים'!$4:$26</definedName>
    <definedName name="Z_289214DB_DADE_4AC9_A83A_7FFFB7419F75_.wvu.Rows" localSheetId="4" hidden="1">'תנאי סף'!$5:$5,'תנאי סף'!$8:$28</definedName>
    <definedName name="Z_828BBF9A_32A2_49E5_8737_465D4975B987_.wvu.Cols" localSheetId="13" hidden="1">'הגבלה לסכום מבוקש ולתקציב 75%'!$A:$A,'הגבלה לסכום מבוקש ולתקציב 75%'!$N:$Y,'הגבלה לסכום מבוקש ולתקציב 75%'!$AA:$AB,'הגבלה לסכום מבוקש ולתקציב 75%'!$AD:$GU</definedName>
    <definedName name="Z_828BBF9A_32A2_49E5_8737_465D4975B987_.wvu.Cols" localSheetId="1" hidden="1">'הדרכה למשתמש'!$A:$A</definedName>
    <definedName name="Z_828BBF9A_32A2_49E5_8737_465D4975B987_.wvu.Cols" localSheetId="9" hidden="1">'הערכה כללית ותרומה לקהילה'!$A:$A,'הערכה כללית ותרומה לקהילה'!$H:$T,'הערכה כללית ותרומה לקהילה'!$X:$Y,'הערכה כללית ותרומה לקהילה'!$AA:$GR</definedName>
    <definedName name="Z_828BBF9A_32A2_49E5_8737_465D4975B987_.wvu.Cols" localSheetId="10" hidden="1">'התחשיב הבסיסי'!$A:$A,'התחשיב הבסיסי'!$M:$AF,'התחשיב הבסיסי'!$AJ:$GU</definedName>
    <definedName name="Z_828BBF9A_32A2_49E5_8737_465D4975B987_.wvu.Cols" localSheetId="7" hidden="1">'ייחודיות ומורכבות'!$A:$A,'ייחודיות ומורכבות'!$K:$T,'ייחודיות ומורכבות'!$X:$Y,'ייחודיות ומורכבות'!$AA:$GR</definedName>
    <definedName name="Z_828BBF9A_32A2_49E5_8737_465D4975B987_.wvu.Cols" localSheetId="6" hidden="1">'מספר המשתתפים'!$A:$A,'מספר המשתתפים'!$I:$U,'מספר המשתתפים'!$Y:$Z,'מספר המשתתפים'!$AB:$BK</definedName>
    <definedName name="Z_828BBF9A_32A2_49E5_8737_465D4975B987_.wvu.Cols" localSheetId="8" hidden="1">'מספר הרצות'!$A:$A,'מספר הרצות'!$H:$T,'מספר הרצות'!$X:$Y,'מספר הרצות'!$AA:$GR</definedName>
    <definedName name="Z_828BBF9A_32A2_49E5_8737_465D4975B987_.wvu.Cols" localSheetId="14" hidden="1">סיכום!$A:$A,סיכום!$O:$AB,סיכום!$AD:$AD,סיכום!$AK:$AK</definedName>
    <definedName name="Z_828BBF9A_32A2_49E5_8737_465D4975B987_.wvu.Cols" localSheetId="17" hidden="1">'סיכום לועדה- הזנת נתונים'!$A:$A,'סיכום לועדה- הזנת נתונים'!$H:$N</definedName>
    <definedName name="Z_828BBF9A_32A2_49E5_8737_465D4975B987_.wvu.Cols" localSheetId="18" hidden="1">'סיכום לועדה - תוצאות'!$A:$A,'סיכום לועדה - תוצאות'!$J:$J</definedName>
    <definedName name="Z_828BBF9A_32A2_49E5_8737_465D4975B987_.wvu.Cols" localSheetId="11" hidden="1">'פרמטרים לעקרונות חישוב התמיכה'!$A:$A</definedName>
    <definedName name="Z_828BBF9A_32A2_49E5_8737_465D4975B987_.wvu.Cols" localSheetId="2" hidden="1">'פרמטרים לקריטריונים'!$A:$A</definedName>
    <definedName name="Z_828BBF9A_32A2_49E5_8737_465D4975B987_.wvu.Cols" localSheetId="16" hidden="1">'קיזוזים- החלטות ועדה'!$A:$A,'קיזוזים- החלטות ועדה'!$K:$GR</definedName>
    <definedName name="Z_828BBF9A_32A2_49E5_8737_465D4975B987_.wvu.Cols" localSheetId="15" hidden="1">'קיזוזים בגין איחורים'!$A:$A,'קיזוזים בגין איחורים'!$L:$GR</definedName>
    <definedName name="Z_828BBF9A_32A2_49E5_8737_465D4975B987_.wvu.Cols" localSheetId="4" hidden="1">'תנאי סף'!$A:$A,'תנאי סף'!$AG:$AJ,'תנאי סף'!$AM:$GX,'תנאי סף'!$HE:$HJ</definedName>
    <definedName name="Z_828BBF9A_32A2_49E5_8737_465D4975B987_.wvu.FilterData" localSheetId="17" hidden="1">'סיכום לועדה- הזנת נתונים'!$B$30:$P$30</definedName>
    <definedName name="Z_828BBF9A_32A2_49E5_8737_465D4975B987_.wvu.FilterData" localSheetId="18" hidden="1">'סיכום לועדה - תוצאות'!$B$30:$P$130</definedName>
    <definedName name="Z_828BBF9A_32A2_49E5_8737_465D4975B987_.wvu.PrintArea" localSheetId="13" hidden="1">'הגבלה לסכום מבוקש ולתקציב 75%'!$B$1:$AC$131</definedName>
    <definedName name="Z_828BBF9A_32A2_49E5_8737_465D4975B987_.wvu.PrintArea" localSheetId="1" hidden="1">'הדרכה למשתמש'!$B$1:$H$18</definedName>
    <definedName name="Z_828BBF9A_32A2_49E5_8737_465D4975B987_.wvu.PrintArea" localSheetId="9" hidden="1">'הערכה כללית ותרומה לקהילה'!$B$1:$Z$131</definedName>
    <definedName name="Z_828BBF9A_32A2_49E5_8737_465D4975B987_.wvu.PrintArea" localSheetId="10" hidden="1">'התחשיב הבסיסי'!$B$1:$AI$131</definedName>
    <definedName name="Z_828BBF9A_32A2_49E5_8737_465D4975B987_.wvu.PrintArea" localSheetId="7" hidden="1">'ייחודיות ומורכבות'!$B$1:$Z$131</definedName>
    <definedName name="Z_828BBF9A_32A2_49E5_8737_465D4975B987_.wvu.PrintArea" localSheetId="6" hidden="1">'מספר המשתתפים'!$B$1:$AA$131</definedName>
    <definedName name="Z_828BBF9A_32A2_49E5_8737_465D4975B987_.wvu.PrintArea" localSheetId="8" hidden="1">'מספר הרצות'!$B$1:$Z$131</definedName>
    <definedName name="Z_828BBF9A_32A2_49E5_8737_465D4975B987_.wvu.PrintArea" localSheetId="14" hidden="1">סיכום!$B$1:$AC$131</definedName>
    <definedName name="Z_828BBF9A_32A2_49E5_8737_465D4975B987_.wvu.PrintArea" localSheetId="17" hidden="1">'סיכום לועדה- הזנת נתונים'!$B$1:$P$131</definedName>
    <definedName name="Z_828BBF9A_32A2_49E5_8737_465D4975B987_.wvu.PrintArea" localSheetId="18" hidden="1">'סיכום לועדה - תוצאות'!$B$1:$P$131</definedName>
    <definedName name="Z_828BBF9A_32A2_49E5_8737_465D4975B987_.wvu.PrintArea" localSheetId="11" hidden="1">'פרמטרים לעקרונות חישוב התמיכה'!$B$1:$G$49</definedName>
    <definedName name="Z_828BBF9A_32A2_49E5_8737_465D4975B987_.wvu.PrintArea" localSheetId="2" hidden="1">'פרמטרים לקריטריונים'!$B$1:$I$312</definedName>
    <definedName name="Z_828BBF9A_32A2_49E5_8737_465D4975B987_.wvu.PrintArea" localSheetId="16" hidden="1">'קיזוזים- החלטות ועדה'!$B$1:$J$131</definedName>
    <definedName name="Z_828BBF9A_32A2_49E5_8737_465D4975B987_.wvu.PrintArea" localSheetId="15" hidden="1">'קיזוזים בגין איחורים'!$B$1:$K$131</definedName>
    <definedName name="Z_828BBF9A_32A2_49E5_8737_465D4975B987_.wvu.PrintArea" localSheetId="4" hidden="1">'תנאי סף'!$B$1:$AL$130</definedName>
    <definedName name="Z_828BBF9A_32A2_49E5_8737_465D4975B987_.wvu.PrintTitles" localSheetId="13" hidden="1">'הגבלה לסכום מבוקש ולתקציב 75%'!$29:$30</definedName>
    <definedName name="Z_828BBF9A_32A2_49E5_8737_465D4975B987_.wvu.PrintTitles" localSheetId="9" hidden="1">'הערכה כללית ותרומה לקהילה'!$29:$30</definedName>
    <definedName name="Z_828BBF9A_32A2_49E5_8737_465D4975B987_.wvu.PrintTitles" localSheetId="7" hidden="1">'ייחודיות ומורכבות'!$29:$30</definedName>
    <definedName name="Z_828BBF9A_32A2_49E5_8737_465D4975B987_.wvu.PrintTitles" localSheetId="6" hidden="1">'מספר המשתתפים'!$29:$30</definedName>
    <definedName name="Z_828BBF9A_32A2_49E5_8737_465D4975B987_.wvu.PrintTitles" localSheetId="8" hidden="1">'מספר הרצות'!$29:$30</definedName>
    <definedName name="Z_828BBF9A_32A2_49E5_8737_465D4975B987_.wvu.PrintTitles" localSheetId="14" hidden="1">סיכום!$29:$30</definedName>
    <definedName name="Z_828BBF9A_32A2_49E5_8737_465D4975B987_.wvu.PrintTitles" localSheetId="17" hidden="1">'סיכום לועדה- הזנת נתונים'!$29:$30</definedName>
    <definedName name="Z_828BBF9A_32A2_49E5_8737_465D4975B987_.wvu.PrintTitles" localSheetId="18" hidden="1">'סיכום לועדה - תוצאות'!$B:$F,'סיכום לועדה - תוצאות'!$30:$30</definedName>
    <definedName name="Z_828BBF9A_32A2_49E5_8737_465D4975B987_.wvu.PrintTitles" localSheetId="16" hidden="1">'קיזוזים- החלטות ועדה'!$29:$30</definedName>
    <definedName name="Z_828BBF9A_32A2_49E5_8737_465D4975B987_.wvu.PrintTitles" localSheetId="15" hidden="1">'קיזוזים בגין איחורים'!$29:$30</definedName>
    <definedName name="Z_828BBF9A_32A2_49E5_8737_465D4975B987_.wvu.PrintTitles" localSheetId="4" hidden="1">'תנאי סף'!$29:$30</definedName>
    <definedName name="Z_828BBF9A_32A2_49E5_8737_465D4975B987_.wvu.Rows" localSheetId="13" hidden="1">'הגבלה לסכום מבוקש ולתקציב 75%'!$5:$27,'הגבלה לסכום מבוקש ולתקציב 75%'!$41:$130</definedName>
    <definedName name="Z_828BBF9A_32A2_49E5_8737_465D4975B987_.wvu.Rows" localSheetId="1" hidden="1">'הדרכה למשתמש'!$9:$10,'הדרכה למשתמש'!$33:$35</definedName>
    <definedName name="Z_828BBF9A_32A2_49E5_8737_465D4975B987_.wvu.Rows" localSheetId="9" hidden="1">'הערכה כללית ותרומה לקהילה'!$11:$28,'הערכה כללית ותרומה לקהילה'!$41:$130</definedName>
    <definedName name="Z_828BBF9A_32A2_49E5_8737_465D4975B987_.wvu.Rows" localSheetId="10" hidden="1">'התחשיב הבסיסי'!$3:$26,'התחשיב הבסיסי'!$41:$130</definedName>
    <definedName name="Z_828BBF9A_32A2_49E5_8737_465D4975B987_.wvu.Rows" localSheetId="7" hidden="1">'ייחודיות ומורכבות'!$9:$28</definedName>
    <definedName name="Z_828BBF9A_32A2_49E5_8737_465D4975B987_.wvu.Rows" localSheetId="6" hidden="1">'מספר המשתתפים'!$8:$28,'מספר המשתתפים'!$41:$130</definedName>
    <definedName name="Z_828BBF9A_32A2_49E5_8737_465D4975B987_.wvu.Rows" localSheetId="8" hidden="1">'מספר הרצות'!$7:$28,'מספר הרצות'!$41:$130</definedName>
    <definedName name="Z_828BBF9A_32A2_49E5_8737_465D4975B987_.wvu.Rows" localSheetId="14" hidden="1">סיכום!$4:$27,סיכום!$41:$130</definedName>
    <definedName name="Z_828BBF9A_32A2_49E5_8737_465D4975B987_.wvu.Rows" localSheetId="17" hidden="1">'סיכום לועדה- הזנת נתונים'!$3:$27,'סיכום לועדה- הזנת נתונים'!$46:$130</definedName>
    <definedName name="Z_828BBF9A_32A2_49E5_8737_465D4975B987_.wvu.Rows" localSheetId="18" hidden="1">'סיכום לועדה - תוצאות'!$4:$28,'סיכום לועדה - תוצאות'!$46:$130</definedName>
    <definedName name="Z_828BBF9A_32A2_49E5_8737_465D4975B987_.wvu.Rows" localSheetId="11" hidden="1">'פרמטרים לעקרונות חישוב התמיכה'!$3:$3,'פרמטרים לעקרונות חישוב התמיכה'!$5:$12,'פרמטרים לעקרונות חישוב התמיכה'!$14:$16,'פרמטרים לעקרונות חישוב התמיכה'!$24:$49,'פרמטרים לעקרונות חישוב התמיכה'!$51:$130</definedName>
    <definedName name="Z_828BBF9A_32A2_49E5_8737_465D4975B987_.wvu.Rows" localSheetId="2" hidden="1">'פרמטרים לקריטריונים'!$7:$8,'פרמטרים לקריטריונים'!$16:$24,'פרמטרים לקריטריונים'!$28:$28,'פרמטרים לקריטריונים'!$38:$57,'פרמטרים לקריטריונים'!$70:$70,'פרמטרים לקריטריונים'!$91:$96,'פרמטרים לקריטריונים'!$103:$127,'פרמטרים לקריטריונים'!$134:$156,'פרמטרים לקריטריונים'!$161:$186,'פרמטרים לקריטריונים'!$196:$217,'פרמטרים לקריטריונים'!$225:$312</definedName>
    <definedName name="Z_828BBF9A_32A2_49E5_8737_465D4975B987_.wvu.Rows" localSheetId="16" hidden="1">'קיזוזים- החלטות ועדה'!$4:$26</definedName>
    <definedName name="Z_828BBF9A_32A2_49E5_8737_465D4975B987_.wvu.Rows" localSheetId="15" hidden="1">'קיזוזים בגין איחורים'!$4:$26</definedName>
    <definedName name="Z_828BBF9A_32A2_49E5_8737_465D4975B987_.wvu.Rows" localSheetId="4" hidden="1">'תנאי סף'!$5:$5,'תנאי סף'!$8:$28</definedName>
    <definedName name="Z_ACEA4501_B661_4721_B7EC_F9928E7BE107_.wvu.Cols" localSheetId="13" hidden="1">'הגבלה לסכום מבוקש ולתקציב 75%'!$A:$A,'הגבלה לסכום מבוקש ולתקציב 75%'!$N:$Y,'הגבלה לסכום מבוקש ולתקציב 75%'!$AA:$AB,'הגבלה לסכום מבוקש ולתקציב 75%'!$AD:$GU</definedName>
    <definedName name="Z_ACEA4501_B661_4721_B7EC_F9928E7BE107_.wvu.Cols" localSheetId="1" hidden="1">'הדרכה למשתמש'!$A:$A</definedName>
    <definedName name="Z_ACEA4501_B661_4721_B7EC_F9928E7BE107_.wvu.Cols" localSheetId="9" hidden="1">'הערכה כללית ותרומה לקהילה'!$A:$A,'הערכה כללית ותרומה לקהילה'!$H:$T,'הערכה כללית ותרומה לקהילה'!$X:$Y,'הערכה כללית ותרומה לקהילה'!$AA:$GR</definedName>
    <definedName name="Z_ACEA4501_B661_4721_B7EC_F9928E7BE107_.wvu.Cols" localSheetId="10" hidden="1">'התחשיב הבסיסי'!$A:$A,'התחשיב הבסיסי'!$M:$AF,'התחשיב הבסיסי'!$AJ:$GU</definedName>
    <definedName name="Z_ACEA4501_B661_4721_B7EC_F9928E7BE107_.wvu.Cols" localSheetId="7" hidden="1">'ייחודיות ומורכבות'!$A:$A,'ייחודיות ומורכבות'!$K:$T,'ייחודיות ומורכבות'!$X:$Y,'ייחודיות ומורכבות'!$AA:$GR</definedName>
    <definedName name="Z_ACEA4501_B661_4721_B7EC_F9928E7BE107_.wvu.Cols" localSheetId="6" hidden="1">'מספר המשתתפים'!$A:$A,'מספר המשתתפים'!$I:$U,'מספר המשתתפים'!$Y:$Z,'מספר המשתתפים'!$AB:$BK</definedName>
    <definedName name="Z_ACEA4501_B661_4721_B7EC_F9928E7BE107_.wvu.Cols" localSheetId="8" hidden="1">'מספר הרצות'!$A:$A,'מספר הרצות'!$H:$T,'מספר הרצות'!$X:$Y,'מספר הרצות'!$AA:$GR</definedName>
    <definedName name="Z_ACEA4501_B661_4721_B7EC_F9928E7BE107_.wvu.Cols" localSheetId="14" hidden="1">סיכום!$A:$A,סיכום!$O:$AB,סיכום!$AD:$AD,סיכום!$AK:$AK</definedName>
    <definedName name="Z_ACEA4501_B661_4721_B7EC_F9928E7BE107_.wvu.Cols" localSheetId="17" hidden="1">'סיכום לועדה- הזנת נתונים'!$A:$A,'סיכום לועדה- הזנת נתונים'!$H:$N</definedName>
    <definedName name="Z_ACEA4501_B661_4721_B7EC_F9928E7BE107_.wvu.Cols" localSheetId="18" hidden="1">'סיכום לועדה - תוצאות'!$A:$A,'סיכום לועדה - תוצאות'!$J:$J</definedName>
    <definedName name="Z_ACEA4501_B661_4721_B7EC_F9928E7BE107_.wvu.Cols" localSheetId="11" hidden="1">'פרמטרים לעקרונות חישוב התמיכה'!$A:$A</definedName>
    <definedName name="Z_ACEA4501_B661_4721_B7EC_F9928E7BE107_.wvu.Cols" localSheetId="2" hidden="1">'פרמטרים לקריטריונים'!$A:$A</definedName>
    <definedName name="Z_ACEA4501_B661_4721_B7EC_F9928E7BE107_.wvu.Cols" localSheetId="16" hidden="1">'קיזוזים- החלטות ועדה'!$A:$A,'קיזוזים- החלטות ועדה'!$K:$GR</definedName>
    <definedName name="Z_ACEA4501_B661_4721_B7EC_F9928E7BE107_.wvu.Cols" localSheetId="15" hidden="1">'קיזוזים בגין איחורים'!$A:$A,'קיזוזים בגין איחורים'!$L:$GR</definedName>
    <definedName name="Z_ACEA4501_B661_4721_B7EC_F9928E7BE107_.wvu.Cols" localSheetId="4" hidden="1">'תנאי סף'!$A:$A,'תנאי סף'!$AG:$AJ,'תנאי סף'!$AM:$GX,'תנאי סף'!$HE:$HJ</definedName>
    <definedName name="Z_ACEA4501_B661_4721_B7EC_F9928E7BE107_.wvu.FilterData" localSheetId="17" hidden="1">'סיכום לועדה- הזנת נתונים'!$B$30:$P$30</definedName>
    <definedName name="Z_ACEA4501_B661_4721_B7EC_F9928E7BE107_.wvu.FilterData" localSheetId="18" hidden="1">'סיכום לועדה - תוצאות'!$B$30:$P$130</definedName>
    <definedName name="Z_ACEA4501_B661_4721_B7EC_F9928E7BE107_.wvu.PrintArea" localSheetId="13" hidden="1">'הגבלה לסכום מבוקש ולתקציב 75%'!$B$1:$AC$131</definedName>
    <definedName name="Z_ACEA4501_B661_4721_B7EC_F9928E7BE107_.wvu.PrintArea" localSheetId="1" hidden="1">'הדרכה למשתמש'!$B$1:$H$18</definedName>
    <definedName name="Z_ACEA4501_B661_4721_B7EC_F9928E7BE107_.wvu.PrintArea" localSheetId="9" hidden="1">'הערכה כללית ותרומה לקהילה'!$B$1:$Z$131</definedName>
    <definedName name="Z_ACEA4501_B661_4721_B7EC_F9928E7BE107_.wvu.PrintArea" localSheetId="10" hidden="1">'התחשיב הבסיסי'!$B$1:$AI$131</definedName>
    <definedName name="Z_ACEA4501_B661_4721_B7EC_F9928E7BE107_.wvu.PrintArea" localSheetId="7" hidden="1">'ייחודיות ומורכבות'!$B$1:$Z$131</definedName>
    <definedName name="Z_ACEA4501_B661_4721_B7EC_F9928E7BE107_.wvu.PrintArea" localSheetId="6" hidden="1">'מספר המשתתפים'!$B$1:$AA$131</definedName>
    <definedName name="Z_ACEA4501_B661_4721_B7EC_F9928E7BE107_.wvu.PrintArea" localSheetId="8" hidden="1">'מספר הרצות'!$B$1:$Z$131</definedName>
    <definedName name="Z_ACEA4501_B661_4721_B7EC_F9928E7BE107_.wvu.PrintArea" localSheetId="14" hidden="1">סיכום!$B$1:$AC$131</definedName>
    <definedName name="Z_ACEA4501_B661_4721_B7EC_F9928E7BE107_.wvu.PrintArea" localSheetId="17" hidden="1">'סיכום לועדה- הזנת נתונים'!$B$1:$P$131</definedName>
    <definedName name="Z_ACEA4501_B661_4721_B7EC_F9928E7BE107_.wvu.PrintArea" localSheetId="18" hidden="1">'סיכום לועדה - תוצאות'!$B$1:$P$131</definedName>
    <definedName name="Z_ACEA4501_B661_4721_B7EC_F9928E7BE107_.wvu.PrintArea" localSheetId="11" hidden="1">'פרמטרים לעקרונות חישוב התמיכה'!$B$1:$G$49</definedName>
    <definedName name="Z_ACEA4501_B661_4721_B7EC_F9928E7BE107_.wvu.PrintArea" localSheetId="2" hidden="1">'פרמטרים לקריטריונים'!$B$1:$I$312</definedName>
    <definedName name="Z_ACEA4501_B661_4721_B7EC_F9928E7BE107_.wvu.PrintArea" localSheetId="16" hidden="1">'קיזוזים- החלטות ועדה'!$B$1:$J$131</definedName>
    <definedName name="Z_ACEA4501_B661_4721_B7EC_F9928E7BE107_.wvu.PrintArea" localSheetId="15" hidden="1">'קיזוזים בגין איחורים'!$B$1:$K$131</definedName>
    <definedName name="Z_ACEA4501_B661_4721_B7EC_F9928E7BE107_.wvu.PrintArea" localSheetId="4" hidden="1">'תנאי סף'!$B$1:$AL$130</definedName>
    <definedName name="Z_ACEA4501_B661_4721_B7EC_F9928E7BE107_.wvu.PrintTitles" localSheetId="13" hidden="1">'הגבלה לסכום מבוקש ולתקציב 75%'!$29:$30</definedName>
    <definedName name="Z_ACEA4501_B661_4721_B7EC_F9928E7BE107_.wvu.PrintTitles" localSheetId="9" hidden="1">'הערכה כללית ותרומה לקהילה'!$29:$30</definedName>
    <definedName name="Z_ACEA4501_B661_4721_B7EC_F9928E7BE107_.wvu.PrintTitles" localSheetId="7" hidden="1">'ייחודיות ומורכבות'!$29:$30</definedName>
    <definedName name="Z_ACEA4501_B661_4721_B7EC_F9928E7BE107_.wvu.PrintTitles" localSheetId="6" hidden="1">'מספר המשתתפים'!$29:$30</definedName>
    <definedName name="Z_ACEA4501_B661_4721_B7EC_F9928E7BE107_.wvu.PrintTitles" localSheetId="8" hidden="1">'מספר הרצות'!$29:$30</definedName>
    <definedName name="Z_ACEA4501_B661_4721_B7EC_F9928E7BE107_.wvu.PrintTitles" localSheetId="14" hidden="1">סיכום!$29:$30</definedName>
    <definedName name="Z_ACEA4501_B661_4721_B7EC_F9928E7BE107_.wvu.PrintTitles" localSheetId="17" hidden="1">'סיכום לועדה- הזנת נתונים'!$29:$30</definedName>
    <definedName name="Z_ACEA4501_B661_4721_B7EC_F9928E7BE107_.wvu.PrintTitles" localSheetId="18" hidden="1">'סיכום לועדה - תוצאות'!$B:$F,'סיכום לועדה - תוצאות'!$30:$30</definedName>
    <definedName name="Z_ACEA4501_B661_4721_B7EC_F9928E7BE107_.wvu.PrintTitles" localSheetId="16" hidden="1">'קיזוזים- החלטות ועדה'!$29:$30</definedName>
    <definedName name="Z_ACEA4501_B661_4721_B7EC_F9928E7BE107_.wvu.PrintTitles" localSheetId="15" hidden="1">'קיזוזים בגין איחורים'!$29:$30</definedName>
    <definedName name="Z_ACEA4501_B661_4721_B7EC_F9928E7BE107_.wvu.PrintTitles" localSheetId="4" hidden="1">'תנאי סף'!$29:$30</definedName>
    <definedName name="Z_ACEA4501_B661_4721_B7EC_F9928E7BE107_.wvu.Rows" localSheetId="13" hidden="1">'הגבלה לסכום מבוקש ולתקציב 75%'!$5:$27,'הגבלה לסכום מבוקש ולתקציב 75%'!$41:$130</definedName>
    <definedName name="Z_ACEA4501_B661_4721_B7EC_F9928E7BE107_.wvu.Rows" localSheetId="1" hidden="1">'הדרכה למשתמש'!$9:$10,'הדרכה למשתמש'!$33:$35</definedName>
    <definedName name="Z_ACEA4501_B661_4721_B7EC_F9928E7BE107_.wvu.Rows" localSheetId="9" hidden="1">'הערכה כללית ותרומה לקהילה'!$11:$28,'הערכה כללית ותרומה לקהילה'!$41:$130</definedName>
    <definedName name="Z_ACEA4501_B661_4721_B7EC_F9928E7BE107_.wvu.Rows" localSheetId="10" hidden="1">'התחשיב הבסיסי'!$3:$26,'התחשיב הבסיסי'!$41:$130</definedName>
    <definedName name="Z_ACEA4501_B661_4721_B7EC_F9928E7BE107_.wvu.Rows" localSheetId="7" hidden="1">'ייחודיות ומורכבות'!$9:$28</definedName>
    <definedName name="Z_ACEA4501_B661_4721_B7EC_F9928E7BE107_.wvu.Rows" localSheetId="6" hidden="1">'מספר המשתתפים'!$8:$28,'מספר המשתתפים'!$41:$130</definedName>
    <definedName name="Z_ACEA4501_B661_4721_B7EC_F9928E7BE107_.wvu.Rows" localSheetId="8" hidden="1">'מספר הרצות'!$7:$28,'מספר הרצות'!$41:$130</definedName>
    <definedName name="Z_ACEA4501_B661_4721_B7EC_F9928E7BE107_.wvu.Rows" localSheetId="14" hidden="1">סיכום!$4:$27,סיכום!$41:$130</definedName>
    <definedName name="Z_ACEA4501_B661_4721_B7EC_F9928E7BE107_.wvu.Rows" localSheetId="17" hidden="1">'סיכום לועדה- הזנת נתונים'!$3:$27,'סיכום לועדה- הזנת נתונים'!$46:$130</definedName>
    <definedName name="Z_ACEA4501_B661_4721_B7EC_F9928E7BE107_.wvu.Rows" localSheetId="18" hidden="1">'סיכום לועדה - תוצאות'!$4:$28,'סיכום לועדה - תוצאות'!$46:$130</definedName>
    <definedName name="Z_ACEA4501_B661_4721_B7EC_F9928E7BE107_.wvu.Rows" localSheetId="11" hidden="1">'פרמטרים לעקרונות חישוב התמיכה'!$3:$3,'פרמטרים לעקרונות חישוב התמיכה'!$5:$12,'פרמטרים לעקרונות חישוב התמיכה'!$14:$16,'פרמטרים לעקרונות חישוב התמיכה'!$24:$49,'פרמטרים לעקרונות חישוב התמיכה'!$51:$130</definedName>
    <definedName name="Z_ACEA4501_B661_4721_B7EC_F9928E7BE107_.wvu.Rows" localSheetId="2" hidden="1">'פרמטרים לקריטריונים'!$7:$8,'פרמטרים לקריטריונים'!$16:$24,'פרמטרים לקריטריונים'!$28:$28,'פרמטרים לקריטריונים'!$38:$57,'פרמטרים לקריטריונים'!$70:$70,'פרמטרים לקריטריונים'!$91:$96,'פרמטרים לקריטריונים'!$103:$127,'פרמטרים לקריטריונים'!$134:$156,'פרמטרים לקריטריונים'!$161:$186,'פרמטרים לקריטריונים'!$196:$217,'פרמטרים לקריטריונים'!$225:$312</definedName>
    <definedName name="Z_ACEA4501_B661_4721_B7EC_F9928E7BE107_.wvu.Rows" localSheetId="16" hidden="1">'קיזוזים- החלטות ועדה'!$4:$26</definedName>
    <definedName name="Z_ACEA4501_B661_4721_B7EC_F9928E7BE107_.wvu.Rows" localSheetId="15" hidden="1">'קיזוזים בגין איחורים'!$4:$26</definedName>
    <definedName name="Z_ACEA4501_B661_4721_B7EC_F9928E7BE107_.wvu.Rows" localSheetId="4" hidden="1">'תנאי סף'!$5:$5,'תנאי סף'!$8:$28</definedName>
  </definedNames>
  <calcPr calcId="191029"/>
  <customWorkbookViews>
    <customWorkbookView name="Shai Zabari - תצוגה אישית" guid="{ACEA4501-B661-4721-B7EC-F9928E7BE107}" mergeInterval="0" personalView="1" maximized="1" xWindow="-11" yWindow="-11" windowWidth="1942" windowHeight="1042" tabRatio="782" activeSheetId="21"/>
    <customWorkbookView name="Yaffa Carmel - תצוגה אישית" guid="{289214DB-DADE-4AC9-A83A-7FFFB7419F75}" mergeInterval="0" personalView="1" maximized="1" xWindow="-8" yWindow="-8" windowWidth="1296" windowHeight="696" tabRatio="782" activeSheetId="11"/>
    <customWorkbookView name="Daniel Weil - תצוגה אישית" guid="{828BBF9A-32A2-49E5-8737-465D4975B987}" mergeInterval="0" personalView="1" maximized="1" xWindow="-8" yWindow="-8" windowWidth="1936" windowHeight="1056" tabRatio="782" activeSheetId="2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3" l="1"/>
  <c r="C13" i="3"/>
  <c r="C12" i="3"/>
  <c r="D12" i="3"/>
  <c r="AY29" i="5"/>
  <c r="AY30" i="5"/>
  <c r="AY31" i="5"/>
  <c r="AY32" i="5"/>
  <c r="AY33" i="5"/>
  <c r="AY34" i="5"/>
  <c r="AY35" i="5"/>
  <c r="AY36" i="5"/>
  <c r="AY37" i="5"/>
  <c r="AY38" i="5"/>
  <c r="AY39" i="5"/>
  <c r="AY40" i="5"/>
  <c r="AY41" i="5"/>
  <c r="AY42" i="5"/>
  <c r="AY43" i="5"/>
  <c r="AY44" i="5"/>
  <c r="AY45" i="5"/>
  <c r="AY46" i="5"/>
  <c r="AY47" i="5"/>
  <c r="AY48" i="5"/>
  <c r="AY49" i="5"/>
  <c r="AY50" i="5"/>
  <c r="AY51" i="5"/>
  <c r="AY52" i="5"/>
  <c r="AY53" i="5"/>
  <c r="AY54" i="5"/>
  <c r="AY55" i="5"/>
  <c r="AY56" i="5"/>
  <c r="AY57" i="5"/>
  <c r="AY58" i="5"/>
  <c r="AY59" i="5"/>
  <c r="AY60" i="5"/>
  <c r="AY61" i="5"/>
  <c r="AY62" i="5"/>
  <c r="AY63" i="5"/>
  <c r="AY64" i="5"/>
  <c r="AY65" i="5"/>
  <c r="AY66" i="5"/>
  <c r="AY67" i="5"/>
  <c r="AY68" i="5"/>
  <c r="AY69" i="5"/>
  <c r="AY70" i="5"/>
  <c r="AY71" i="5"/>
  <c r="AY72" i="5"/>
  <c r="AY73" i="5"/>
  <c r="AY74" i="5"/>
  <c r="AY75" i="5"/>
  <c r="AY76" i="5"/>
  <c r="AY77" i="5"/>
  <c r="AY78" i="5"/>
  <c r="AY79" i="5"/>
  <c r="AY80" i="5"/>
  <c r="AY81" i="5"/>
  <c r="AY82" i="5"/>
  <c r="AY83" i="5"/>
  <c r="AY84" i="5"/>
  <c r="AY85" i="5"/>
  <c r="AY86" i="5"/>
  <c r="AY87" i="5"/>
  <c r="AY88" i="5"/>
  <c r="AY89" i="5"/>
  <c r="AY90" i="5"/>
  <c r="AY91" i="5"/>
  <c r="AY92" i="5"/>
  <c r="AY93" i="5"/>
  <c r="AY94" i="5"/>
  <c r="AY95" i="5"/>
  <c r="AY96" i="5"/>
  <c r="AY97" i="5"/>
  <c r="AY98" i="5"/>
  <c r="AY99" i="5"/>
  <c r="AY100" i="5"/>
  <c r="AY101" i="5"/>
  <c r="AY102" i="5"/>
  <c r="AY103" i="5"/>
  <c r="AY104" i="5"/>
  <c r="AY105" i="5"/>
  <c r="AY106" i="5"/>
  <c r="AY107" i="5"/>
  <c r="AY108" i="5"/>
  <c r="AY109" i="5"/>
  <c r="AY110" i="5"/>
  <c r="AY111" i="5"/>
  <c r="AY112" i="5"/>
  <c r="AY113" i="5"/>
  <c r="AY114" i="5"/>
  <c r="AY115" i="5"/>
  <c r="AY116" i="5"/>
  <c r="AY117" i="5"/>
  <c r="AY118" i="5"/>
  <c r="AY119" i="5"/>
  <c r="AY120" i="5"/>
  <c r="AY121" i="5"/>
  <c r="AY122" i="5"/>
  <c r="AY123" i="5"/>
  <c r="AY124" i="5"/>
  <c r="AY125" i="5"/>
  <c r="AY126" i="5"/>
  <c r="AY127" i="5"/>
  <c r="AY128" i="5"/>
  <c r="AY129" i="5"/>
  <c r="AY130" i="5"/>
  <c r="C11" i="3" l="1"/>
  <c r="G32" i="19"/>
  <c r="G33" i="19"/>
  <c r="G34" i="19"/>
  <c r="G35" i="19"/>
  <c r="G36" i="19"/>
  <c r="G37" i="19"/>
  <c r="G38" i="19"/>
  <c r="G39" i="19"/>
  <c r="G40" i="19"/>
  <c r="G41" i="19"/>
  <c r="G42" i="19"/>
  <c r="G43" i="19"/>
  <c r="G44" i="19"/>
  <c r="G45" i="19"/>
  <c r="G46" i="19"/>
  <c r="G47" i="19"/>
  <c r="G48" i="19"/>
  <c r="G49" i="19"/>
  <c r="G50" i="19"/>
  <c r="G51" i="19"/>
  <c r="G52" i="19"/>
  <c r="G53" i="19"/>
  <c r="G54" i="19"/>
  <c r="G55" i="19"/>
  <c r="G56" i="19"/>
  <c r="G57" i="19"/>
  <c r="G58" i="19"/>
  <c r="G59" i="19"/>
  <c r="G60" i="19"/>
  <c r="G61" i="19"/>
  <c r="G62" i="19"/>
  <c r="G63" i="19"/>
  <c r="G64" i="19"/>
  <c r="G65" i="19"/>
  <c r="G66" i="19"/>
  <c r="G67" i="19"/>
  <c r="G68" i="19"/>
  <c r="G69" i="19"/>
  <c r="G70" i="19"/>
  <c r="G71" i="19"/>
  <c r="G72" i="19"/>
  <c r="G73" i="19"/>
  <c r="G74" i="19"/>
  <c r="G75" i="19"/>
  <c r="G76" i="19"/>
  <c r="G77" i="19"/>
  <c r="G78" i="19"/>
  <c r="G79" i="19"/>
  <c r="G80" i="19"/>
  <c r="G81" i="19"/>
  <c r="G82" i="19"/>
  <c r="G83" i="19"/>
  <c r="G84" i="19"/>
  <c r="G85" i="19"/>
  <c r="G86" i="19"/>
  <c r="G87" i="19"/>
  <c r="G88" i="19"/>
  <c r="G89" i="19"/>
  <c r="G90" i="19"/>
  <c r="G91" i="19"/>
  <c r="G92" i="19"/>
  <c r="G93" i="19"/>
  <c r="G94" i="19"/>
  <c r="G95" i="19"/>
  <c r="G96" i="19"/>
  <c r="G97" i="19"/>
  <c r="G98" i="19"/>
  <c r="G99" i="19"/>
  <c r="G100" i="19"/>
  <c r="G101" i="19"/>
  <c r="G102" i="19"/>
  <c r="G103" i="19"/>
  <c r="G104" i="19"/>
  <c r="G105" i="19"/>
  <c r="G106" i="19"/>
  <c r="G107" i="19"/>
  <c r="G108" i="19"/>
  <c r="G109" i="19"/>
  <c r="G110" i="19"/>
  <c r="G111" i="19"/>
  <c r="G112" i="19"/>
  <c r="G113" i="19"/>
  <c r="G114" i="19"/>
  <c r="G115" i="19"/>
  <c r="G116" i="19"/>
  <c r="G117" i="19"/>
  <c r="G118" i="19"/>
  <c r="G119" i="19"/>
  <c r="G120" i="19"/>
  <c r="G121" i="19"/>
  <c r="G122" i="19"/>
  <c r="G123" i="19"/>
  <c r="G124" i="19"/>
  <c r="G125" i="19"/>
  <c r="G126" i="19"/>
  <c r="G127" i="19"/>
  <c r="G128" i="19"/>
  <c r="G129" i="19"/>
  <c r="G130" i="19"/>
  <c r="G31" i="19"/>
  <c r="F6" i="7"/>
  <c r="E6" i="7"/>
  <c r="D11" i="3" l="1"/>
  <c r="BB130" i="22" l="1"/>
  <c r="BC130" i="22"/>
  <c r="BD130" i="22"/>
  <c r="BE130" i="22"/>
  <c r="BF130" i="22"/>
  <c r="BG130" i="22"/>
  <c r="B2" i="23"/>
  <c r="B1" i="23"/>
  <c r="AY131" i="23" l="1"/>
  <c r="AX131" i="23"/>
  <c r="AW131" i="23"/>
  <c r="AV131" i="23"/>
  <c r="AU131" i="23"/>
  <c r="AT131" i="23"/>
  <c r="AS131" i="23"/>
  <c r="AR131" i="23"/>
  <c r="AQ131" i="23"/>
  <c r="AP131" i="23"/>
  <c r="AO131" i="23"/>
  <c r="AN131" i="23"/>
  <c r="AM131" i="23"/>
  <c r="AL131" i="23"/>
  <c r="AK131" i="23"/>
  <c r="AJ131" i="23"/>
  <c r="AI131" i="23"/>
  <c r="AH131" i="23"/>
  <c r="AG131" i="23"/>
  <c r="AF131" i="23"/>
  <c r="AE131" i="23"/>
  <c r="AD131" i="23"/>
  <c r="AC131" i="23"/>
  <c r="AB131" i="23"/>
  <c r="AA131" i="23"/>
  <c r="Z131" i="23"/>
  <c r="Y131" i="23"/>
  <c r="X131" i="23"/>
  <c r="W131" i="23"/>
  <c r="V131" i="23"/>
  <c r="U131" i="23"/>
  <c r="T131" i="23"/>
  <c r="S131" i="23"/>
  <c r="R131" i="23"/>
  <c r="Q131" i="23"/>
  <c r="P131" i="23"/>
  <c r="O131" i="23"/>
  <c r="L131" i="23"/>
  <c r="J131" i="23"/>
  <c r="BH130" i="23"/>
  <c r="BG130" i="23"/>
  <c r="BH129" i="23"/>
  <c r="BG129" i="23"/>
  <c r="BH128" i="23"/>
  <c r="BG128" i="23"/>
  <c r="BH127" i="23"/>
  <c r="BG127" i="23"/>
  <c r="BH126" i="23"/>
  <c r="BG126" i="23"/>
  <c r="BH125" i="23"/>
  <c r="BG125" i="23"/>
  <c r="BH124" i="23"/>
  <c r="BG124" i="23"/>
  <c r="BH123" i="23"/>
  <c r="BG123" i="23"/>
  <c r="BH122" i="23"/>
  <c r="BG122" i="23"/>
  <c r="BH121" i="23"/>
  <c r="BG121" i="23"/>
  <c r="BH120" i="23"/>
  <c r="BG120" i="23"/>
  <c r="BH119" i="23"/>
  <c r="BG119" i="23"/>
  <c r="BH118" i="23"/>
  <c r="BG118" i="23"/>
  <c r="BH117" i="23"/>
  <c r="BG117" i="23"/>
  <c r="BH116" i="23"/>
  <c r="BG116" i="23"/>
  <c r="BH115" i="23"/>
  <c r="BG115" i="23"/>
  <c r="BH114" i="23"/>
  <c r="BG114" i="23"/>
  <c r="BH113" i="23"/>
  <c r="BG113" i="23"/>
  <c r="BH112" i="23"/>
  <c r="BG112" i="23"/>
  <c r="BH111" i="23"/>
  <c r="BG111" i="23"/>
  <c r="BH110" i="23"/>
  <c r="BG110" i="23"/>
  <c r="BH109" i="23"/>
  <c r="BG109" i="23"/>
  <c r="BH108" i="23"/>
  <c r="BG108" i="23"/>
  <c r="BH107" i="23"/>
  <c r="BG107" i="23"/>
  <c r="BH106" i="23"/>
  <c r="BG106" i="23"/>
  <c r="BH105" i="23"/>
  <c r="BG105" i="23"/>
  <c r="BH104" i="23"/>
  <c r="BG104" i="23"/>
  <c r="BH103" i="23"/>
  <c r="BG103" i="23"/>
  <c r="BH102" i="23"/>
  <c r="BG102" i="23"/>
  <c r="BH101" i="23"/>
  <c r="BG101" i="23"/>
  <c r="BH100" i="23"/>
  <c r="BG100" i="23"/>
  <c r="BH99" i="23"/>
  <c r="BG99" i="23"/>
  <c r="BH98" i="23"/>
  <c r="BG98" i="23"/>
  <c r="BH97" i="23"/>
  <c r="BG97" i="23"/>
  <c r="BH96" i="23"/>
  <c r="BG96" i="23"/>
  <c r="BH95" i="23"/>
  <c r="BG95" i="23"/>
  <c r="BH94" i="23"/>
  <c r="BG94" i="23"/>
  <c r="BH93" i="23"/>
  <c r="BG93" i="23"/>
  <c r="BH92" i="23"/>
  <c r="BG92" i="23"/>
  <c r="BH91" i="23"/>
  <c r="BG91" i="23"/>
  <c r="BH90" i="23"/>
  <c r="BG90" i="23"/>
  <c r="BH89" i="23"/>
  <c r="BG89" i="23"/>
  <c r="BH88" i="23"/>
  <c r="BG88" i="23"/>
  <c r="BH87" i="23"/>
  <c r="BG87" i="23"/>
  <c r="BH86" i="23"/>
  <c r="BG86" i="23"/>
  <c r="BH85" i="23"/>
  <c r="BG85" i="23"/>
  <c r="BH84" i="23"/>
  <c r="BG84" i="23"/>
  <c r="BH83" i="23"/>
  <c r="BG83" i="23"/>
  <c r="BH82" i="23"/>
  <c r="BG82" i="23"/>
  <c r="BH81" i="23"/>
  <c r="BG81" i="23"/>
  <c r="BH80" i="23"/>
  <c r="BG80" i="23"/>
  <c r="BH79" i="23"/>
  <c r="BG79" i="23"/>
  <c r="BH78" i="23"/>
  <c r="BG78" i="23"/>
  <c r="BH77" i="23"/>
  <c r="BG77" i="23"/>
  <c r="BH76" i="23"/>
  <c r="BG76" i="23"/>
  <c r="BH75" i="23"/>
  <c r="BG75" i="23"/>
  <c r="BH74" i="23"/>
  <c r="BG74" i="23"/>
  <c r="BH73" i="23"/>
  <c r="BG73" i="23"/>
  <c r="BH72" i="23"/>
  <c r="BG72" i="23"/>
  <c r="BH71" i="23"/>
  <c r="BG71" i="23"/>
  <c r="BH70" i="23"/>
  <c r="BG70" i="23"/>
  <c r="BH69" i="23"/>
  <c r="BG69" i="23"/>
  <c r="BH68" i="23"/>
  <c r="BG68" i="23"/>
  <c r="BH67" i="23"/>
  <c r="BG67" i="23"/>
  <c r="BH66" i="23"/>
  <c r="BG66" i="23"/>
  <c r="BH65" i="23"/>
  <c r="BG65" i="23"/>
  <c r="BH64" i="23"/>
  <c r="BG64" i="23"/>
  <c r="BH63" i="23"/>
  <c r="BG63" i="23"/>
  <c r="BH62" i="23"/>
  <c r="BG62" i="23"/>
  <c r="BH61" i="23"/>
  <c r="BG61" i="23"/>
  <c r="BH60" i="23"/>
  <c r="BG60" i="23"/>
  <c r="BH59" i="23"/>
  <c r="BG59" i="23"/>
  <c r="BH58" i="23"/>
  <c r="BG58" i="23"/>
  <c r="BH57" i="23"/>
  <c r="BG57" i="23"/>
  <c r="BH56" i="23"/>
  <c r="BG56" i="23"/>
  <c r="BH55" i="23"/>
  <c r="BG55" i="23"/>
  <c r="BH54" i="23"/>
  <c r="BG54" i="23"/>
  <c r="BH53" i="23"/>
  <c r="BG53" i="23"/>
  <c r="BH52" i="23"/>
  <c r="BG52" i="23"/>
  <c r="BH51" i="23"/>
  <c r="BG51" i="23"/>
  <c r="BH50" i="23"/>
  <c r="BG50" i="23"/>
  <c r="BH49" i="23"/>
  <c r="BG49" i="23"/>
  <c r="BH48" i="23"/>
  <c r="BG48" i="23"/>
  <c r="BH47" i="23"/>
  <c r="BG47" i="23"/>
  <c r="BH46" i="23"/>
  <c r="BG46" i="23"/>
  <c r="BH45" i="23"/>
  <c r="BG45" i="23"/>
  <c r="BH44" i="23"/>
  <c r="BG44" i="23"/>
  <c r="BH43" i="23"/>
  <c r="BG43" i="23"/>
  <c r="BH42" i="23"/>
  <c r="BG42" i="23"/>
  <c r="BH41" i="23"/>
  <c r="BG41" i="23"/>
  <c r="BH40" i="23"/>
  <c r="BG40" i="23"/>
  <c r="BH39" i="23"/>
  <c r="BG39" i="23"/>
  <c r="BH38" i="23"/>
  <c r="BG38" i="23"/>
  <c r="BH37" i="23"/>
  <c r="BG37" i="23"/>
  <c r="BH36" i="23"/>
  <c r="BG36" i="23"/>
  <c r="BH35" i="23"/>
  <c r="BG35" i="23"/>
  <c r="BH34" i="23"/>
  <c r="BG34" i="23"/>
  <c r="BH33" i="23"/>
  <c r="BG33" i="23"/>
  <c r="BH32" i="23"/>
  <c r="BG32" i="23"/>
  <c r="BH31" i="23"/>
  <c r="BG31" i="23"/>
  <c r="B28" i="23"/>
  <c r="AQ29" i="5" l="1"/>
  <c r="AR29" i="5"/>
  <c r="AQ30" i="5"/>
  <c r="AR30" i="5"/>
  <c r="AQ31" i="5"/>
  <c r="AQ32" i="5"/>
  <c r="AQ33" i="5"/>
  <c r="AQ34" i="5"/>
  <c r="AQ35" i="5"/>
  <c r="AQ36" i="5"/>
  <c r="AQ37" i="5"/>
  <c r="AQ38" i="5"/>
  <c r="AQ39" i="5"/>
  <c r="AQ40" i="5"/>
  <c r="AQ41" i="5"/>
  <c r="AQ42" i="5"/>
  <c r="AQ43" i="5"/>
  <c r="AQ44" i="5"/>
  <c r="AQ45" i="5"/>
  <c r="AQ46" i="5"/>
  <c r="AQ47" i="5"/>
  <c r="AQ48" i="5"/>
  <c r="AQ49" i="5"/>
  <c r="AQ50" i="5"/>
  <c r="AQ51" i="5"/>
  <c r="AQ52" i="5"/>
  <c r="AQ53" i="5"/>
  <c r="AQ54" i="5"/>
  <c r="AQ55" i="5"/>
  <c r="AQ56" i="5"/>
  <c r="AQ57" i="5"/>
  <c r="AQ58" i="5"/>
  <c r="AQ59" i="5"/>
  <c r="AQ60" i="5"/>
  <c r="AQ61" i="5"/>
  <c r="AQ62" i="5"/>
  <c r="AQ63" i="5"/>
  <c r="AQ64" i="5"/>
  <c r="AQ65" i="5"/>
  <c r="AQ66" i="5"/>
  <c r="AQ67" i="5"/>
  <c r="AQ68" i="5"/>
  <c r="AQ69" i="5"/>
  <c r="AQ70" i="5"/>
  <c r="AQ71" i="5"/>
  <c r="AQ72" i="5"/>
  <c r="AQ73" i="5"/>
  <c r="AQ74" i="5"/>
  <c r="AQ75" i="5"/>
  <c r="AQ76" i="5"/>
  <c r="AQ77" i="5"/>
  <c r="AQ78" i="5"/>
  <c r="AQ79" i="5"/>
  <c r="AQ80" i="5"/>
  <c r="AQ81" i="5"/>
  <c r="AQ82" i="5"/>
  <c r="AQ83" i="5"/>
  <c r="AQ84" i="5"/>
  <c r="AQ85" i="5"/>
  <c r="AQ86" i="5"/>
  <c r="AQ87" i="5"/>
  <c r="AQ88" i="5"/>
  <c r="AQ89" i="5"/>
  <c r="AQ90" i="5"/>
  <c r="AQ91" i="5"/>
  <c r="AQ92" i="5"/>
  <c r="AQ93" i="5"/>
  <c r="AQ94" i="5"/>
  <c r="AQ95" i="5"/>
  <c r="AQ96" i="5"/>
  <c r="AQ97" i="5"/>
  <c r="AQ98" i="5"/>
  <c r="AQ99" i="5"/>
  <c r="AQ100" i="5"/>
  <c r="AQ101" i="5"/>
  <c r="AQ102" i="5"/>
  <c r="AQ103" i="5"/>
  <c r="AQ104" i="5"/>
  <c r="AQ105" i="5"/>
  <c r="AQ106" i="5"/>
  <c r="AQ107" i="5"/>
  <c r="AQ108" i="5"/>
  <c r="AQ109" i="5"/>
  <c r="AQ110" i="5"/>
  <c r="AQ111" i="5"/>
  <c r="AQ112" i="5"/>
  <c r="AQ113" i="5"/>
  <c r="AQ114" i="5"/>
  <c r="AQ115" i="5"/>
  <c r="AQ116" i="5"/>
  <c r="AQ117" i="5"/>
  <c r="AQ118" i="5"/>
  <c r="AQ119" i="5"/>
  <c r="AQ120" i="5"/>
  <c r="AQ121" i="5"/>
  <c r="AQ122" i="5"/>
  <c r="AQ123" i="5"/>
  <c r="AQ124" i="5"/>
  <c r="AQ125" i="5"/>
  <c r="AQ126" i="5"/>
  <c r="AQ127" i="5"/>
  <c r="AQ128" i="5"/>
  <c r="AQ129" i="5"/>
  <c r="AQ130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118" i="5"/>
  <c r="J119" i="5"/>
  <c r="J120" i="5"/>
  <c r="J121" i="5"/>
  <c r="J122" i="5"/>
  <c r="J123" i="5"/>
  <c r="J124" i="5"/>
  <c r="J125" i="5"/>
  <c r="J126" i="5"/>
  <c r="J127" i="5"/>
  <c r="J128" i="5"/>
  <c r="J129" i="5"/>
  <c r="J130" i="5"/>
  <c r="J131" i="5"/>
  <c r="J31" i="5"/>
  <c r="F4" i="22" l="1"/>
  <c r="E4" i="22"/>
  <c r="Z3" i="22" l="1"/>
  <c r="Z2" i="22"/>
  <c r="X3" i="22"/>
  <c r="V3" i="22" s="1"/>
  <c r="X2" i="22"/>
  <c r="V2" i="22" s="1"/>
  <c r="AA2" i="22"/>
  <c r="J5" i="22"/>
  <c r="K5" i="22"/>
  <c r="J6" i="22"/>
  <c r="K6" i="22"/>
  <c r="J7" i="22"/>
  <c r="K7" i="22"/>
  <c r="J8" i="22"/>
  <c r="K8" i="22"/>
  <c r="J9" i="22"/>
  <c r="K9" i="22"/>
  <c r="J10" i="22"/>
  <c r="K10" i="22"/>
  <c r="J11" i="22"/>
  <c r="K11" i="22"/>
  <c r="J12" i="22"/>
  <c r="K12" i="22"/>
  <c r="J13" i="22"/>
  <c r="K13" i="22"/>
  <c r="J14" i="22"/>
  <c r="K14" i="22"/>
  <c r="J15" i="22"/>
  <c r="K15" i="22"/>
  <c r="J16" i="22"/>
  <c r="K16" i="22"/>
  <c r="L9" i="22"/>
  <c r="K4" i="22"/>
  <c r="J4" i="22"/>
  <c r="E6" i="22"/>
  <c r="F6" i="22"/>
  <c r="E7" i="22"/>
  <c r="F7" i="22"/>
  <c r="E8" i="22"/>
  <c r="F8" i="22"/>
  <c r="E9" i="22"/>
  <c r="F9" i="22"/>
  <c r="E10" i="22"/>
  <c r="F10" i="22"/>
  <c r="F5" i="22"/>
  <c r="E5" i="22"/>
  <c r="Y131" i="22"/>
  <c r="U131" i="22"/>
  <c r="T131" i="22"/>
  <c r="S131" i="22"/>
  <c r="R131" i="22"/>
  <c r="Q131" i="22"/>
  <c r="O131" i="22"/>
  <c r="L131" i="22"/>
  <c r="J131" i="22"/>
  <c r="AL130" i="22"/>
  <c r="AK130" i="22"/>
  <c r="AJ130" i="22"/>
  <c r="AI130" i="22"/>
  <c r="AH130" i="22"/>
  <c r="AG130" i="22"/>
  <c r="AE130" i="22"/>
  <c r="AL129" i="22"/>
  <c r="AK129" i="22"/>
  <c r="AJ129" i="22"/>
  <c r="AI129" i="22"/>
  <c r="AH129" i="22"/>
  <c r="AG129" i="22"/>
  <c r="AE129" i="22"/>
  <c r="AL128" i="22"/>
  <c r="AK128" i="22"/>
  <c r="AJ128" i="22"/>
  <c r="AI128" i="22"/>
  <c r="AH128" i="22"/>
  <c r="AG128" i="22"/>
  <c r="AE128" i="22"/>
  <c r="AL127" i="22"/>
  <c r="AK127" i="22"/>
  <c r="AJ127" i="22"/>
  <c r="AI127" i="22"/>
  <c r="AH127" i="22"/>
  <c r="AG127" i="22"/>
  <c r="AE127" i="22"/>
  <c r="AL126" i="22"/>
  <c r="AK126" i="22"/>
  <c r="AJ126" i="22"/>
  <c r="AI126" i="22"/>
  <c r="AH126" i="22"/>
  <c r="AG126" i="22"/>
  <c r="AE126" i="22"/>
  <c r="AL125" i="22"/>
  <c r="AK125" i="22"/>
  <c r="AJ125" i="22"/>
  <c r="AI125" i="22"/>
  <c r="AH125" i="22"/>
  <c r="AG125" i="22"/>
  <c r="AE125" i="22"/>
  <c r="AL124" i="22"/>
  <c r="AK124" i="22"/>
  <c r="AJ124" i="22"/>
  <c r="AI124" i="22"/>
  <c r="AH124" i="22"/>
  <c r="AG124" i="22"/>
  <c r="AE124" i="22"/>
  <c r="AL123" i="22"/>
  <c r="AK123" i="22"/>
  <c r="AJ123" i="22"/>
  <c r="AI123" i="22"/>
  <c r="AH123" i="22"/>
  <c r="AG123" i="22"/>
  <c r="AE123" i="22"/>
  <c r="AL122" i="22"/>
  <c r="AK122" i="22"/>
  <c r="AJ122" i="22"/>
  <c r="AI122" i="22"/>
  <c r="AH122" i="22"/>
  <c r="AG122" i="22"/>
  <c r="AE122" i="22"/>
  <c r="AL121" i="22"/>
  <c r="AK121" i="22"/>
  <c r="AJ121" i="22"/>
  <c r="AI121" i="22"/>
  <c r="AH121" i="22"/>
  <c r="AG121" i="22"/>
  <c r="AE121" i="22"/>
  <c r="AL120" i="22"/>
  <c r="AK120" i="22"/>
  <c r="AJ120" i="22"/>
  <c r="AI120" i="22"/>
  <c r="AH120" i="22"/>
  <c r="AG120" i="22"/>
  <c r="AE120" i="22"/>
  <c r="AL119" i="22"/>
  <c r="AK119" i="22"/>
  <c r="AJ119" i="22"/>
  <c r="AI119" i="22"/>
  <c r="AH119" i="22"/>
  <c r="AG119" i="22"/>
  <c r="AE119" i="22"/>
  <c r="AL118" i="22"/>
  <c r="AK118" i="22"/>
  <c r="AJ118" i="22"/>
  <c r="AI118" i="22"/>
  <c r="AH118" i="22"/>
  <c r="AG118" i="22"/>
  <c r="AE118" i="22"/>
  <c r="AL117" i="22"/>
  <c r="AK117" i="22"/>
  <c r="AJ117" i="22"/>
  <c r="AI117" i="22"/>
  <c r="AH117" i="22"/>
  <c r="AG117" i="22"/>
  <c r="AE117" i="22"/>
  <c r="AL116" i="22"/>
  <c r="AK116" i="22"/>
  <c r="AJ116" i="22"/>
  <c r="AI116" i="22"/>
  <c r="AH116" i="22"/>
  <c r="AG116" i="22"/>
  <c r="AE116" i="22"/>
  <c r="AL115" i="22"/>
  <c r="AK115" i="22"/>
  <c r="AJ115" i="22"/>
  <c r="AI115" i="22"/>
  <c r="AH115" i="22"/>
  <c r="AG115" i="22"/>
  <c r="AE115" i="22"/>
  <c r="AL114" i="22"/>
  <c r="AK114" i="22"/>
  <c r="AJ114" i="22"/>
  <c r="AI114" i="22"/>
  <c r="AH114" i="22"/>
  <c r="AG114" i="22"/>
  <c r="AE114" i="22"/>
  <c r="AL113" i="22"/>
  <c r="AK113" i="22"/>
  <c r="AJ113" i="22"/>
  <c r="AI113" i="22"/>
  <c r="AH113" i="22"/>
  <c r="AG113" i="22"/>
  <c r="AE113" i="22"/>
  <c r="AL112" i="22"/>
  <c r="AK112" i="22"/>
  <c r="AJ112" i="22"/>
  <c r="AI112" i="22"/>
  <c r="AH112" i="22"/>
  <c r="AG112" i="22"/>
  <c r="AE112" i="22"/>
  <c r="AL111" i="22"/>
  <c r="AK111" i="22"/>
  <c r="AJ111" i="22"/>
  <c r="AI111" i="22"/>
  <c r="AH111" i="22"/>
  <c r="AG111" i="22"/>
  <c r="AE111" i="22"/>
  <c r="AL110" i="22"/>
  <c r="AK110" i="22"/>
  <c r="AJ110" i="22"/>
  <c r="AI110" i="22"/>
  <c r="AH110" i="22"/>
  <c r="AG110" i="22"/>
  <c r="AE110" i="22"/>
  <c r="AL109" i="22"/>
  <c r="AK109" i="22"/>
  <c r="AJ109" i="22"/>
  <c r="AI109" i="22"/>
  <c r="AH109" i="22"/>
  <c r="AG109" i="22"/>
  <c r="AE109" i="22"/>
  <c r="AL108" i="22"/>
  <c r="AK108" i="22"/>
  <c r="AJ108" i="22"/>
  <c r="AI108" i="22"/>
  <c r="AH108" i="22"/>
  <c r="AG108" i="22"/>
  <c r="AE108" i="22"/>
  <c r="AL107" i="22"/>
  <c r="AK107" i="22"/>
  <c r="AJ107" i="22"/>
  <c r="AI107" i="22"/>
  <c r="AH107" i="22"/>
  <c r="AG107" i="22"/>
  <c r="AE107" i="22"/>
  <c r="AL106" i="22"/>
  <c r="AK106" i="22"/>
  <c r="AJ106" i="22"/>
  <c r="AI106" i="22"/>
  <c r="AH106" i="22"/>
  <c r="AG106" i="22"/>
  <c r="AE106" i="22"/>
  <c r="AL105" i="22"/>
  <c r="AK105" i="22"/>
  <c r="AJ105" i="22"/>
  <c r="AI105" i="22"/>
  <c r="AH105" i="22"/>
  <c r="AG105" i="22"/>
  <c r="AE105" i="22"/>
  <c r="AL104" i="22"/>
  <c r="AK104" i="22"/>
  <c r="AJ104" i="22"/>
  <c r="AI104" i="22"/>
  <c r="AH104" i="22"/>
  <c r="AG104" i="22"/>
  <c r="AE104" i="22"/>
  <c r="AL103" i="22"/>
  <c r="AK103" i="22"/>
  <c r="AJ103" i="22"/>
  <c r="AI103" i="22"/>
  <c r="AH103" i="22"/>
  <c r="AG103" i="22"/>
  <c r="AE103" i="22"/>
  <c r="AL102" i="22"/>
  <c r="AK102" i="22"/>
  <c r="AJ102" i="22"/>
  <c r="AI102" i="22"/>
  <c r="AH102" i="22"/>
  <c r="AG102" i="22"/>
  <c r="AE102" i="22"/>
  <c r="AL101" i="22"/>
  <c r="AK101" i="22"/>
  <c r="AJ101" i="22"/>
  <c r="AI101" i="22"/>
  <c r="AH101" i="22"/>
  <c r="AG101" i="22"/>
  <c r="AE101" i="22"/>
  <c r="AL100" i="22"/>
  <c r="AK100" i="22"/>
  <c r="AJ100" i="22"/>
  <c r="AI100" i="22"/>
  <c r="AH100" i="22"/>
  <c r="AG100" i="22"/>
  <c r="AE100" i="22"/>
  <c r="AL99" i="22"/>
  <c r="AK99" i="22"/>
  <c r="AJ99" i="22"/>
  <c r="AI99" i="22"/>
  <c r="AH99" i="22"/>
  <c r="AG99" i="22"/>
  <c r="AE99" i="22"/>
  <c r="AL98" i="22"/>
  <c r="AK98" i="22"/>
  <c r="AJ98" i="22"/>
  <c r="AI98" i="22"/>
  <c r="AH98" i="22"/>
  <c r="AG98" i="22"/>
  <c r="AE98" i="22"/>
  <c r="AL97" i="22"/>
  <c r="AK97" i="22"/>
  <c r="AJ97" i="22"/>
  <c r="AI97" i="22"/>
  <c r="AH97" i="22"/>
  <c r="AG97" i="22"/>
  <c r="AE97" i="22"/>
  <c r="AL96" i="22"/>
  <c r="AK96" i="22"/>
  <c r="AJ96" i="22"/>
  <c r="AI96" i="22"/>
  <c r="AH96" i="22"/>
  <c r="AG96" i="22"/>
  <c r="AE96" i="22"/>
  <c r="AL95" i="22"/>
  <c r="AK95" i="22"/>
  <c r="AJ95" i="22"/>
  <c r="AI95" i="22"/>
  <c r="AH95" i="22"/>
  <c r="AG95" i="22"/>
  <c r="AE95" i="22"/>
  <c r="AL94" i="22"/>
  <c r="AK94" i="22"/>
  <c r="AJ94" i="22"/>
  <c r="AI94" i="22"/>
  <c r="AH94" i="22"/>
  <c r="AG94" i="22"/>
  <c r="AE94" i="22"/>
  <c r="AL93" i="22"/>
  <c r="AK93" i="22"/>
  <c r="AJ93" i="22"/>
  <c r="AI93" i="22"/>
  <c r="AH93" i="22"/>
  <c r="AG93" i="22"/>
  <c r="AE93" i="22"/>
  <c r="AL92" i="22"/>
  <c r="AK92" i="22"/>
  <c r="AJ92" i="22"/>
  <c r="AI92" i="22"/>
  <c r="AH92" i="22"/>
  <c r="AG92" i="22"/>
  <c r="AE92" i="22"/>
  <c r="AL91" i="22"/>
  <c r="AK91" i="22"/>
  <c r="AJ91" i="22"/>
  <c r="AI91" i="22"/>
  <c r="AH91" i="22"/>
  <c r="AG91" i="22"/>
  <c r="AE91" i="22"/>
  <c r="AL90" i="22"/>
  <c r="AK90" i="22"/>
  <c r="AJ90" i="22"/>
  <c r="AI90" i="22"/>
  <c r="AH90" i="22"/>
  <c r="AG90" i="22"/>
  <c r="AE90" i="22"/>
  <c r="AL89" i="22"/>
  <c r="AK89" i="22"/>
  <c r="AJ89" i="22"/>
  <c r="AI89" i="22"/>
  <c r="AH89" i="22"/>
  <c r="AG89" i="22"/>
  <c r="AE89" i="22"/>
  <c r="AL88" i="22"/>
  <c r="AK88" i="22"/>
  <c r="AJ88" i="22"/>
  <c r="AI88" i="22"/>
  <c r="AH88" i="22"/>
  <c r="AG88" i="22"/>
  <c r="AE88" i="22"/>
  <c r="AL87" i="22"/>
  <c r="AK87" i="22"/>
  <c r="AJ87" i="22"/>
  <c r="AI87" i="22"/>
  <c r="AH87" i="22"/>
  <c r="AG87" i="22"/>
  <c r="AE87" i="22"/>
  <c r="AL86" i="22"/>
  <c r="AK86" i="22"/>
  <c r="AJ86" i="22"/>
  <c r="AI86" i="22"/>
  <c r="AH86" i="22"/>
  <c r="AG86" i="22"/>
  <c r="AE86" i="22"/>
  <c r="AL85" i="22"/>
  <c r="AK85" i="22"/>
  <c r="AJ85" i="22"/>
  <c r="AI85" i="22"/>
  <c r="AH85" i="22"/>
  <c r="AG85" i="22"/>
  <c r="AE85" i="22"/>
  <c r="AL84" i="22"/>
  <c r="AK84" i="22"/>
  <c r="AJ84" i="22"/>
  <c r="AI84" i="22"/>
  <c r="AH84" i="22"/>
  <c r="AG84" i="22"/>
  <c r="AE84" i="22"/>
  <c r="AL83" i="22"/>
  <c r="AK83" i="22"/>
  <c r="AJ83" i="22"/>
  <c r="AI83" i="22"/>
  <c r="AH83" i="22"/>
  <c r="AG83" i="22"/>
  <c r="AE83" i="22"/>
  <c r="AL82" i="22"/>
  <c r="AK82" i="22"/>
  <c r="AJ82" i="22"/>
  <c r="AI82" i="22"/>
  <c r="AH82" i="22"/>
  <c r="AG82" i="22"/>
  <c r="AE82" i="22"/>
  <c r="AL81" i="22"/>
  <c r="AK81" i="22"/>
  <c r="AJ81" i="22"/>
  <c r="AI81" i="22"/>
  <c r="AH81" i="22"/>
  <c r="AG81" i="22"/>
  <c r="AE81" i="22"/>
  <c r="AL80" i="22"/>
  <c r="AK80" i="22"/>
  <c r="AJ80" i="22"/>
  <c r="AI80" i="22"/>
  <c r="AH80" i="22"/>
  <c r="AG80" i="22"/>
  <c r="AE80" i="22"/>
  <c r="AL79" i="22"/>
  <c r="AK79" i="22"/>
  <c r="AJ79" i="22"/>
  <c r="AI79" i="22"/>
  <c r="AH79" i="22"/>
  <c r="AG79" i="22"/>
  <c r="AE79" i="22"/>
  <c r="AL78" i="22"/>
  <c r="AK78" i="22"/>
  <c r="AJ78" i="22"/>
  <c r="AI78" i="22"/>
  <c r="AH78" i="22"/>
  <c r="AG78" i="22"/>
  <c r="AE78" i="22"/>
  <c r="AL77" i="22"/>
  <c r="AK77" i="22"/>
  <c r="AJ77" i="22"/>
  <c r="AI77" i="22"/>
  <c r="AH77" i="22"/>
  <c r="AG77" i="22"/>
  <c r="AE77" i="22"/>
  <c r="AL76" i="22"/>
  <c r="AK76" i="22"/>
  <c r="AJ76" i="22"/>
  <c r="AI76" i="22"/>
  <c r="AH76" i="22"/>
  <c r="AG76" i="22"/>
  <c r="AE76" i="22"/>
  <c r="AL75" i="22"/>
  <c r="AK75" i="22"/>
  <c r="AJ75" i="22"/>
  <c r="AI75" i="22"/>
  <c r="AH75" i="22"/>
  <c r="AG75" i="22"/>
  <c r="AE75" i="22"/>
  <c r="AL74" i="22"/>
  <c r="AK74" i="22"/>
  <c r="AJ74" i="22"/>
  <c r="AI74" i="22"/>
  <c r="AH74" i="22"/>
  <c r="AG74" i="22"/>
  <c r="AE74" i="22"/>
  <c r="AL73" i="22"/>
  <c r="AK73" i="22"/>
  <c r="AJ73" i="22"/>
  <c r="AI73" i="22"/>
  <c r="AH73" i="22"/>
  <c r="AG73" i="22"/>
  <c r="AE73" i="22"/>
  <c r="AL72" i="22"/>
  <c r="AK72" i="22"/>
  <c r="AJ72" i="22"/>
  <c r="AI72" i="22"/>
  <c r="AH72" i="22"/>
  <c r="AG72" i="22"/>
  <c r="AE72" i="22"/>
  <c r="AL71" i="22"/>
  <c r="AK71" i="22"/>
  <c r="AJ71" i="22"/>
  <c r="AI71" i="22"/>
  <c r="AH71" i="22"/>
  <c r="AG71" i="22"/>
  <c r="AE71" i="22"/>
  <c r="AL70" i="22"/>
  <c r="AK70" i="22"/>
  <c r="AJ70" i="22"/>
  <c r="AI70" i="22"/>
  <c r="AH70" i="22"/>
  <c r="AG70" i="22"/>
  <c r="AE70" i="22"/>
  <c r="AL69" i="22"/>
  <c r="AK69" i="22"/>
  <c r="AJ69" i="22"/>
  <c r="AI69" i="22"/>
  <c r="AH69" i="22"/>
  <c r="AG69" i="22"/>
  <c r="AE69" i="22"/>
  <c r="AL68" i="22"/>
  <c r="AK68" i="22"/>
  <c r="AJ68" i="22"/>
  <c r="AI68" i="22"/>
  <c r="AH68" i="22"/>
  <c r="AG68" i="22"/>
  <c r="AE68" i="22"/>
  <c r="AL67" i="22"/>
  <c r="AK67" i="22"/>
  <c r="AJ67" i="22"/>
  <c r="AI67" i="22"/>
  <c r="AH67" i="22"/>
  <c r="AG67" i="22"/>
  <c r="AE67" i="22"/>
  <c r="AL66" i="22"/>
  <c r="AK66" i="22"/>
  <c r="AJ66" i="22"/>
  <c r="AI66" i="22"/>
  <c r="AH66" i="22"/>
  <c r="AG66" i="22"/>
  <c r="AE66" i="22"/>
  <c r="AL65" i="22"/>
  <c r="AK65" i="22"/>
  <c r="AJ65" i="22"/>
  <c r="AI65" i="22"/>
  <c r="AH65" i="22"/>
  <c r="AG65" i="22"/>
  <c r="AE65" i="22"/>
  <c r="AL64" i="22"/>
  <c r="AK64" i="22"/>
  <c r="AJ64" i="22"/>
  <c r="AI64" i="22"/>
  <c r="AH64" i="22"/>
  <c r="AG64" i="22"/>
  <c r="AE64" i="22"/>
  <c r="AL63" i="22"/>
  <c r="AK63" i="22"/>
  <c r="AJ63" i="22"/>
  <c r="AI63" i="22"/>
  <c r="AH63" i="22"/>
  <c r="AG63" i="22"/>
  <c r="AE63" i="22"/>
  <c r="AL62" i="22"/>
  <c r="AK62" i="22"/>
  <c r="AJ62" i="22"/>
  <c r="AI62" i="22"/>
  <c r="AH62" i="22"/>
  <c r="AG62" i="22"/>
  <c r="AE62" i="22"/>
  <c r="AL61" i="22"/>
  <c r="AK61" i="22"/>
  <c r="AJ61" i="22"/>
  <c r="AI61" i="22"/>
  <c r="AH61" i="22"/>
  <c r="AG61" i="22"/>
  <c r="AE61" i="22"/>
  <c r="AL60" i="22"/>
  <c r="AK60" i="22"/>
  <c r="AJ60" i="22"/>
  <c r="AI60" i="22"/>
  <c r="AH60" i="22"/>
  <c r="AG60" i="22"/>
  <c r="AE60" i="22"/>
  <c r="AL59" i="22"/>
  <c r="AK59" i="22"/>
  <c r="AJ59" i="22"/>
  <c r="AI59" i="22"/>
  <c r="AH59" i="22"/>
  <c r="AG59" i="22"/>
  <c r="AE59" i="22"/>
  <c r="AL58" i="22"/>
  <c r="AK58" i="22"/>
  <c r="AJ58" i="22"/>
  <c r="AI58" i="22"/>
  <c r="AH58" i="22"/>
  <c r="AG58" i="22"/>
  <c r="AE58" i="22"/>
  <c r="AL57" i="22"/>
  <c r="AK57" i="22"/>
  <c r="AJ57" i="22"/>
  <c r="AI57" i="22"/>
  <c r="AH57" i="22"/>
  <c r="AG57" i="22"/>
  <c r="AE57" i="22"/>
  <c r="AL56" i="22"/>
  <c r="AK56" i="22"/>
  <c r="AJ56" i="22"/>
  <c r="AI56" i="22"/>
  <c r="AH56" i="22"/>
  <c r="AG56" i="22"/>
  <c r="AE56" i="22"/>
  <c r="AL55" i="22"/>
  <c r="AK55" i="22"/>
  <c r="AJ55" i="22"/>
  <c r="AI55" i="22"/>
  <c r="AH55" i="22"/>
  <c r="AG55" i="22"/>
  <c r="AE55" i="22"/>
  <c r="AL54" i="22"/>
  <c r="AK54" i="22"/>
  <c r="AJ54" i="22"/>
  <c r="AI54" i="22"/>
  <c r="AH54" i="22"/>
  <c r="AG54" i="22"/>
  <c r="AE54" i="22"/>
  <c r="AL53" i="22"/>
  <c r="AK53" i="22"/>
  <c r="AJ53" i="22"/>
  <c r="AI53" i="22"/>
  <c r="AH53" i="22"/>
  <c r="AG53" i="22"/>
  <c r="AE53" i="22"/>
  <c r="AL52" i="22"/>
  <c r="AK52" i="22"/>
  <c r="AJ52" i="22"/>
  <c r="AI52" i="22"/>
  <c r="AH52" i="22"/>
  <c r="AG52" i="22"/>
  <c r="AE52" i="22"/>
  <c r="AL51" i="22"/>
  <c r="AK51" i="22"/>
  <c r="AJ51" i="22"/>
  <c r="AI51" i="22"/>
  <c r="AH51" i="22"/>
  <c r="AG51" i="22"/>
  <c r="AE51" i="22"/>
  <c r="AL50" i="22"/>
  <c r="AK50" i="22"/>
  <c r="AJ50" i="22"/>
  <c r="AI50" i="22"/>
  <c r="AH50" i="22"/>
  <c r="AG50" i="22"/>
  <c r="AE50" i="22"/>
  <c r="AL49" i="22"/>
  <c r="AK49" i="22"/>
  <c r="AJ49" i="22"/>
  <c r="AI49" i="22"/>
  <c r="AH49" i="22"/>
  <c r="AG49" i="22"/>
  <c r="AE49" i="22"/>
  <c r="AL48" i="22"/>
  <c r="AK48" i="22"/>
  <c r="AJ48" i="22"/>
  <c r="AI48" i="22"/>
  <c r="AH48" i="22"/>
  <c r="AG48" i="22"/>
  <c r="AE48" i="22"/>
  <c r="AL47" i="22"/>
  <c r="AK47" i="22"/>
  <c r="AJ47" i="22"/>
  <c r="AI47" i="22"/>
  <c r="AH47" i="22"/>
  <c r="AG47" i="22"/>
  <c r="AE47" i="22"/>
  <c r="AL46" i="22"/>
  <c r="AK46" i="22"/>
  <c r="AJ46" i="22"/>
  <c r="AI46" i="22"/>
  <c r="AH46" i="22"/>
  <c r="AG46" i="22"/>
  <c r="AE46" i="22"/>
  <c r="AL45" i="22"/>
  <c r="AK45" i="22"/>
  <c r="AJ45" i="22"/>
  <c r="AI45" i="22"/>
  <c r="AH45" i="22"/>
  <c r="AG45" i="22"/>
  <c r="AE45" i="22"/>
  <c r="AL44" i="22"/>
  <c r="AK44" i="22"/>
  <c r="AJ44" i="22"/>
  <c r="AI44" i="22"/>
  <c r="AH44" i="22"/>
  <c r="AG44" i="22"/>
  <c r="AE44" i="22"/>
  <c r="AL43" i="22"/>
  <c r="AK43" i="22"/>
  <c r="AJ43" i="22"/>
  <c r="AI43" i="22"/>
  <c r="AH43" i="22"/>
  <c r="AG43" i="22"/>
  <c r="AE43" i="22"/>
  <c r="AL42" i="22"/>
  <c r="AK42" i="22"/>
  <c r="AJ42" i="22"/>
  <c r="AI42" i="22"/>
  <c r="AH42" i="22"/>
  <c r="AG42" i="22"/>
  <c r="AE42" i="22"/>
  <c r="AL41" i="22"/>
  <c r="AK41" i="22"/>
  <c r="AJ41" i="22"/>
  <c r="AI41" i="22"/>
  <c r="AH41" i="22"/>
  <c r="AG41" i="22"/>
  <c r="AE41" i="22"/>
  <c r="AL40" i="22"/>
  <c r="AK40" i="22"/>
  <c r="AJ40" i="22"/>
  <c r="AI40" i="22"/>
  <c r="AH40" i="22"/>
  <c r="AG40" i="22"/>
  <c r="AE40" i="22"/>
  <c r="AL39" i="22"/>
  <c r="AK39" i="22"/>
  <c r="AJ39" i="22"/>
  <c r="AI39" i="22"/>
  <c r="AH39" i="22"/>
  <c r="AG39" i="22"/>
  <c r="AE39" i="22"/>
  <c r="AL38" i="22"/>
  <c r="AK38" i="22"/>
  <c r="AJ38" i="22"/>
  <c r="AI38" i="22"/>
  <c r="AH38" i="22"/>
  <c r="AG38" i="22"/>
  <c r="AE38" i="22"/>
  <c r="AL37" i="22"/>
  <c r="AK37" i="22"/>
  <c r="AJ37" i="22"/>
  <c r="AI37" i="22"/>
  <c r="AH37" i="22"/>
  <c r="AG37" i="22"/>
  <c r="AE37" i="22"/>
  <c r="AL36" i="22"/>
  <c r="AK36" i="22"/>
  <c r="AJ36" i="22"/>
  <c r="AI36" i="22"/>
  <c r="AH36" i="22"/>
  <c r="AG36" i="22"/>
  <c r="AE36" i="22"/>
  <c r="AL35" i="22"/>
  <c r="AK35" i="22"/>
  <c r="AJ35" i="22"/>
  <c r="AI35" i="22"/>
  <c r="AH35" i="22"/>
  <c r="AG35" i="22"/>
  <c r="AE35" i="22"/>
  <c r="AL34" i="22"/>
  <c r="AK34" i="22"/>
  <c r="AJ34" i="22"/>
  <c r="AI34" i="22"/>
  <c r="AH34" i="22"/>
  <c r="AG34" i="22"/>
  <c r="AE34" i="22"/>
  <c r="AL33" i="22"/>
  <c r="AK33" i="22"/>
  <c r="AJ33" i="22"/>
  <c r="AI33" i="22"/>
  <c r="AH33" i="22"/>
  <c r="AG33" i="22"/>
  <c r="AE33" i="22"/>
  <c r="AL32" i="22"/>
  <c r="AK32" i="22"/>
  <c r="AJ32" i="22"/>
  <c r="AI32" i="22"/>
  <c r="AH32" i="22"/>
  <c r="AG32" i="22"/>
  <c r="AE32" i="22"/>
  <c r="AM31" i="22"/>
  <c r="AL31" i="22"/>
  <c r="AK31" i="22"/>
  <c r="AJ31" i="22"/>
  <c r="AI31" i="22"/>
  <c r="AH31" i="22"/>
  <c r="AG31" i="22"/>
  <c r="AE31" i="22"/>
  <c r="AW30" i="22"/>
  <c r="AV30" i="22"/>
  <c r="AU30" i="22"/>
  <c r="AT30" i="22"/>
  <c r="AS30" i="22"/>
  <c r="AR30" i="22"/>
  <c r="AQ30" i="22"/>
  <c r="AP30" i="22"/>
  <c r="AO30" i="22"/>
  <c r="AN30" i="22"/>
  <c r="AM30" i="22"/>
  <c r="AL30" i="22"/>
  <c r="AK30" i="22"/>
  <c r="AJ30" i="22"/>
  <c r="AI30" i="22"/>
  <c r="AH30" i="22"/>
  <c r="AG30" i="22"/>
  <c r="AF30" i="22"/>
  <c r="AE30" i="22"/>
  <c r="AW29" i="22"/>
  <c r="AV29" i="22"/>
  <c r="AU29" i="22"/>
  <c r="AT29" i="22"/>
  <c r="AS29" i="22"/>
  <c r="AM29" i="22"/>
  <c r="AL29" i="22"/>
  <c r="AK29" i="22"/>
  <c r="AJ29" i="22"/>
  <c r="AI29" i="22"/>
  <c r="AH29" i="22"/>
  <c r="AG29" i="22"/>
  <c r="AF29" i="22"/>
  <c r="AE29" i="22"/>
  <c r="U29" i="22"/>
  <c r="AR29" i="22" s="1"/>
  <c r="T29" i="22"/>
  <c r="AQ29" i="22" s="1"/>
  <c r="S29" i="22"/>
  <c r="AP29" i="22" s="1"/>
  <c r="R29" i="22"/>
  <c r="AO29" i="22" s="1"/>
  <c r="Q29" i="22"/>
  <c r="AN29" i="22" s="1"/>
  <c r="Y28" i="22"/>
  <c r="U28" i="22"/>
  <c r="T28" i="22"/>
  <c r="S28" i="22"/>
  <c r="R28" i="22"/>
  <c r="Q28" i="22"/>
  <c r="O28" i="22"/>
  <c r="L28" i="22"/>
  <c r="H28" i="22"/>
  <c r="Y27" i="22"/>
  <c r="U27" i="22"/>
  <c r="T27" i="22"/>
  <c r="S27" i="22"/>
  <c r="R27" i="22"/>
  <c r="Q27" i="22"/>
  <c r="O27" i="22"/>
  <c r="L27" i="22"/>
  <c r="H27" i="22"/>
  <c r="Y26" i="22"/>
  <c r="U26" i="22"/>
  <c r="T26" i="22"/>
  <c r="S26" i="22"/>
  <c r="R26" i="22"/>
  <c r="Q26" i="22"/>
  <c r="O26" i="22"/>
  <c r="L26" i="22"/>
  <c r="H26" i="22"/>
  <c r="Z25" i="22"/>
  <c r="Y25" i="22"/>
  <c r="X25" i="22"/>
  <c r="W25" i="22"/>
  <c r="V25" i="22"/>
  <c r="U25" i="22"/>
  <c r="T25" i="22"/>
  <c r="S25" i="22"/>
  <c r="R25" i="22"/>
  <c r="Q25" i="22"/>
  <c r="P25" i="22"/>
  <c r="O25" i="22"/>
  <c r="N25" i="22"/>
  <c r="M25" i="22"/>
  <c r="L25" i="22"/>
  <c r="I25" i="22"/>
  <c r="H25" i="22"/>
  <c r="F23" i="22"/>
  <c r="AD3" i="22"/>
  <c r="AL2" i="22"/>
  <c r="AK2" i="22"/>
  <c r="AJ2" i="22"/>
  <c r="AI2" i="22"/>
  <c r="AH2" i="22"/>
  <c r="AG2" i="22"/>
  <c r="AF2" i="22"/>
  <c r="B1" i="22"/>
  <c r="H23" i="22" s="1"/>
  <c r="BC29" i="5"/>
  <c r="BC30" i="5"/>
  <c r="BC31" i="5"/>
  <c r="BC32" i="5"/>
  <c r="BC33" i="5"/>
  <c r="BC34" i="5"/>
  <c r="BC35" i="5"/>
  <c r="BC36" i="5"/>
  <c r="BC37" i="5"/>
  <c r="BC38" i="5"/>
  <c r="BC39" i="5"/>
  <c r="BC40" i="5"/>
  <c r="BC41" i="5"/>
  <c r="BC42" i="5"/>
  <c r="BC43" i="5"/>
  <c r="BC44" i="5"/>
  <c r="BC45" i="5"/>
  <c r="BC46" i="5"/>
  <c r="BC47" i="5"/>
  <c r="BC48" i="5"/>
  <c r="BC49" i="5"/>
  <c r="BC50" i="5"/>
  <c r="BC51" i="5"/>
  <c r="BC52" i="5"/>
  <c r="BC53" i="5"/>
  <c r="BC54" i="5"/>
  <c r="BC55" i="5"/>
  <c r="BC56" i="5"/>
  <c r="BC57" i="5"/>
  <c r="BC58" i="5"/>
  <c r="BC59" i="5"/>
  <c r="BC60" i="5"/>
  <c r="BC61" i="5"/>
  <c r="BC62" i="5"/>
  <c r="BC63" i="5"/>
  <c r="BC64" i="5"/>
  <c r="BC65" i="5"/>
  <c r="BC66" i="5"/>
  <c r="BC67" i="5"/>
  <c r="BC68" i="5"/>
  <c r="BC69" i="5"/>
  <c r="BC70" i="5"/>
  <c r="BC71" i="5"/>
  <c r="BC72" i="5"/>
  <c r="BC73" i="5"/>
  <c r="BC74" i="5"/>
  <c r="BC75" i="5"/>
  <c r="BC76" i="5"/>
  <c r="BC77" i="5"/>
  <c r="BC78" i="5"/>
  <c r="BC79" i="5"/>
  <c r="BC80" i="5"/>
  <c r="BC81" i="5"/>
  <c r="BC82" i="5"/>
  <c r="BC83" i="5"/>
  <c r="BC84" i="5"/>
  <c r="BC85" i="5"/>
  <c r="BC86" i="5"/>
  <c r="BC87" i="5"/>
  <c r="BC88" i="5"/>
  <c r="BC89" i="5"/>
  <c r="BC90" i="5"/>
  <c r="BC91" i="5"/>
  <c r="BC92" i="5"/>
  <c r="BC93" i="5"/>
  <c r="BC94" i="5"/>
  <c r="BC95" i="5"/>
  <c r="BC96" i="5"/>
  <c r="BC97" i="5"/>
  <c r="BC98" i="5"/>
  <c r="BC99" i="5"/>
  <c r="BC100" i="5"/>
  <c r="BC101" i="5"/>
  <c r="BC102" i="5"/>
  <c r="BC103" i="5"/>
  <c r="BC104" i="5"/>
  <c r="BC105" i="5"/>
  <c r="BC106" i="5"/>
  <c r="BC107" i="5"/>
  <c r="BC108" i="5"/>
  <c r="BC109" i="5"/>
  <c r="BC110" i="5"/>
  <c r="BC111" i="5"/>
  <c r="BC112" i="5"/>
  <c r="BC113" i="5"/>
  <c r="BC114" i="5"/>
  <c r="BC115" i="5"/>
  <c r="BC116" i="5"/>
  <c r="BC117" i="5"/>
  <c r="BC118" i="5"/>
  <c r="BC119" i="5"/>
  <c r="BC120" i="5"/>
  <c r="BC121" i="5"/>
  <c r="BC122" i="5"/>
  <c r="BC123" i="5"/>
  <c r="BC124" i="5"/>
  <c r="BC125" i="5"/>
  <c r="BC126" i="5"/>
  <c r="BC127" i="5"/>
  <c r="BC128" i="5"/>
  <c r="BC129" i="5"/>
  <c r="BC130" i="5"/>
  <c r="AX29" i="5"/>
  <c r="AX30" i="5"/>
  <c r="AX31" i="5"/>
  <c r="AX32" i="5"/>
  <c r="AX33" i="5"/>
  <c r="AX34" i="5"/>
  <c r="AX35" i="5"/>
  <c r="AX36" i="5"/>
  <c r="AX37" i="5"/>
  <c r="AX38" i="5"/>
  <c r="AX39" i="5"/>
  <c r="AX40" i="5"/>
  <c r="AX41" i="5"/>
  <c r="AX42" i="5"/>
  <c r="AX43" i="5"/>
  <c r="AX44" i="5"/>
  <c r="AX45" i="5"/>
  <c r="AX46" i="5"/>
  <c r="AX47" i="5"/>
  <c r="AX48" i="5"/>
  <c r="AX49" i="5"/>
  <c r="AX50" i="5"/>
  <c r="AX51" i="5"/>
  <c r="AX52" i="5"/>
  <c r="AX53" i="5"/>
  <c r="AX54" i="5"/>
  <c r="AX55" i="5"/>
  <c r="AX56" i="5"/>
  <c r="AX57" i="5"/>
  <c r="AX58" i="5"/>
  <c r="AX59" i="5"/>
  <c r="AX60" i="5"/>
  <c r="AX61" i="5"/>
  <c r="AX62" i="5"/>
  <c r="AX63" i="5"/>
  <c r="AX64" i="5"/>
  <c r="AX65" i="5"/>
  <c r="AX66" i="5"/>
  <c r="AX67" i="5"/>
  <c r="AX68" i="5"/>
  <c r="AX69" i="5"/>
  <c r="AX70" i="5"/>
  <c r="AX71" i="5"/>
  <c r="AX72" i="5"/>
  <c r="AX73" i="5"/>
  <c r="AX74" i="5"/>
  <c r="AX75" i="5"/>
  <c r="AX76" i="5"/>
  <c r="AX77" i="5"/>
  <c r="AX78" i="5"/>
  <c r="AX79" i="5"/>
  <c r="AX80" i="5"/>
  <c r="AX81" i="5"/>
  <c r="AX82" i="5"/>
  <c r="AX83" i="5"/>
  <c r="AX84" i="5"/>
  <c r="AX85" i="5"/>
  <c r="AX86" i="5"/>
  <c r="AX87" i="5"/>
  <c r="AX88" i="5"/>
  <c r="AX89" i="5"/>
  <c r="AX90" i="5"/>
  <c r="AX91" i="5"/>
  <c r="AX92" i="5"/>
  <c r="AX93" i="5"/>
  <c r="AX94" i="5"/>
  <c r="AX95" i="5"/>
  <c r="AX96" i="5"/>
  <c r="AX97" i="5"/>
  <c r="AX98" i="5"/>
  <c r="AX99" i="5"/>
  <c r="AX100" i="5"/>
  <c r="AX101" i="5"/>
  <c r="AX102" i="5"/>
  <c r="AX103" i="5"/>
  <c r="AX104" i="5"/>
  <c r="AX105" i="5"/>
  <c r="AX106" i="5"/>
  <c r="AX107" i="5"/>
  <c r="AX108" i="5"/>
  <c r="AX109" i="5"/>
  <c r="AX110" i="5"/>
  <c r="AX111" i="5"/>
  <c r="AX112" i="5"/>
  <c r="AX113" i="5"/>
  <c r="AX114" i="5"/>
  <c r="AX115" i="5"/>
  <c r="AX116" i="5"/>
  <c r="AX117" i="5"/>
  <c r="AX118" i="5"/>
  <c r="AX119" i="5"/>
  <c r="AX120" i="5"/>
  <c r="AX121" i="5"/>
  <c r="AX122" i="5"/>
  <c r="AX123" i="5"/>
  <c r="AX124" i="5"/>
  <c r="AX125" i="5"/>
  <c r="AX126" i="5"/>
  <c r="AX127" i="5"/>
  <c r="AX128" i="5"/>
  <c r="AX129" i="5"/>
  <c r="AX130" i="5"/>
  <c r="U27" i="5"/>
  <c r="U26" i="5"/>
  <c r="U25" i="5"/>
  <c r="U24" i="5"/>
  <c r="U5" i="5"/>
  <c r="P24" i="5"/>
  <c r="P25" i="5"/>
  <c r="P26" i="5"/>
  <c r="P27" i="5"/>
  <c r="O27" i="5"/>
  <c r="O26" i="5"/>
  <c r="O25" i="5"/>
  <c r="O24" i="5"/>
  <c r="N27" i="5"/>
  <c r="N26" i="5"/>
  <c r="N25" i="5"/>
  <c r="N24" i="5"/>
  <c r="M27" i="5"/>
  <c r="M26" i="5"/>
  <c r="M25" i="5"/>
  <c r="M24" i="5"/>
  <c r="L27" i="5"/>
  <c r="L26" i="5"/>
  <c r="L25" i="5"/>
  <c r="L24" i="5"/>
  <c r="K27" i="5"/>
  <c r="K26" i="5"/>
  <c r="K25" i="5"/>
  <c r="K24" i="5"/>
  <c r="P32" i="21"/>
  <c r="P33" i="21"/>
  <c r="P34" i="21"/>
  <c r="P35" i="21"/>
  <c r="P36" i="21"/>
  <c r="P37" i="21"/>
  <c r="P38" i="21"/>
  <c r="P39" i="21"/>
  <c r="P40" i="21"/>
  <c r="P41" i="21"/>
  <c r="P42" i="21"/>
  <c r="P43" i="21"/>
  <c r="P44" i="21"/>
  <c r="P45" i="21"/>
  <c r="P46" i="21"/>
  <c r="P47" i="21"/>
  <c r="P48" i="21"/>
  <c r="P49" i="21"/>
  <c r="P50" i="21"/>
  <c r="P51" i="21"/>
  <c r="P52" i="21"/>
  <c r="P53" i="21"/>
  <c r="P54" i="21"/>
  <c r="P55" i="21"/>
  <c r="P56" i="21"/>
  <c r="P57" i="21"/>
  <c r="P58" i="21"/>
  <c r="P59" i="21"/>
  <c r="P60" i="21"/>
  <c r="P61" i="21"/>
  <c r="P62" i="21"/>
  <c r="P63" i="21"/>
  <c r="P64" i="21"/>
  <c r="P65" i="21"/>
  <c r="P66" i="21"/>
  <c r="P67" i="21"/>
  <c r="P68" i="21"/>
  <c r="P69" i="21"/>
  <c r="P70" i="21"/>
  <c r="P71" i="21"/>
  <c r="P72" i="21"/>
  <c r="P73" i="21"/>
  <c r="P74" i="21"/>
  <c r="P75" i="21"/>
  <c r="P76" i="21"/>
  <c r="P77" i="21"/>
  <c r="P78" i="21"/>
  <c r="P79" i="21"/>
  <c r="P80" i="21"/>
  <c r="P81" i="21"/>
  <c r="P82" i="21"/>
  <c r="P83" i="21"/>
  <c r="P84" i="21"/>
  <c r="P85" i="21"/>
  <c r="P86" i="21"/>
  <c r="P87" i="21"/>
  <c r="P88" i="21"/>
  <c r="P89" i="21"/>
  <c r="P90" i="21"/>
  <c r="P91" i="21"/>
  <c r="P92" i="21"/>
  <c r="P93" i="21"/>
  <c r="P94" i="21"/>
  <c r="P95" i="21"/>
  <c r="P96" i="21"/>
  <c r="P97" i="21"/>
  <c r="P98" i="21"/>
  <c r="P99" i="21"/>
  <c r="P100" i="21"/>
  <c r="P101" i="21"/>
  <c r="P102" i="21"/>
  <c r="P103" i="21"/>
  <c r="P104" i="21"/>
  <c r="P105" i="21"/>
  <c r="P106" i="21"/>
  <c r="P107" i="21"/>
  <c r="P108" i="21"/>
  <c r="P109" i="21"/>
  <c r="P110" i="21"/>
  <c r="P111" i="21"/>
  <c r="P112" i="21"/>
  <c r="P113" i="21"/>
  <c r="P114" i="21"/>
  <c r="P115" i="21"/>
  <c r="P116" i="21"/>
  <c r="P117" i="21"/>
  <c r="P118" i="21"/>
  <c r="P119" i="21"/>
  <c r="P120" i="21"/>
  <c r="P121" i="21"/>
  <c r="P122" i="21"/>
  <c r="P123" i="21"/>
  <c r="P124" i="21"/>
  <c r="P125" i="21"/>
  <c r="P126" i="21"/>
  <c r="P127" i="21"/>
  <c r="P128" i="21"/>
  <c r="P129" i="21"/>
  <c r="P130" i="21"/>
  <c r="AB108" i="22" l="1"/>
  <c r="AB123" i="22"/>
  <c r="AB124" i="22"/>
  <c r="AB92" i="22"/>
  <c r="AB41" i="22"/>
  <c r="AB65" i="22"/>
  <c r="AB54" i="22"/>
  <c r="AB35" i="22"/>
  <c r="AB42" i="22"/>
  <c r="AB38" i="22"/>
  <c r="AB66" i="22"/>
  <c r="AB86" i="22"/>
  <c r="AB117" i="22"/>
  <c r="AB76" i="22"/>
  <c r="AB78" i="22"/>
  <c r="AB98" i="22"/>
  <c r="AB102" i="22"/>
  <c r="AB122" i="22"/>
  <c r="AB31" i="22"/>
  <c r="AB50" i="22"/>
  <c r="AB52" i="22"/>
  <c r="AB60" i="22"/>
  <c r="AB59" i="22"/>
  <c r="AB120" i="22"/>
  <c r="AB130" i="22"/>
  <c r="AB58" i="22"/>
  <c r="AB100" i="22"/>
  <c r="AB49" i="22"/>
  <c r="AB74" i="22"/>
  <c r="AB106" i="22"/>
  <c r="AB71" i="22"/>
  <c r="AB90" i="22"/>
  <c r="AB118" i="22"/>
  <c r="AB43" i="22"/>
  <c r="AB69" i="22"/>
  <c r="AB79" i="22"/>
  <c r="AB64" i="22"/>
  <c r="AB70" i="22"/>
  <c r="AB94" i="22"/>
  <c r="AB32" i="22"/>
  <c r="AB51" i="22"/>
  <c r="AB56" i="22"/>
  <c r="AB57" i="22"/>
  <c r="AB61" i="22"/>
  <c r="AB107" i="22"/>
  <c r="AB34" i="22"/>
  <c r="AB36" i="22"/>
  <c r="AB67" i="22"/>
  <c r="AB77" i="22"/>
  <c r="AB101" i="22"/>
  <c r="AB40" i="22"/>
  <c r="AB45" i="22"/>
  <c r="AB53" i="22"/>
  <c r="AB104" i="22"/>
  <c r="AB114" i="22"/>
  <c r="AB46" i="22"/>
  <c r="AB72" i="22"/>
  <c r="AB83" i="22"/>
  <c r="AB85" i="22"/>
  <c r="AB91" i="22"/>
  <c r="AB110" i="22"/>
  <c r="AB125" i="22"/>
  <c r="AB75" i="22"/>
  <c r="AB37" i="22"/>
  <c r="AB47" i="22"/>
  <c r="AB55" i="22"/>
  <c r="AB89" i="22"/>
  <c r="AB109" i="22"/>
  <c r="AB33" i="22"/>
  <c r="AB44" i="22"/>
  <c r="AB129" i="22"/>
  <c r="AB48" i="22"/>
  <c r="AB62" i="22"/>
  <c r="AB82" i="22"/>
  <c r="AB128" i="22"/>
  <c r="AB39" i="22"/>
  <c r="AB63" i="22"/>
  <c r="AB93" i="22"/>
  <c r="AB88" i="22"/>
  <c r="AB126" i="22"/>
  <c r="AB84" i="22"/>
  <c r="AB96" i="22"/>
  <c r="AB99" i="22"/>
  <c r="AB73" i="22"/>
  <c r="AB81" i="22"/>
  <c r="AB112" i="22"/>
  <c r="AB115" i="22"/>
  <c r="AB127" i="22"/>
  <c r="AB105" i="22"/>
  <c r="AB87" i="22"/>
  <c r="AB121" i="22"/>
  <c r="AB95" i="22"/>
  <c r="AB116" i="22"/>
  <c r="AB68" i="22"/>
  <c r="AB97" i="22"/>
  <c r="AB103" i="22"/>
  <c r="AB111" i="22"/>
  <c r="AB80" i="22"/>
  <c r="AB113" i="22"/>
  <c r="AB119" i="22"/>
  <c r="BP130" i="5"/>
  <c r="BP129" i="5"/>
  <c r="BP128" i="5"/>
  <c r="BP127" i="5"/>
  <c r="BP126" i="5"/>
  <c r="BP125" i="5"/>
  <c r="BP124" i="5"/>
  <c r="BP123" i="5"/>
  <c r="BP122" i="5"/>
  <c r="BP121" i="5"/>
  <c r="BP120" i="5"/>
  <c r="BP119" i="5"/>
  <c r="BP118" i="5"/>
  <c r="BP117" i="5"/>
  <c r="BP116" i="5"/>
  <c r="BP115" i="5"/>
  <c r="BP114" i="5"/>
  <c r="BP113" i="5"/>
  <c r="BP112" i="5"/>
  <c r="BP111" i="5"/>
  <c r="BP110" i="5"/>
  <c r="BP109" i="5"/>
  <c r="BP108" i="5"/>
  <c r="BP107" i="5"/>
  <c r="BP106" i="5"/>
  <c r="BP105" i="5"/>
  <c r="BP104" i="5"/>
  <c r="BP103" i="5"/>
  <c r="BP102" i="5"/>
  <c r="BP101" i="5"/>
  <c r="BP100" i="5"/>
  <c r="BP99" i="5"/>
  <c r="BP98" i="5"/>
  <c r="BP97" i="5"/>
  <c r="BP96" i="5"/>
  <c r="BP95" i="5"/>
  <c r="BP94" i="5"/>
  <c r="BP93" i="5"/>
  <c r="BP92" i="5"/>
  <c r="BP91" i="5"/>
  <c r="BP90" i="5"/>
  <c r="BP89" i="5"/>
  <c r="BP88" i="5"/>
  <c r="BP87" i="5"/>
  <c r="BP86" i="5"/>
  <c r="BP85" i="5"/>
  <c r="BP84" i="5"/>
  <c r="BP83" i="5"/>
  <c r="BP82" i="5"/>
  <c r="BP81" i="5"/>
  <c r="BP80" i="5"/>
  <c r="BP79" i="5"/>
  <c r="BP78" i="5"/>
  <c r="BP77" i="5"/>
  <c r="BP76" i="5"/>
  <c r="BP75" i="5"/>
  <c r="BP74" i="5"/>
  <c r="BP73" i="5"/>
  <c r="BP72" i="5"/>
  <c r="BP71" i="5"/>
  <c r="BP70" i="5"/>
  <c r="BP69" i="5"/>
  <c r="BP68" i="5"/>
  <c r="BP67" i="5"/>
  <c r="BP66" i="5"/>
  <c r="BP65" i="5"/>
  <c r="BP64" i="5"/>
  <c r="BP63" i="5"/>
  <c r="BP62" i="5"/>
  <c r="BP61" i="5"/>
  <c r="BP60" i="5"/>
  <c r="BP59" i="5"/>
  <c r="BP58" i="5"/>
  <c r="BP57" i="5"/>
  <c r="BP56" i="5"/>
  <c r="BP55" i="5"/>
  <c r="BP54" i="5"/>
  <c r="BP53" i="5"/>
  <c r="BP52" i="5"/>
  <c r="BP51" i="5"/>
  <c r="BP50" i="5"/>
  <c r="BP49" i="5"/>
  <c r="BP48" i="5"/>
  <c r="BP47" i="5"/>
  <c r="BP46" i="5"/>
  <c r="BP45" i="5"/>
  <c r="BP44" i="5"/>
  <c r="BP43" i="5"/>
  <c r="BP42" i="5"/>
  <c r="BP41" i="5"/>
  <c r="BP40" i="5"/>
  <c r="BP39" i="5"/>
  <c r="BP38" i="5"/>
  <c r="BP37" i="5"/>
  <c r="BP36" i="5"/>
  <c r="BP35" i="5"/>
  <c r="BP34" i="5"/>
  <c r="BP33" i="5"/>
  <c r="BP32" i="5"/>
  <c r="BP31" i="5"/>
  <c r="BP30" i="5"/>
  <c r="BP29" i="5"/>
  <c r="BO130" i="5"/>
  <c r="BO129" i="5"/>
  <c r="BO128" i="5"/>
  <c r="BO127" i="5"/>
  <c r="BO126" i="5"/>
  <c r="BO125" i="5"/>
  <c r="BO124" i="5"/>
  <c r="BO123" i="5"/>
  <c r="BO122" i="5"/>
  <c r="BO121" i="5"/>
  <c r="BO120" i="5"/>
  <c r="BO119" i="5"/>
  <c r="BO118" i="5"/>
  <c r="BO117" i="5"/>
  <c r="BO116" i="5"/>
  <c r="BO115" i="5"/>
  <c r="BO114" i="5"/>
  <c r="BO113" i="5"/>
  <c r="BO112" i="5"/>
  <c r="BO111" i="5"/>
  <c r="BO110" i="5"/>
  <c r="BO109" i="5"/>
  <c r="BO108" i="5"/>
  <c r="BO107" i="5"/>
  <c r="BO106" i="5"/>
  <c r="BO105" i="5"/>
  <c r="BO104" i="5"/>
  <c r="BO103" i="5"/>
  <c r="BO102" i="5"/>
  <c r="BO101" i="5"/>
  <c r="BO100" i="5"/>
  <c r="BO99" i="5"/>
  <c r="BO98" i="5"/>
  <c r="BO97" i="5"/>
  <c r="BO96" i="5"/>
  <c r="BO95" i="5"/>
  <c r="BO94" i="5"/>
  <c r="BO93" i="5"/>
  <c r="BO92" i="5"/>
  <c r="BO91" i="5"/>
  <c r="BO90" i="5"/>
  <c r="BO89" i="5"/>
  <c r="BO88" i="5"/>
  <c r="BO87" i="5"/>
  <c r="BO86" i="5"/>
  <c r="BO85" i="5"/>
  <c r="BO84" i="5"/>
  <c r="BO83" i="5"/>
  <c r="BO82" i="5"/>
  <c r="BO81" i="5"/>
  <c r="BO80" i="5"/>
  <c r="BO79" i="5"/>
  <c r="BO78" i="5"/>
  <c r="BO77" i="5"/>
  <c r="BO76" i="5"/>
  <c r="BO75" i="5"/>
  <c r="BO74" i="5"/>
  <c r="BO73" i="5"/>
  <c r="BO72" i="5"/>
  <c r="BO71" i="5"/>
  <c r="BO70" i="5"/>
  <c r="BO69" i="5"/>
  <c r="BO68" i="5"/>
  <c r="BO67" i="5"/>
  <c r="BO66" i="5"/>
  <c r="BO65" i="5"/>
  <c r="BO64" i="5"/>
  <c r="BO63" i="5"/>
  <c r="BO62" i="5"/>
  <c r="BO61" i="5"/>
  <c r="BO60" i="5"/>
  <c r="BO59" i="5"/>
  <c r="BO58" i="5"/>
  <c r="BO57" i="5"/>
  <c r="BO56" i="5"/>
  <c r="BO55" i="5"/>
  <c r="BO54" i="5"/>
  <c r="BO53" i="5"/>
  <c r="BO52" i="5"/>
  <c r="BO51" i="5"/>
  <c r="BO50" i="5"/>
  <c r="BO49" i="5"/>
  <c r="BO48" i="5"/>
  <c r="BO47" i="5"/>
  <c r="BO46" i="5"/>
  <c r="BO45" i="5"/>
  <c r="BO44" i="5"/>
  <c r="BO43" i="5"/>
  <c r="BO42" i="5"/>
  <c r="BO41" i="5"/>
  <c r="BO40" i="5"/>
  <c r="BO39" i="5"/>
  <c r="BO38" i="5"/>
  <c r="BO37" i="5"/>
  <c r="BO36" i="5"/>
  <c r="BO35" i="5"/>
  <c r="BO34" i="5"/>
  <c r="BO33" i="5"/>
  <c r="BO32" i="5"/>
  <c r="BO31" i="5"/>
  <c r="BO30" i="5"/>
  <c r="BO29" i="5"/>
  <c r="BN130" i="5"/>
  <c r="BN129" i="5"/>
  <c r="BN128" i="5"/>
  <c r="BN127" i="5"/>
  <c r="BN126" i="5"/>
  <c r="BN125" i="5"/>
  <c r="BN124" i="5"/>
  <c r="BN123" i="5"/>
  <c r="BN122" i="5"/>
  <c r="BN121" i="5"/>
  <c r="BN120" i="5"/>
  <c r="BN119" i="5"/>
  <c r="BN118" i="5"/>
  <c r="BN117" i="5"/>
  <c r="BN116" i="5"/>
  <c r="BN115" i="5"/>
  <c r="BN114" i="5"/>
  <c r="BN113" i="5"/>
  <c r="BN112" i="5"/>
  <c r="BN111" i="5"/>
  <c r="BN110" i="5"/>
  <c r="BN109" i="5"/>
  <c r="BN108" i="5"/>
  <c r="BN107" i="5"/>
  <c r="BN106" i="5"/>
  <c r="BN105" i="5"/>
  <c r="BN104" i="5"/>
  <c r="BN103" i="5"/>
  <c r="BN102" i="5"/>
  <c r="BN101" i="5"/>
  <c r="BN100" i="5"/>
  <c r="BN99" i="5"/>
  <c r="BN98" i="5"/>
  <c r="BN97" i="5"/>
  <c r="BN96" i="5"/>
  <c r="BN95" i="5"/>
  <c r="BN94" i="5"/>
  <c r="BN93" i="5"/>
  <c r="BN92" i="5"/>
  <c r="BN91" i="5"/>
  <c r="BN90" i="5"/>
  <c r="BN89" i="5"/>
  <c r="BN88" i="5"/>
  <c r="BN87" i="5"/>
  <c r="BN86" i="5"/>
  <c r="BN85" i="5"/>
  <c r="BN84" i="5"/>
  <c r="BN83" i="5"/>
  <c r="BN82" i="5"/>
  <c r="BN81" i="5"/>
  <c r="BN80" i="5"/>
  <c r="BN79" i="5"/>
  <c r="BN78" i="5"/>
  <c r="BN77" i="5"/>
  <c r="BN76" i="5"/>
  <c r="BN75" i="5"/>
  <c r="BN74" i="5"/>
  <c r="BN73" i="5"/>
  <c r="BN72" i="5"/>
  <c r="BN71" i="5"/>
  <c r="BN70" i="5"/>
  <c r="BN69" i="5"/>
  <c r="BN68" i="5"/>
  <c r="BN67" i="5"/>
  <c r="BN66" i="5"/>
  <c r="BN65" i="5"/>
  <c r="BN64" i="5"/>
  <c r="BN63" i="5"/>
  <c r="BN62" i="5"/>
  <c r="BN61" i="5"/>
  <c r="BN60" i="5"/>
  <c r="BN59" i="5"/>
  <c r="BN58" i="5"/>
  <c r="BN57" i="5"/>
  <c r="BN56" i="5"/>
  <c r="BN55" i="5"/>
  <c r="BN54" i="5"/>
  <c r="BN53" i="5"/>
  <c r="BN52" i="5"/>
  <c r="BN51" i="5"/>
  <c r="BN50" i="5"/>
  <c r="BN49" i="5"/>
  <c r="BN48" i="5"/>
  <c r="BN47" i="5"/>
  <c r="BN46" i="5"/>
  <c r="BN45" i="5"/>
  <c r="BN44" i="5"/>
  <c r="BN43" i="5"/>
  <c r="BN42" i="5"/>
  <c r="BN41" i="5"/>
  <c r="BN40" i="5"/>
  <c r="BN39" i="5"/>
  <c r="BN38" i="5"/>
  <c r="BN37" i="5"/>
  <c r="BN36" i="5"/>
  <c r="BN35" i="5"/>
  <c r="BN34" i="5"/>
  <c r="BN33" i="5"/>
  <c r="BN32" i="5"/>
  <c r="BN31" i="5"/>
  <c r="BN30" i="5"/>
  <c r="BN29" i="5"/>
  <c r="BM130" i="5"/>
  <c r="BM129" i="5"/>
  <c r="BM128" i="5"/>
  <c r="BM127" i="5"/>
  <c r="BM126" i="5"/>
  <c r="BM125" i="5"/>
  <c r="BM124" i="5"/>
  <c r="BM123" i="5"/>
  <c r="BM122" i="5"/>
  <c r="BM121" i="5"/>
  <c r="BM120" i="5"/>
  <c r="BM119" i="5"/>
  <c r="BM118" i="5"/>
  <c r="BM117" i="5"/>
  <c r="BM116" i="5"/>
  <c r="BM115" i="5"/>
  <c r="BM114" i="5"/>
  <c r="BM113" i="5"/>
  <c r="BM112" i="5"/>
  <c r="BM111" i="5"/>
  <c r="BM110" i="5"/>
  <c r="BM109" i="5"/>
  <c r="BM108" i="5"/>
  <c r="BM107" i="5"/>
  <c r="BM106" i="5"/>
  <c r="BM105" i="5"/>
  <c r="BM104" i="5"/>
  <c r="BM103" i="5"/>
  <c r="BM102" i="5"/>
  <c r="BM101" i="5"/>
  <c r="BM100" i="5"/>
  <c r="BM99" i="5"/>
  <c r="BM98" i="5"/>
  <c r="BM97" i="5"/>
  <c r="BM96" i="5"/>
  <c r="BM95" i="5"/>
  <c r="BM94" i="5"/>
  <c r="BM93" i="5"/>
  <c r="BM92" i="5"/>
  <c r="BM91" i="5"/>
  <c r="BM90" i="5"/>
  <c r="BM89" i="5"/>
  <c r="BM88" i="5"/>
  <c r="BM87" i="5"/>
  <c r="BM86" i="5"/>
  <c r="BM85" i="5"/>
  <c r="BM84" i="5"/>
  <c r="BM83" i="5"/>
  <c r="BM82" i="5"/>
  <c r="BM81" i="5"/>
  <c r="BM80" i="5"/>
  <c r="BM79" i="5"/>
  <c r="BM78" i="5"/>
  <c r="BM77" i="5"/>
  <c r="BM76" i="5"/>
  <c r="BM75" i="5"/>
  <c r="BM74" i="5"/>
  <c r="BM73" i="5"/>
  <c r="BM72" i="5"/>
  <c r="BM71" i="5"/>
  <c r="BM70" i="5"/>
  <c r="BM69" i="5"/>
  <c r="BM68" i="5"/>
  <c r="BM67" i="5"/>
  <c r="BM66" i="5"/>
  <c r="BM65" i="5"/>
  <c r="BM64" i="5"/>
  <c r="BM63" i="5"/>
  <c r="BM62" i="5"/>
  <c r="BM61" i="5"/>
  <c r="BM60" i="5"/>
  <c r="BM59" i="5"/>
  <c r="BM58" i="5"/>
  <c r="BM57" i="5"/>
  <c r="BM56" i="5"/>
  <c r="BM55" i="5"/>
  <c r="BM54" i="5"/>
  <c r="BM53" i="5"/>
  <c r="BM52" i="5"/>
  <c r="BM51" i="5"/>
  <c r="BM50" i="5"/>
  <c r="BM49" i="5"/>
  <c r="BM48" i="5"/>
  <c r="BM47" i="5"/>
  <c r="BM46" i="5"/>
  <c r="BM45" i="5"/>
  <c r="BM44" i="5"/>
  <c r="BM43" i="5"/>
  <c r="BM42" i="5"/>
  <c r="BM41" i="5"/>
  <c r="BM40" i="5"/>
  <c r="BM39" i="5"/>
  <c r="BM38" i="5"/>
  <c r="BM37" i="5"/>
  <c r="BM36" i="5"/>
  <c r="BM35" i="5"/>
  <c r="BM34" i="5"/>
  <c r="BM33" i="5"/>
  <c r="BM32" i="5"/>
  <c r="BM31" i="5"/>
  <c r="BM30" i="5"/>
  <c r="BM29" i="5"/>
  <c r="BL130" i="5"/>
  <c r="BL129" i="5"/>
  <c r="BL128" i="5"/>
  <c r="BL127" i="5"/>
  <c r="BL126" i="5"/>
  <c r="BL125" i="5"/>
  <c r="BL124" i="5"/>
  <c r="BL123" i="5"/>
  <c r="BL122" i="5"/>
  <c r="BL121" i="5"/>
  <c r="BL120" i="5"/>
  <c r="BL119" i="5"/>
  <c r="BL118" i="5"/>
  <c r="BL117" i="5"/>
  <c r="BL116" i="5"/>
  <c r="BL115" i="5"/>
  <c r="BL114" i="5"/>
  <c r="BL113" i="5"/>
  <c r="BL112" i="5"/>
  <c r="BL111" i="5"/>
  <c r="BL110" i="5"/>
  <c r="BL109" i="5"/>
  <c r="BL108" i="5"/>
  <c r="BL107" i="5"/>
  <c r="BL106" i="5"/>
  <c r="BL105" i="5"/>
  <c r="BL104" i="5"/>
  <c r="BL103" i="5"/>
  <c r="BL102" i="5"/>
  <c r="BL101" i="5"/>
  <c r="BL100" i="5"/>
  <c r="BL99" i="5"/>
  <c r="BL98" i="5"/>
  <c r="BL97" i="5"/>
  <c r="BL96" i="5"/>
  <c r="BL95" i="5"/>
  <c r="BL94" i="5"/>
  <c r="BL93" i="5"/>
  <c r="BL92" i="5"/>
  <c r="BL91" i="5"/>
  <c r="BL90" i="5"/>
  <c r="BL89" i="5"/>
  <c r="BL88" i="5"/>
  <c r="BL87" i="5"/>
  <c r="BL86" i="5"/>
  <c r="BL85" i="5"/>
  <c r="BL84" i="5"/>
  <c r="BL83" i="5"/>
  <c r="BL82" i="5"/>
  <c r="BL81" i="5"/>
  <c r="BL80" i="5"/>
  <c r="BL79" i="5"/>
  <c r="BL78" i="5"/>
  <c r="BL77" i="5"/>
  <c r="BL76" i="5"/>
  <c r="BL75" i="5"/>
  <c r="BL74" i="5"/>
  <c r="BL73" i="5"/>
  <c r="BL72" i="5"/>
  <c r="BL71" i="5"/>
  <c r="BL70" i="5"/>
  <c r="BL69" i="5"/>
  <c r="BL68" i="5"/>
  <c r="BL67" i="5"/>
  <c r="BL66" i="5"/>
  <c r="BL65" i="5"/>
  <c r="BL64" i="5"/>
  <c r="BL63" i="5"/>
  <c r="BL62" i="5"/>
  <c r="BL61" i="5"/>
  <c r="BL60" i="5"/>
  <c r="BL59" i="5"/>
  <c r="BL58" i="5"/>
  <c r="BL57" i="5"/>
  <c r="BL56" i="5"/>
  <c r="BL55" i="5"/>
  <c r="BL54" i="5"/>
  <c r="BL53" i="5"/>
  <c r="BL52" i="5"/>
  <c r="BL51" i="5"/>
  <c r="BL50" i="5"/>
  <c r="BL49" i="5"/>
  <c r="BL48" i="5"/>
  <c r="BL47" i="5"/>
  <c r="BL46" i="5"/>
  <c r="BL45" i="5"/>
  <c r="BL44" i="5"/>
  <c r="BL43" i="5"/>
  <c r="BL42" i="5"/>
  <c r="BL41" i="5"/>
  <c r="BL40" i="5"/>
  <c r="BL39" i="5"/>
  <c r="BL38" i="5"/>
  <c r="BL37" i="5"/>
  <c r="BL36" i="5"/>
  <c r="BL35" i="5"/>
  <c r="BL34" i="5"/>
  <c r="BL33" i="5"/>
  <c r="BL32" i="5"/>
  <c r="BL31" i="5"/>
  <c r="BL30" i="5"/>
  <c r="BL29" i="5"/>
  <c r="BK130" i="5"/>
  <c r="BK129" i="5"/>
  <c r="BK128" i="5"/>
  <c r="BK127" i="5"/>
  <c r="BK126" i="5"/>
  <c r="BK125" i="5"/>
  <c r="BK124" i="5"/>
  <c r="BK123" i="5"/>
  <c r="BK122" i="5"/>
  <c r="BK121" i="5"/>
  <c r="BK120" i="5"/>
  <c r="BK119" i="5"/>
  <c r="BK118" i="5"/>
  <c r="BK117" i="5"/>
  <c r="BK116" i="5"/>
  <c r="BK115" i="5"/>
  <c r="BK114" i="5"/>
  <c r="BK113" i="5"/>
  <c r="BK112" i="5"/>
  <c r="BK111" i="5"/>
  <c r="BK110" i="5"/>
  <c r="BK109" i="5"/>
  <c r="BK108" i="5"/>
  <c r="BK107" i="5"/>
  <c r="BK106" i="5"/>
  <c r="BK105" i="5"/>
  <c r="BK104" i="5"/>
  <c r="BK103" i="5"/>
  <c r="BK102" i="5"/>
  <c r="BK101" i="5"/>
  <c r="BK100" i="5"/>
  <c r="BK99" i="5"/>
  <c r="BK98" i="5"/>
  <c r="BK97" i="5"/>
  <c r="BK96" i="5"/>
  <c r="BK95" i="5"/>
  <c r="BK94" i="5"/>
  <c r="BK93" i="5"/>
  <c r="BK92" i="5"/>
  <c r="BK91" i="5"/>
  <c r="BK90" i="5"/>
  <c r="BK89" i="5"/>
  <c r="BK88" i="5"/>
  <c r="BK87" i="5"/>
  <c r="BK86" i="5"/>
  <c r="BK85" i="5"/>
  <c r="BK84" i="5"/>
  <c r="BK83" i="5"/>
  <c r="BK82" i="5"/>
  <c r="BK81" i="5"/>
  <c r="BK80" i="5"/>
  <c r="BK79" i="5"/>
  <c r="BK78" i="5"/>
  <c r="BK77" i="5"/>
  <c r="BK76" i="5"/>
  <c r="BK75" i="5"/>
  <c r="BK74" i="5"/>
  <c r="BK73" i="5"/>
  <c r="BK72" i="5"/>
  <c r="BK71" i="5"/>
  <c r="BK70" i="5"/>
  <c r="BK69" i="5"/>
  <c r="BK68" i="5"/>
  <c r="BK67" i="5"/>
  <c r="BK66" i="5"/>
  <c r="BK65" i="5"/>
  <c r="BK64" i="5"/>
  <c r="BK63" i="5"/>
  <c r="BK62" i="5"/>
  <c r="BK61" i="5"/>
  <c r="BK60" i="5"/>
  <c r="BK59" i="5"/>
  <c r="BK58" i="5"/>
  <c r="BK57" i="5"/>
  <c r="BK56" i="5"/>
  <c r="BK55" i="5"/>
  <c r="BK54" i="5"/>
  <c r="BK53" i="5"/>
  <c r="BK52" i="5"/>
  <c r="BK51" i="5"/>
  <c r="BK50" i="5"/>
  <c r="BK49" i="5"/>
  <c r="BK48" i="5"/>
  <c r="BK47" i="5"/>
  <c r="BK46" i="5"/>
  <c r="BK45" i="5"/>
  <c r="BK44" i="5"/>
  <c r="BK43" i="5"/>
  <c r="BK42" i="5"/>
  <c r="BK41" i="5"/>
  <c r="BK40" i="5"/>
  <c r="BK39" i="5"/>
  <c r="BK38" i="5"/>
  <c r="BK37" i="5"/>
  <c r="BK36" i="5"/>
  <c r="BK35" i="5"/>
  <c r="BK34" i="5"/>
  <c r="BK33" i="5"/>
  <c r="BK32" i="5"/>
  <c r="BK31" i="5"/>
  <c r="BK30" i="5"/>
  <c r="BK29" i="5"/>
  <c r="BJ130" i="5"/>
  <c r="BJ129" i="5"/>
  <c r="BJ128" i="5"/>
  <c r="BJ127" i="5"/>
  <c r="BJ126" i="5"/>
  <c r="BJ125" i="5"/>
  <c r="BJ124" i="5"/>
  <c r="BJ123" i="5"/>
  <c r="BJ122" i="5"/>
  <c r="BJ121" i="5"/>
  <c r="BJ120" i="5"/>
  <c r="BJ119" i="5"/>
  <c r="BJ118" i="5"/>
  <c r="BJ117" i="5"/>
  <c r="BJ116" i="5"/>
  <c r="BJ115" i="5"/>
  <c r="BJ114" i="5"/>
  <c r="BJ113" i="5"/>
  <c r="BJ112" i="5"/>
  <c r="BJ111" i="5"/>
  <c r="BJ110" i="5"/>
  <c r="BJ109" i="5"/>
  <c r="BJ108" i="5"/>
  <c r="BJ107" i="5"/>
  <c r="BJ106" i="5"/>
  <c r="BJ105" i="5"/>
  <c r="BJ104" i="5"/>
  <c r="BJ103" i="5"/>
  <c r="BJ102" i="5"/>
  <c r="BJ101" i="5"/>
  <c r="BJ100" i="5"/>
  <c r="BJ99" i="5"/>
  <c r="BJ98" i="5"/>
  <c r="BJ97" i="5"/>
  <c r="BJ96" i="5"/>
  <c r="BJ95" i="5"/>
  <c r="BJ94" i="5"/>
  <c r="BJ93" i="5"/>
  <c r="BJ92" i="5"/>
  <c r="BJ91" i="5"/>
  <c r="BJ90" i="5"/>
  <c r="BJ89" i="5"/>
  <c r="BJ88" i="5"/>
  <c r="BJ87" i="5"/>
  <c r="BJ86" i="5"/>
  <c r="BJ85" i="5"/>
  <c r="BJ84" i="5"/>
  <c r="BJ83" i="5"/>
  <c r="BJ82" i="5"/>
  <c r="BJ81" i="5"/>
  <c r="BJ80" i="5"/>
  <c r="BJ79" i="5"/>
  <c r="BJ78" i="5"/>
  <c r="BJ77" i="5"/>
  <c r="BJ76" i="5"/>
  <c r="BJ75" i="5"/>
  <c r="BJ74" i="5"/>
  <c r="BJ73" i="5"/>
  <c r="BJ72" i="5"/>
  <c r="BJ71" i="5"/>
  <c r="BJ70" i="5"/>
  <c r="BJ69" i="5"/>
  <c r="BJ68" i="5"/>
  <c r="BJ67" i="5"/>
  <c r="BJ66" i="5"/>
  <c r="BJ65" i="5"/>
  <c r="BJ64" i="5"/>
  <c r="BJ63" i="5"/>
  <c r="BJ62" i="5"/>
  <c r="BJ61" i="5"/>
  <c r="BJ60" i="5"/>
  <c r="BJ59" i="5"/>
  <c r="BJ58" i="5"/>
  <c r="BJ57" i="5"/>
  <c r="BJ56" i="5"/>
  <c r="BJ55" i="5"/>
  <c r="BJ54" i="5"/>
  <c r="BJ53" i="5"/>
  <c r="BJ52" i="5"/>
  <c r="BJ51" i="5"/>
  <c r="BJ50" i="5"/>
  <c r="BJ49" i="5"/>
  <c r="BJ48" i="5"/>
  <c r="BJ47" i="5"/>
  <c r="BJ46" i="5"/>
  <c r="BJ45" i="5"/>
  <c r="BJ44" i="5"/>
  <c r="BJ43" i="5"/>
  <c r="BJ42" i="5"/>
  <c r="BJ41" i="5"/>
  <c r="BJ40" i="5"/>
  <c r="BJ39" i="5"/>
  <c r="BJ38" i="5"/>
  <c r="BJ37" i="5"/>
  <c r="BJ36" i="5"/>
  <c r="BJ35" i="5"/>
  <c r="BJ34" i="5"/>
  <c r="BJ33" i="5"/>
  <c r="BJ32" i="5"/>
  <c r="BJ31" i="5"/>
  <c r="BJ30" i="5"/>
  <c r="BJ29" i="5"/>
  <c r="BI130" i="5"/>
  <c r="BI129" i="5"/>
  <c r="BI128" i="5"/>
  <c r="BI127" i="5"/>
  <c r="BI126" i="5"/>
  <c r="BI125" i="5"/>
  <c r="BI124" i="5"/>
  <c r="BI123" i="5"/>
  <c r="BI122" i="5"/>
  <c r="BI121" i="5"/>
  <c r="BI120" i="5"/>
  <c r="BI119" i="5"/>
  <c r="BI118" i="5"/>
  <c r="BI117" i="5"/>
  <c r="BI116" i="5"/>
  <c r="BI115" i="5"/>
  <c r="BI114" i="5"/>
  <c r="BI113" i="5"/>
  <c r="BI112" i="5"/>
  <c r="BI111" i="5"/>
  <c r="BI110" i="5"/>
  <c r="BI109" i="5"/>
  <c r="BI108" i="5"/>
  <c r="BI107" i="5"/>
  <c r="BI106" i="5"/>
  <c r="BI105" i="5"/>
  <c r="BI104" i="5"/>
  <c r="BI103" i="5"/>
  <c r="BI102" i="5"/>
  <c r="BI101" i="5"/>
  <c r="BI100" i="5"/>
  <c r="BI99" i="5"/>
  <c r="BI98" i="5"/>
  <c r="BI97" i="5"/>
  <c r="BI96" i="5"/>
  <c r="BI95" i="5"/>
  <c r="BI94" i="5"/>
  <c r="BI93" i="5"/>
  <c r="BI92" i="5"/>
  <c r="BI91" i="5"/>
  <c r="BI90" i="5"/>
  <c r="BI89" i="5"/>
  <c r="BI88" i="5"/>
  <c r="BI87" i="5"/>
  <c r="BI86" i="5"/>
  <c r="BI85" i="5"/>
  <c r="BI84" i="5"/>
  <c r="BI83" i="5"/>
  <c r="BI82" i="5"/>
  <c r="BI81" i="5"/>
  <c r="BI80" i="5"/>
  <c r="BI79" i="5"/>
  <c r="BI78" i="5"/>
  <c r="BI77" i="5"/>
  <c r="BI76" i="5"/>
  <c r="BI75" i="5"/>
  <c r="BI74" i="5"/>
  <c r="BI73" i="5"/>
  <c r="BI72" i="5"/>
  <c r="BI71" i="5"/>
  <c r="BI70" i="5"/>
  <c r="BI69" i="5"/>
  <c r="BI68" i="5"/>
  <c r="BI67" i="5"/>
  <c r="BI66" i="5"/>
  <c r="BI65" i="5"/>
  <c r="BI64" i="5"/>
  <c r="BI63" i="5"/>
  <c r="BI62" i="5"/>
  <c r="BI61" i="5"/>
  <c r="BI60" i="5"/>
  <c r="BI59" i="5"/>
  <c r="BI58" i="5"/>
  <c r="BI57" i="5"/>
  <c r="BI56" i="5"/>
  <c r="BI55" i="5"/>
  <c r="BI54" i="5"/>
  <c r="BI53" i="5"/>
  <c r="BI52" i="5"/>
  <c r="BI51" i="5"/>
  <c r="BI50" i="5"/>
  <c r="BI49" i="5"/>
  <c r="BI48" i="5"/>
  <c r="BI47" i="5"/>
  <c r="BI46" i="5"/>
  <c r="BI45" i="5"/>
  <c r="BI44" i="5"/>
  <c r="BI43" i="5"/>
  <c r="BI42" i="5"/>
  <c r="BI41" i="5"/>
  <c r="BI40" i="5"/>
  <c r="BI39" i="5"/>
  <c r="BI38" i="5"/>
  <c r="BI37" i="5"/>
  <c r="BI36" i="5"/>
  <c r="BI35" i="5"/>
  <c r="BI34" i="5"/>
  <c r="BI33" i="5"/>
  <c r="BI32" i="5"/>
  <c r="BI31" i="5"/>
  <c r="BI30" i="5"/>
  <c r="BI29" i="5"/>
  <c r="BH130" i="5"/>
  <c r="BH129" i="5"/>
  <c r="BH128" i="5"/>
  <c r="BH127" i="5"/>
  <c r="BH126" i="5"/>
  <c r="BH125" i="5"/>
  <c r="BH124" i="5"/>
  <c r="BH123" i="5"/>
  <c r="BH122" i="5"/>
  <c r="BH121" i="5"/>
  <c r="BH120" i="5"/>
  <c r="BH119" i="5"/>
  <c r="BH118" i="5"/>
  <c r="BH117" i="5"/>
  <c r="BH116" i="5"/>
  <c r="BH115" i="5"/>
  <c r="BH114" i="5"/>
  <c r="BH113" i="5"/>
  <c r="BH112" i="5"/>
  <c r="BH111" i="5"/>
  <c r="BH110" i="5"/>
  <c r="BH109" i="5"/>
  <c r="BH108" i="5"/>
  <c r="BH107" i="5"/>
  <c r="BH106" i="5"/>
  <c r="BH105" i="5"/>
  <c r="BH104" i="5"/>
  <c r="BH103" i="5"/>
  <c r="BH102" i="5"/>
  <c r="BH101" i="5"/>
  <c r="BH100" i="5"/>
  <c r="BH99" i="5"/>
  <c r="BH98" i="5"/>
  <c r="BH97" i="5"/>
  <c r="BH96" i="5"/>
  <c r="BH95" i="5"/>
  <c r="BH94" i="5"/>
  <c r="BH93" i="5"/>
  <c r="BH92" i="5"/>
  <c r="BH91" i="5"/>
  <c r="BH90" i="5"/>
  <c r="BH89" i="5"/>
  <c r="BH88" i="5"/>
  <c r="BH87" i="5"/>
  <c r="BH86" i="5"/>
  <c r="BH85" i="5"/>
  <c r="BH84" i="5"/>
  <c r="BH83" i="5"/>
  <c r="BH82" i="5"/>
  <c r="BH81" i="5"/>
  <c r="BH80" i="5"/>
  <c r="BH79" i="5"/>
  <c r="BH78" i="5"/>
  <c r="BH77" i="5"/>
  <c r="BH76" i="5"/>
  <c r="BH75" i="5"/>
  <c r="BH74" i="5"/>
  <c r="BH73" i="5"/>
  <c r="BH72" i="5"/>
  <c r="BH71" i="5"/>
  <c r="BH70" i="5"/>
  <c r="BH69" i="5"/>
  <c r="BH68" i="5"/>
  <c r="BH67" i="5"/>
  <c r="BH66" i="5"/>
  <c r="BH65" i="5"/>
  <c r="BH64" i="5"/>
  <c r="BH63" i="5"/>
  <c r="BH62" i="5"/>
  <c r="BH61" i="5"/>
  <c r="BH60" i="5"/>
  <c r="BH59" i="5"/>
  <c r="BH58" i="5"/>
  <c r="BH57" i="5"/>
  <c r="BH56" i="5"/>
  <c r="BH55" i="5"/>
  <c r="BH54" i="5"/>
  <c r="BH53" i="5"/>
  <c r="BH52" i="5"/>
  <c r="BH51" i="5"/>
  <c r="BH50" i="5"/>
  <c r="BH49" i="5"/>
  <c r="BH48" i="5"/>
  <c r="BH47" i="5"/>
  <c r="BH46" i="5"/>
  <c r="BH45" i="5"/>
  <c r="BH44" i="5"/>
  <c r="BH43" i="5"/>
  <c r="BH42" i="5"/>
  <c r="BH41" i="5"/>
  <c r="BH40" i="5"/>
  <c r="BH39" i="5"/>
  <c r="BH38" i="5"/>
  <c r="BH37" i="5"/>
  <c r="BH36" i="5"/>
  <c r="BH35" i="5"/>
  <c r="BH34" i="5"/>
  <c r="BH33" i="5"/>
  <c r="BH32" i="5"/>
  <c r="BH31" i="5"/>
  <c r="BH30" i="5"/>
  <c r="BH29" i="5"/>
  <c r="AB28" i="22" l="1"/>
  <c r="B2" i="17"/>
  <c r="B1" i="17"/>
  <c r="B2" i="18"/>
  <c r="B1" i="18"/>
  <c r="H131" i="18"/>
  <c r="B28" i="18"/>
  <c r="N27" i="18"/>
  <c r="H131" i="17"/>
  <c r="B28" i="17"/>
  <c r="G33" i="21" l="1"/>
  <c r="O33" i="21"/>
  <c r="G34" i="21"/>
  <c r="O34" i="21"/>
  <c r="G35" i="21"/>
  <c r="O35" i="21"/>
  <c r="G36" i="21"/>
  <c r="O36" i="21"/>
  <c r="G37" i="21"/>
  <c r="O37" i="21"/>
  <c r="G38" i="21"/>
  <c r="O38" i="21"/>
  <c r="G39" i="21"/>
  <c r="O39" i="21"/>
  <c r="G40" i="21"/>
  <c r="O40" i="21"/>
  <c r="G41" i="21"/>
  <c r="O41" i="21"/>
  <c r="G42" i="21"/>
  <c r="O42" i="21"/>
  <c r="G43" i="21"/>
  <c r="O43" i="21"/>
  <c r="G44" i="21"/>
  <c r="O44" i="21"/>
  <c r="G45" i="21"/>
  <c r="O45" i="21"/>
  <c r="G46" i="21"/>
  <c r="O46" i="21"/>
  <c r="G47" i="21"/>
  <c r="O47" i="21"/>
  <c r="G48" i="21"/>
  <c r="O48" i="21"/>
  <c r="G49" i="21"/>
  <c r="O49" i="21"/>
  <c r="G50" i="21"/>
  <c r="O50" i="21"/>
  <c r="G51" i="21"/>
  <c r="O51" i="21"/>
  <c r="G52" i="21"/>
  <c r="O52" i="21"/>
  <c r="G53" i="21"/>
  <c r="O53" i="21"/>
  <c r="G54" i="21"/>
  <c r="O54" i="21"/>
  <c r="G55" i="21"/>
  <c r="O55" i="21"/>
  <c r="G56" i="21"/>
  <c r="O56" i="21"/>
  <c r="G57" i="21"/>
  <c r="O57" i="21"/>
  <c r="G58" i="21"/>
  <c r="O58" i="21"/>
  <c r="G59" i="21"/>
  <c r="O59" i="21"/>
  <c r="G60" i="21"/>
  <c r="O60" i="21"/>
  <c r="G61" i="21"/>
  <c r="O61" i="21"/>
  <c r="G62" i="21"/>
  <c r="O62" i="21"/>
  <c r="G63" i="21"/>
  <c r="O63" i="21"/>
  <c r="G64" i="21"/>
  <c r="O64" i="21"/>
  <c r="G65" i="21"/>
  <c r="O65" i="21"/>
  <c r="G66" i="21"/>
  <c r="O66" i="21"/>
  <c r="G67" i="21"/>
  <c r="O67" i="21"/>
  <c r="G68" i="21"/>
  <c r="O68" i="21"/>
  <c r="G69" i="21"/>
  <c r="O69" i="21"/>
  <c r="G70" i="21"/>
  <c r="O70" i="21"/>
  <c r="G71" i="21"/>
  <c r="O71" i="21"/>
  <c r="G72" i="21"/>
  <c r="O72" i="21"/>
  <c r="G73" i="21"/>
  <c r="O73" i="21"/>
  <c r="G74" i="21"/>
  <c r="O74" i="21"/>
  <c r="G75" i="21"/>
  <c r="O75" i="21"/>
  <c r="G76" i="21"/>
  <c r="O76" i="21"/>
  <c r="G77" i="21"/>
  <c r="O77" i="21"/>
  <c r="G78" i="21"/>
  <c r="O78" i="21"/>
  <c r="G79" i="21"/>
  <c r="O79" i="21"/>
  <c r="G80" i="21"/>
  <c r="O80" i="21"/>
  <c r="G81" i="21"/>
  <c r="O81" i="21"/>
  <c r="G82" i="21"/>
  <c r="O82" i="21"/>
  <c r="G83" i="21"/>
  <c r="O83" i="21"/>
  <c r="G84" i="21"/>
  <c r="O84" i="21"/>
  <c r="G85" i="21"/>
  <c r="O85" i="21"/>
  <c r="G86" i="21"/>
  <c r="O86" i="21"/>
  <c r="G87" i="21"/>
  <c r="O87" i="21"/>
  <c r="G88" i="21"/>
  <c r="O88" i="21"/>
  <c r="G89" i="21"/>
  <c r="O89" i="21"/>
  <c r="G90" i="21"/>
  <c r="O90" i="21"/>
  <c r="G91" i="21"/>
  <c r="O91" i="21"/>
  <c r="G92" i="21"/>
  <c r="O92" i="21"/>
  <c r="G93" i="21"/>
  <c r="O93" i="21"/>
  <c r="G94" i="21"/>
  <c r="O94" i="21"/>
  <c r="G95" i="21"/>
  <c r="O95" i="21"/>
  <c r="G96" i="21"/>
  <c r="O96" i="21"/>
  <c r="G97" i="21"/>
  <c r="O97" i="21"/>
  <c r="G98" i="21"/>
  <c r="O98" i="21"/>
  <c r="G99" i="21"/>
  <c r="O99" i="21"/>
  <c r="G100" i="21"/>
  <c r="O100" i="21"/>
  <c r="G101" i="21"/>
  <c r="O101" i="21"/>
  <c r="G102" i="21"/>
  <c r="O102" i="21"/>
  <c r="G103" i="21"/>
  <c r="O103" i="21"/>
  <c r="G104" i="21"/>
  <c r="O104" i="21"/>
  <c r="G105" i="21"/>
  <c r="O105" i="21"/>
  <c r="G106" i="21"/>
  <c r="O106" i="21"/>
  <c r="G107" i="21"/>
  <c r="O107" i="21"/>
  <c r="G108" i="21"/>
  <c r="O108" i="21"/>
  <c r="G109" i="21"/>
  <c r="O109" i="21"/>
  <c r="G110" i="21"/>
  <c r="O110" i="21"/>
  <c r="G111" i="21"/>
  <c r="O111" i="21"/>
  <c r="G112" i="21"/>
  <c r="O112" i="21"/>
  <c r="G113" i="21"/>
  <c r="O113" i="21"/>
  <c r="G114" i="21"/>
  <c r="O114" i="21"/>
  <c r="G115" i="21"/>
  <c r="O115" i="21"/>
  <c r="G116" i="21"/>
  <c r="O116" i="21"/>
  <c r="G117" i="21"/>
  <c r="O117" i="21"/>
  <c r="G118" i="21"/>
  <c r="O118" i="21"/>
  <c r="G119" i="21"/>
  <c r="O119" i="21"/>
  <c r="G120" i="21"/>
  <c r="O120" i="21"/>
  <c r="G121" i="21"/>
  <c r="O121" i="21"/>
  <c r="G122" i="21"/>
  <c r="O122" i="21"/>
  <c r="G123" i="21"/>
  <c r="O123" i="21"/>
  <c r="G124" i="21"/>
  <c r="O124" i="21"/>
  <c r="G125" i="21"/>
  <c r="O125" i="21"/>
  <c r="G126" i="21"/>
  <c r="O126" i="21"/>
  <c r="G127" i="21"/>
  <c r="O127" i="21"/>
  <c r="G128" i="21"/>
  <c r="O128" i="21"/>
  <c r="G129" i="21"/>
  <c r="O129" i="21"/>
  <c r="G130" i="21"/>
  <c r="O130" i="21"/>
  <c r="O32" i="21"/>
  <c r="G32" i="21"/>
  <c r="P31" i="21"/>
  <c r="O31" i="21"/>
  <c r="G31" i="21"/>
  <c r="C34" i="19"/>
  <c r="C34" i="21" s="1"/>
  <c r="D34" i="19"/>
  <c r="D34" i="21" s="1"/>
  <c r="E34" i="19"/>
  <c r="E34" i="21" s="1"/>
  <c r="F34" i="19"/>
  <c r="F34" i="21" s="1"/>
  <c r="C35" i="19"/>
  <c r="C35" i="21" s="1"/>
  <c r="D35" i="19"/>
  <c r="D35" i="21" s="1"/>
  <c r="E35" i="19"/>
  <c r="E35" i="21" s="1"/>
  <c r="F35" i="19"/>
  <c r="F35" i="21" s="1"/>
  <c r="C36" i="19"/>
  <c r="C36" i="21" s="1"/>
  <c r="D36" i="19"/>
  <c r="D36" i="21" s="1"/>
  <c r="E36" i="19"/>
  <c r="E36" i="21" s="1"/>
  <c r="F36" i="19"/>
  <c r="F36" i="21" s="1"/>
  <c r="C37" i="19"/>
  <c r="C37" i="21" s="1"/>
  <c r="D37" i="19"/>
  <c r="D37" i="21" s="1"/>
  <c r="E37" i="19"/>
  <c r="E37" i="21" s="1"/>
  <c r="F37" i="19"/>
  <c r="F37" i="21" s="1"/>
  <c r="C38" i="19"/>
  <c r="C38" i="21" s="1"/>
  <c r="D38" i="19"/>
  <c r="D38" i="21" s="1"/>
  <c r="E38" i="19"/>
  <c r="E38" i="21" s="1"/>
  <c r="F38" i="19"/>
  <c r="F38" i="21" s="1"/>
  <c r="C39" i="19"/>
  <c r="C39" i="21" s="1"/>
  <c r="D39" i="19"/>
  <c r="D39" i="21" s="1"/>
  <c r="E39" i="19"/>
  <c r="E39" i="21" s="1"/>
  <c r="F39" i="19"/>
  <c r="F39" i="21" s="1"/>
  <c r="C40" i="19"/>
  <c r="C40" i="21" s="1"/>
  <c r="D40" i="19"/>
  <c r="D40" i="21" s="1"/>
  <c r="E40" i="19"/>
  <c r="E40" i="21" s="1"/>
  <c r="F40" i="19"/>
  <c r="F40" i="21" s="1"/>
  <c r="C41" i="19"/>
  <c r="C41" i="21" s="1"/>
  <c r="D41" i="19"/>
  <c r="D41" i="21" s="1"/>
  <c r="E41" i="19"/>
  <c r="E41" i="21" s="1"/>
  <c r="F41" i="19"/>
  <c r="F41" i="21" s="1"/>
  <c r="C42" i="19"/>
  <c r="C42" i="21" s="1"/>
  <c r="D42" i="19"/>
  <c r="D42" i="21" s="1"/>
  <c r="E42" i="19"/>
  <c r="E42" i="21" s="1"/>
  <c r="F42" i="19"/>
  <c r="F42" i="21" s="1"/>
  <c r="C43" i="19"/>
  <c r="C43" i="21" s="1"/>
  <c r="D43" i="19"/>
  <c r="D43" i="21" s="1"/>
  <c r="E43" i="19"/>
  <c r="E43" i="21" s="1"/>
  <c r="F43" i="19"/>
  <c r="F43" i="21" s="1"/>
  <c r="C44" i="19"/>
  <c r="C44" i="21" s="1"/>
  <c r="D44" i="19"/>
  <c r="D44" i="21" s="1"/>
  <c r="E44" i="19"/>
  <c r="E44" i="21" s="1"/>
  <c r="F44" i="19"/>
  <c r="F44" i="21" s="1"/>
  <c r="C45" i="19"/>
  <c r="C45" i="21" s="1"/>
  <c r="D45" i="19"/>
  <c r="D45" i="21" s="1"/>
  <c r="E45" i="19"/>
  <c r="E45" i="21" s="1"/>
  <c r="F45" i="19"/>
  <c r="F45" i="21" s="1"/>
  <c r="C46" i="19"/>
  <c r="C46" i="21" s="1"/>
  <c r="D46" i="19"/>
  <c r="D46" i="21" s="1"/>
  <c r="E46" i="19"/>
  <c r="E46" i="21" s="1"/>
  <c r="F46" i="19"/>
  <c r="F46" i="21" s="1"/>
  <c r="C47" i="19"/>
  <c r="C47" i="21" s="1"/>
  <c r="D47" i="19"/>
  <c r="D47" i="21" s="1"/>
  <c r="E47" i="19"/>
  <c r="E47" i="21" s="1"/>
  <c r="F47" i="19"/>
  <c r="F47" i="21" s="1"/>
  <c r="C48" i="19"/>
  <c r="C48" i="21" s="1"/>
  <c r="D48" i="19"/>
  <c r="D48" i="21" s="1"/>
  <c r="E48" i="19"/>
  <c r="E48" i="21" s="1"/>
  <c r="F48" i="19"/>
  <c r="F48" i="21" s="1"/>
  <c r="C49" i="19"/>
  <c r="C49" i="21" s="1"/>
  <c r="D49" i="19"/>
  <c r="D49" i="21" s="1"/>
  <c r="E49" i="19"/>
  <c r="E49" i="21" s="1"/>
  <c r="F49" i="19"/>
  <c r="F49" i="21" s="1"/>
  <c r="C50" i="19"/>
  <c r="C50" i="21" s="1"/>
  <c r="D50" i="19"/>
  <c r="D50" i="21" s="1"/>
  <c r="E50" i="19"/>
  <c r="E50" i="21" s="1"/>
  <c r="F50" i="19"/>
  <c r="F50" i="21" s="1"/>
  <c r="C51" i="19"/>
  <c r="C51" i="21" s="1"/>
  <c r="D51" i="19"/>
  <c r="D51" i="21" s="1"/>
  <c r="E51" i="19"/>
  <c r="E51" i="21" s="1"/>
  <c r="F51" i="19"/>
  <c r="F51" i="21" s="1"/>
  <c r="C52" i="19"/>
  <c r="C52" i="21" s="1"/>
  <c r="D52" i="19"/>
  <c r="D52" i="21" s="1"/>
  <c r="E52" i="19"/>
  <c r="E52" i="21" s="1"/>
  <c r="F52" i="19"/>
  <c r="F52" i="21" s="1"/>
  <c r="C53" i="19"/>
  <c r="C53" i="21" s="1"/>
  <c r="D53" i="19"/>
  <c r="D53" i="21" s="1"/>
  <c r="E53" i="19"/>
  <c r="E53" i="21" s="1"/>
  <c r="F53" i="19"/>
  <c r="F53" i="21" s="1"/>
  <c r="C54" i="19"/>
  <c r="C54" i="21" s="1"/>
  <c r="D54" i="19"/>
  <c r="D54" i="21" s="1"/>
  <c r="E54" i="19"/>
  <c r="E54" i="21" s="1"/>
  <c r="F54" i="19"/>
  <c r="F54" i="21" s="1"/>
  <c r="C55" i="19"/>
  <c r="C55" i="21" s="1"/>
  <c r="D55" i="19"/>
  <c r="D55" i="21" s="1"/>
  <c r="E55" i="19"/>
  <c r="E55" i="21" s="1"/>
  <c r="F55" i="19"/>
  <c r="F55" i="21" s="1"/>
  <c r="C56" i="19"/>
  <c r="C56" i="21" s="1"/>
  <c r="D56" i="19"/>
  <c r="D56" i="21" s="1"/>
  <c r="E56" i="19"/>
  <c r="E56" i="21" s="1"/>
  <c r="F56" i="19"/>
  <c r="F56" i="21" s="1"/>
  <c r="C57" i="19"/>
  <c r="C57" i="21" s="1"/>
  <c r="D57" i="19"/>
  <c r="D57" i="21" s="1"/>
  <c r="E57" i="19"/>
  <c r="E57" i="21" s="1"/>
  <c r="F57" i="19"/>
  <c r="F57" i="21" s="1"/>
  <c r="C58" i="19"/>
  <c r="C58" i="21" s="1"/>
  <c r="D58" i="19"/>
  <c r="D58" i="21" s="1"/>
  <c r="E58" i="19"/>
  <c r="E58" i="21" s="1"/>
  <c r="F58" i="19"/>
  <c r="F58" i="21" s="1"/>
  <c r="C59" i="19"/>
  <c r="C59" i="21" s="1"/>
  <c r="D59" i="19"/>
  <c r="D59" i="21" s="1"/>
  <c r="E59" i="19"/>
  <c r="E59" i="21" s="1"/>
  <c r="F59" i="19"/>
  <c r="F59" i="21" s="1"/>
  <c r="C60" i="19"/>
  <c r="C60" i="21" s="1"/>
  <c r="D60" i="19"/>
  <c r="D60" i="21" s="1"/>
  <c r="E60" i="19"/>
  <c r="E60" i="21" s="1"/>
  <c r="F60" i="19"/>
  <c r="F60" i="21" s="1"/>
  <c r="C61" i="19"/>
  <c r="C61" i="21" s="1"/>
  <c r="D61" i="19"/>
  <c r="D61" i="21" s="1"/>
  <c r="E61" i="19"/>
  <c r="E61" i="21" s="1"/>
  <c r="F61" i="19"/>
  <c r="F61" i="21" s="1"/>
  <c r="C62" i="19"/>
  <c r="C62" i="21" s="1"/>
  <c r="D62" i="19"/>
  <c r="D62" i="21" s="1"/>
  <c r="E62" i="19"/>
  <c r="E62" i="21" s="1"/>
  <c r="F62" i="19"/>
  <c r="F62" i="21" s="1"/>
  <c r="C63" i="19"/>
  <c r="C63" i="21" s="1"/>
  <c r="D63" i="19"/>
  <c r="D63" i="21" s="1"/>
  <c r="E63" i="19"/>
  <c r="E63" i="21" s="1"/>
  <c r="F63" i="19"/>
  <c r="F63" i="21" s="1"/>
  <c r="C64" i="19"/>
  <c r="C64" i="21" s="1"/>
  <c r="D64" i="19"/>
  <c r="D64" i="21" s="1"/>
  <c r="E64" i="19"/>
  <c r="E64" i="21" s="1"/>
  <c r="F64" i="19"/>
  <c r="F64" i="21" s="1"/>
  <c r="C65" i="19"/>
  <c r="C65" i="21" s="1"/>
  <c r="D65" i="19"/>
  <c r="D65" i="21" s="1"/>
  <c r="E65" i="19"/>
  <c r="E65" i="21" s="1"/>
  <c r="F65" i="19"/>
  <c r="F65" i="21" s="1"/>
  <c r="C66" i="19"/>
  <c r="C66" i="21" s="1"/>
  <c r="D66" i="19"/>
  <c r="D66" i="21" s="1"/>
  <c r="E66" i="19"/>
  <c r="E66" i="21" s="1"/>
  <c r="F66" i="19"/>
  <c r="F66" i="21" s="1"/>
  <c r="C67" i="19"/>
  <c r="C67" i="21" s="1"/>
  <c r="D67" i="19"/>
  <c r="D67" i="21" s="1"/>
  <c r="E67" i="19"/>
  <c r="E67" i="21" s="1"/>
  <c r="F67" i="19"/>
  <c r="F67" i="21" s="1"/>
  <c r="C68" i="19"/>
  <c r="C68" i="21" s="1"/>
  <c r="D68" i="19"/>
  <c r="D68" i="21" s="1"/>
  <c r="E68" i="19"/>
  <c r="E68" i="21" s="1"/>
  <c r="F68" i="19"/>
  <c r="F68" i="21" s="1"/>
  <c r="C69" i="19"/>
  <c r="C69" i="21" s="1"/>
  <c r="D69" i="19"/>
  <c r="D69" i="21" s="1"/>
  <c r="E69" i="19"/>
  <c r="E69" i="21" s="1"/>
  <c r="F69" i="19"/>
  <c r="F69" i="21" s="1"/>
  <c r="C70" i="19"/>
  <c r="C70" i="21" s="1"/>
  <c r="D70" i="19"/>
  <c r="D70" i="21" s="1"/>
  <c r="E70" i="19"/>
  <c r="E70" i="21" s="1"/>
  <c r="F70" i="19"/>
  <c r="F70" i="21" s="1"/>
  <c r="C71" i="19"/>
  <c r="C71" i="21" s="1"/>
  <c r="D71" i="19"/>
  <c r="D71" i="21" s="1"/>
  <c r="E71" i="19"/>
  <c r="E71" i="21" s="1"/>
  <c r="F71" i="19"/>
  <c r="F71" i="21" s="1"/>
  <c r="C72" i="19"/>
  <c r="C72" i="21" s="1"/>
  <c r="D72" i="19"/>
  <c r="D72" i="21" s="1"/>
  <c r="E72" i="19"/>
  <c r="E72" i="21" s="1"/>
  <c r="F72" i="19"/>
  <c r="F72" i="21" s="1"/>
  <c r="C73" i="19"/>
  <c r="C73" i="21" s="1"/>
  <c r="D73" i="19"/>
  <c r="D73" i="21" s="1"/>
  <c r="E73" i="19"/>
  <c r="E73" i="21" s="1"/>
  <c r="F73" i="19"/>
  <c r="F73" i="21" s="1"/>
  <c r="C74" i="19"/>
  <c r="C74" i="21" s="1"/>
  <c r="D74" i="19"/>
  <c r="D74" i="21" s="1"/>
  <c r="E74" i="19"/>
  <c r="E74" i="21" s="1"/>
  <c r="F74" i="19"/>
  <c r="F74" i="21" s="1"/>
  <c r="C75" i="19"/>
  <c r="C75" i="21" s="1"/>
  <c r="D75" i="19"/>
  <c r="D75" i="21" s="1"/>
  <c r="E75" i="19"/>
  <c r="E75" i="21" s="1"/>
  <c r="F75" i="19"/>
  <c r="F75" i="21" s="1"/>
  <c r="C76" i="19"/>
  <c r="C76" i="21" s="1"/>
  <c r="D76" i="19"/>
  <c r="D76" i="21" s="1"/>
  <c r="E76" i="19"/>
  <c r="E76" i="21" s="1"/>
  <c r="F76" i="19"/>
  <c r="F76" i="21" s="1"/>
  <c r="C77" i="19"/>
  <c r="C77" i="21" s="1"/>
  <c r="D77" i="19"/>
  <c r="D77" i="21" s="1"/>
  <c r="E77" i="19"/>
  <c r="E77" i="21" s="1"/>
  <c r="F77" i="19"/>
  <c r="F77" i="21" s="1"/>
  <c r="C78" i="19"/>
  <c r="C78" i="21" s="1"/>
  <c r="D78" i="19"/>
  <c r="D78" i="21" s="1"/>
  <c r="E78" i="19"/>
  <c r="E78" i="21" s="1"/>
  <c r="F78" i="19"/>
  <c r="F78" i="21" s="1"/>
  <c r="C79" i="19"/>
  <c r="C79" i="21" s="1"/>
  <c r="D79" i="19"/>
  <c r="D79" i="21" s="1"/>
  <c r="E79" i="19"/>
  <c r="E79" i="21" s="1"/>
  <c r="F79" i="19"/>
  <c r="F79" i="21" s="1"/>
  <c r="C80" i="19"/>
  <c r="C80" i="21" s="1"/>
  <c r="D80" i="19"/>
  <c r="D80" i="21" s="1"/>
  <c r="E80" i="19"/>
  <c r="E80" i="21" s="1"/>
  <c r="F80" i="19"/>
  <c r="F80" i="21" s="1"/>
  <c r="C81" i="19"/>
  <c r="C81" i="21" s="1"/>
  <c r="D81" i="19"/>
  <c r="D81" i="21" s="1"/>
  <c r="E81" i="19"/>
  <c r="E81" i="21" s="1"/>
  <c r="F81" i="19"/>
  <c r="F81" i="21" s="1"/>
  <c r="C82" i="19"/>
  <c r="C82" i="21" s="1"/>
  <c r="D82" i="19"/>
  <c r="D82" i="21" s="1"/>
  <c r="E82" i="19"/>
  <c r="E82" i="21" s="1"/>
  <c r="F82" i="19"/>
  <c r="F82" i="21" s="1"/>
  <c r="C83" i="19"/>
  <c r="C83" i="21" s="1"/>
  <c r="D83" i="19"/>
  <c r="D83" i="21" s="1"/>
  <c r="E83" i="19"/>
  <c r="E83" i="21" s="1"/>
  <c r="F83" i="19"/>
  <c r="F83" i="21" s="1"/>
  <c r="C84" i="19"/>
  <c r="C84" i="21" s="1"/>
  <c r="D84" i="19"/>
  <c r="D84" i="21" s="1"/>
  <c r="E84" i="19"/>
  <c r="E84" i="21" s="1"/>
  <c r="F84" i="19"/>
  <c r="F84" i="21" s="1"/>
  <c r="C85" i="19"/>
  <c r="C85" i="21" s="1"/>
  <c r="D85" i="19"/>
  <c r="D85" i="21" s="1"/>
  <c r="E85" i="19"/>
  <c r="E85" i="21" s="1"/>
  <c r="F85" i="19"/>
  <c r="F85" i="21" s="1"/>
  <c r="C86" i="19"/>
  <c r="C86" i="21" s="1"/>
  <c r="D86" i="19"/>
  <c r="D86" i="21" s="1"/>
  <c r="E86" i="19"/>
  <c r="E86" i="21" s="1"/>
  <c r="F86" i="19"/>
  <c r="F86" i="21" s="1"/>
  <c r="C87" i="19"/>
  <c r="C87" i="21" s="1"/>
  <c r="D87" i="19"/>
  <c r="D87" i="21" s="1"/>
  <c r="E87" i="19"/>
  <c r="E87" i="21" s="1"/>
  <c r="F87" i="19"/>
  <c r="F87" i="21" s="1"/>
  <c r="C88" i="19"/>
  <c r="C88" i="21" s="1"/>
  <c r="D88" i="19"/>
  <c r="D88" i="21" s="1"/>
  <c r="E88" i="19"/>
  <c r="E88" i="21" s="1"/>
  <c r="F88" i="19"/>
  <c r="F88" i="21" s="1"/>
  <c r="C89" i="19"/>
  <c r="C89" i="21" s="1"/>
  <c r="D89" i="19"/>
  <c r="D89" i="21" s="1"/>
  <c r="E89" i="19"/>
  <c r="E89" i="21" s="1"/>
  <c r="F89" i="19"/>
  <c r="F89" i="21" s="1"/>
  <c r="C90" i="19"/>
  <c r="C90" i="21" s="1"/>
  <c r="D90" i="19"/>
  <c r="D90" i="21" s="1"/>
  <c r="E90" i="19"/>
  <c r="E90" i="21" s="1"/>
  <c r="F90" i="19"/>
  <c r="F90" i="21" s="1"/>
  <c r="C91" i="19"/>
  <c r="C91" i="21" s="1"/>
  <c r="D91" i="19"/>
  <c r="D91" i="21" s="1"/>
  <c r="E91" i="19"/>
  <c r="E91" i="21" s="1"/>
  <c r="F91" i="19"/>
  <c r="F91" i="21" s="1"/>
  <c r="C92" i="19"/>
  <c r="C92" i="21" s="1"/>
  <c r="D92" i="19"/>
  <c r="D92" i="21" s="1"/>
  <c r="E92" i="19"/>
  <c r="E92" i="21" s="1"/>
  <c r="F92" i="19"/>
  <c r="F92" i="21" s="1"/>
  <c r="C93" i="19"/>
  <c r="C93" i="21" s="1"/>
  <c r="D93" i="19"/>
  <c r="D93" i="21" s="1"/>
  <c r="E93" i="19"/>
  <c r="E93" i="21" s="1"/>
  <c r="F93" i="19"/>
  <c r="F93" i="21" s="1"/>
  <c r="C94" i="19"/>
  <c r="C94" i="21" s="1"/>
  <c r="D94" i="19"/>
  <c r="D94" i="21" s="1"/>
  <c r="E94" i="19"/>
  <c r="E94" i="21" s="1"/>
  <c r="F94" i="19"/>
  <c r="F94" i="21" s="1"/>
  <c r="C95" i="19"/>
  <c r="C95" i="21" s="1"/>
  <c r="D95" i="19"/>
  <c r="D95" i="21" s="1"/>
  <c r="E95" i="19"/>
  <c r="E95" i="21" s="1"/>
  <c r="F95" i="19"/>
  <c r="F95" i="21" s="1"/>
  <c r="C96" i="19"/>
  <c r="C96" i="21" s="1"/>
  <c r="D96" i="19"/>
  <c r="D96" i="21" s="1"/>
  <c r="E96" i="19"/>
  <c r="E96" i="21" s="1"/>
  <c r="F96" i="19"/>
  <c r="F96" i="21" s="1"/>
  <c r="C97" i="19"/>
  <c r="C97" i="21" s="1"/>
  <c r="D97" i="19"/>
  <c r="D97" i="21" s="1"/>
  <c r="E97" i="19"/>
  <c r="E97" i="21" s="1"/>
  <c r="F97" i="19"/>
  <c r="F97" i="21" s="1"/>
  <c r="C98" i="19"/>
  <c r="C98" i="21" s="1"/>
  <c r="D98" i="19"/>
  <c r="D98" i="21" s="1"/>
  <c r="E98" i="19"/>
  <c r="E98" i="21" s="1"/>
  <c r="F98" i="19"/>
  <c r="F98" i="21" s="1"/>
  <c r="C99" i="19"/>
  <c r="C99" i="21" s="1"/>
  <c r="D99" i="19"/>
  <c r="D99" i="21" s="1"/>
  <c r="E99" i="19"/>
  <c r="E99" i="21" s="1"/>
  <c r="F99" i="19"/>
  <c r="F99" i="21" s="1"/>
  <c r="C100" i="19"/>
  <c r="C100" i="21" s="1"/>
  <c r="D100" i="19"/>
  <c r="D100" i="21" s="1"/>
  <c r="E100" i="19"/>
  <c r="E100" i="21" s="1"/>
  <c r="F100" i="19"/>
  <c r="F100" i="21" s="1"/>
  <c r="C101" i="19"/>
  <c r="C101" i="21" s="1"/>
  <c r="D101" i="19"/>
  <c r="D101" i="21" s="1"/>
  <c r="E101" i="19"/>
  <c r="E101" i="21" s="1"/>
  <c r="F101" i="19"/>
  <c r="F101" i="21" s="1"/>
  <c r="C102" i="19"/>
  <c r="C102" i="21" s="1"/>
  <c r="D102" i="19"/>
  <c r="D102" i="21" s="1"/>
  <c r="E102" i="19"/>
  <c r="E102" i="21" s="1"/>
  <c r="F102" i="19"/>
  <c r="F102" i="21" s="1"/>
  <c r="C103" i="19"/>
  <c r="C103" i="21" s="1"/>
  <c r="D103" i="19"/>
  <c r="D103" i="21" s="1"/>
  <c r="E103" i="19"/>
  <c r="E103" i="21" s="1"/>
  <c r="F103" i="19"/>
  <c r="F103" i="21" s="1"/>
  <c r="C104" i="19"/>
  <c r="C104" i="21" s="1"/>
  <c r="D104" i="19"/>
  <c r="D104" i="21" s="1"/>
  <c r="E104" i="19"/>
  <c r="E104" i="21" s="1"/>
  <c r="F104" i="19"/>
  <c r="F104" i="21" s="1"/>
  <c r="C105" i="19"/>
  <c r="C105" i="21" s="1"/>
  <c r="D105" i="19"/>
  <c r="D105" i="21" s="1"/>
  <c r="E105" i="19"/>
  <c r="E105" i="21" s="1"/>
  <c r="F105" i="19"/>
  <c r="F105" i="21" s="1"/>
  <c r="C106" i="19"/>
  <c r="C106" i="21" s="1"/>
  <c r="D106" i="19"/>
  <c r="D106" i="21" s="1"/>
  <c r="E106" i="19"/>
  <c r="E106" i="21" s="1"/>
  <c r="F106" i="19"/>
  <c r="F106" i="21" s="1"/>
  <c r="C107" i="19"/>
  <c r="C107" i="21" s="1"/>
  <c r="D107" i="19"/>
  <c r="D107" i="21" s="1"/>
  <c r="E107" i="19"/>
  <c r="E107" i="21" s="1"/>
  <c r="F107" i="19"/>
  <c r="F107" i="21" s="1"/>
  <c r="C108" i="19"/>
  <c r="C108" i="21" s="1"/>
  <c r="D108" i="19"/>
  <c r="D108" i="21" s="1"/>
  <c r="E108" i="19"/>
  <c r="E108" i="21" s="1"/>
  <c r="F108" i="19"/>
  <c r="F108" i="21" s="1"/>
  <c r="C109" i="19"/>
  <c r="C109" i="21" s="1"/>
  <c r="D109" i="19"/>
  <c r="D109" i="21" s="1"/>
  <c r="E109" i="19"/>
  <c r="E109" i="21" s="1"/>
  <c r="F109" i="19"/>
  <c r="F109" i="21" s="1"/>
  <c r="C110" i="19"/>
  <c r="C110" i="21" s="1"/>
  <c r="D110" i="19"/>
  <c r="D110" i="21" s="1"/>
  <c r="E110" i="19"/>
  <c r="E110" i="21" s="1"/>
  <c r="F110" i="19"/>
  <c r="F110" i="21" s="1"/>
  <c r="C111" i="19"/>
  <c r="C111" i="21" s="1"/>
  <c r="D111" i="19"/>
  <c r="D111" i="21" s="1"/>
  <c r="E111" i="19"/>
  <c r="E111" i="21" s="1"/>
  <c r="F111" i="19"/>
  <c r="F111" i="21" s="1"/>
  <c r="C112" i="19"/>
  <c r="C112" i="21" s="1"/>
  <c r="D112" i="19"/>
  <c r="D112" i="21" s="1"/>
  <c r="E112" i="19"/>
  <c r="E112" i="21" s="1"/>
  <c r="F112" i="19"/>
  <c r="F112" i="21" s="1"/>
  <c r="C113" i="19"/>
  <c r="C113" i="21" s="1"/>
  <c r="D113" i="19"/>
  <c r="D113" i="21" s="1"/>
  <c r="E113" i="19"/>
  <c r="E113" i="21" s="1"/>
  <c r="F113" i="19"/>
  <c r="F113" i="21" s="1"/>
  <c r="C114" i="19"/>
  <c r="C114" i="21" s="1"/>
  <c r="D114" i="19"/>
  <c r="D114" i="21" s="1"/>
  <c r="E114" i="19"/>
  <c r="E114" i="21" s="1"/>
  <c r="F114" i="19"/>
  <c r="F114" i="21" s="1"/>
  <c r="C115" i="19"/>
  <c r="C115" i="21" s="1"/>
  <c r="D115" i="19"/>
  <c r="D115" i="21" s="1"/>
  <c r="E115" i="19"/>
  <c r="E115" i="21" s="1"/>
  <c r="F115" i="19"/>
  <c r="F115" i="21" s="1"/>
  <c r="C116" i="19"/>
  <c r="C116" i="21" s="1"/>
  <c r="D116" i="19"/>
  <c r="D116" i="21" s="1"/>
  <c r="E116" i="19"/>
  <c r="E116" i="21" s="1"/>
  <c r="F116" i="19"/>
  <c r="F116" i="21" s="1"/>
  <c r="C117" i="19"/>
  <c r="C117" i="21" s="1"/>
  <c r="D117" i="19"/>
  <c r="D117" i="21" s="1"/>
  <c r="E117" i="19"/>
  <c r="E117" i="21" s="1"/>
  <c r="F117" i="19"/>
  <c r="F117" i="21" s="1"/>
  <c r="C118" i="19"/>
  <c r="C118" i="21" s="1"/>
  <c r="D118" i="19"/>
  <c r="D118" i="21" s="1"/>
  <c r="E118" i="19"/>
  <c r="E118" i="21" s="1"/>
  <c r="F118" i="19"/>
  <c r="F118" i="21" s="1"/>
  <c r="C119" i="19"/>
  <c r="C119" i="21" s="1"/>
  <c r="D119" i="19"/>
  <c r="D119" i="21" s="1"/>
  <c r="E119" i="19"/>
  <c r="E119" i="21" s="1"/>
  <c r="F119" i="19"/>
  <c r="F119" i="21" s="1"/>
  <c r="C120" i="19"/>
  <c r="C120" i="21" s="1"/>
  <c r="D120" i="19"/>
  <c r="D120" i="21" s="1"/>
  <c r="E120" i="19"/>
  <c r="E120" i="21" s="1"/>
  <c r="F120" i="19"/>
  <c r="F120" i="21" s="1"/>
  <c r="C121" i="19"/>
  <c r="C121" i="21" s="1"/>
  <c r="D121" i="19"/>
  <c r="D121" i="21" s="1"/>
  <c r="E121" i="19"/>
  <c r="E121" i="21" s="1"/>
  <c r="F121" i="19"/>
  <c r="F121" i="21" s="1"/>
  <c r="C122" i="19"/>
  <c r="C122" i="21" s="1"/>
  <c r="D122" i="19"/>
  <c r="D122" i="21" s="1"/>
  <c r="E122" i="19"/>
  <c r="E122" i="21" s="1"/>
  <c r="F122" i="19"/>
  <c r="F122" i="21" s="1"/>
  <c r="C123" i="19"/>
  <c r="C123" i="21" s="1"/>
  <c r="D123" i="19"/>
  <c r="D123" i="21" s="1"/>
  <c r="E123" i="19"/>
  <c r="E123" i="21" s="1"/>
  <c r="F123" i="19"/>
  <c r="F123" i="21" s="1"/>
  <c r="C124" i="19"/>
  <c r="C124" i="21" s="1"/>
  <c r="D124" i="19"/>
  <c r="D124" i="21" s="1"/>
  <c r="E124" i="19"/>
  <c r="E124" i="21" s="1"/>
  <c r="F124" i="19"/>
  <c r="F124" i="21" s="1"/>
  <c r="C125" i="19"/>
  <c r="C125" i="21" s="1"/>
  <c r="D125" i="19"/>
  <c r="D125" i="21" s="1"/>
  <c r="E125" i="19"/>
  <c r="E125" i="21" s="1"/>
  <c r="F125" i="19"/>
  <c r="F125" i="21" s="1"/>
  <c r="C126" i="19"/>
  <c r="C126" i="21" s="1"/>
  <c r="D126" i="19"/>
  <c r="D126" i="21" s="1"/>
  <c r="E126" i="19"/>
  <c r="E126" i="21" s="1"/>
  <c r="F126" i="19"/>
  <c r="F126" i="21" s="1"/>
  <c r="C127" i="19"/>
  <c r="C127" i="21" s="1"/>
  <c r="D127" i="19"/>
  <c r="D127" i="21" s="1"/>
  <c r="E127" i="19"/>
  <c r="E127" i="21" s="1"/>
  <c r="F127" i="19"/>
  <c r="F127" i="21" s="1"/>
  <c r="C128" i="19"/>
  <c r="C128" i="21" s="1"/>
  <c r="D128" i="19"/>
  <c r="D128" i="21" s="1"/>
  <c r="E128" i="19"/>
  <c r="E128" i="21" s="1"/>
  <c r="F128" i="19"/>
  <c r="F128" i="21" s="1"/>
  <c r="C129" i="19"/>
  <c r="C129" i="21" s="1"/>
  <c r="D129" i="19"/>
  <c r="D129" i="21" s="1"/>
  <c r="E129" i="19"/>
  <c r="E129" i="21" s="1"/>
  <c r="F129" i="19"/>
  <c r="F129" i="21" s="1"/>
  <c r="C130" i="19"/>
  <c r="C130" i="21" s="1"/>
  <c r="D130" i="19"/>
  <c r="D130" i="21" s="1"/>
  <c r="E130" i="19"/>
  <c r="E130" i="21" s="1"/>
  <c r="F130" i="19"/>
  <c r="F130" i="21" s="1"/>
  <c r="F33" i="19"/>
  <c r="F33" i="21" s="1"/>
  <c r="E33" i="19"/>
  <c r="E33" i="21" s="1"/>
  <c r="D33" i="19"/>
  <c r="D33" i="21" s="1"/>
  <c r="C33" i="19"/>
  <c r="C33" i="21" s="1"/>
  <c r="F32" i="19"/>
  <c r="F32" i="21" s="1"/>
  <c r="E32" i="19"/>
  <c r="E32" i="21" s="1"/>
  <c r="D32" i="19"/>
  <c r="D32" i="21" s="1"/>
  <c r="C32" i="19"/>
  <c r="C32" i="21" s="1"/>
  <c r="F31" i="19"/>
  <c r="F31" i="21" s="1"/>
  <c r="E31" i="19"/>
  <c r="E31" i="21" s="1"/>
  <c r="D31" i="19"/>
  <c r="D31" i="21" s="1"/>
  <c r="C31" i="19"/>
  <c r="C31" i="21" s="1"/>
  <c r="AK43" i="5" l="1"/>
  <c r="G43" i="16" s="1"/>
  <c r="AK44" i="5"/>
  <c r="G44" i="16" s="1"/>
  <c r="AK45" i="5"/>
  <c r="G45" i="16" s="1"/>
  <c r="AK46" i="5"/>
  <c r="G46" i="16" s="1"/>
  <c r="AK47" i="5"/>
  <c r="G47" i="16" s="1"/>
  <c r="AK48" i="5"/>
  <c r="G48" i="16" s="1"/>
  <c r="AK49" i="5"/>
  <c r="G49" i="16" s="1"/>
  <c r="AK50" i="5"/>
  <c r="G50" i="16" s="1"/>
  <c r="AK51" i="5"/>
  <c r="G51" i="16" s="1"/>
  <c r="AK52" i="5"/>
  <c r="G52" i="16" s="1"/>
  <c r="AK53" i="5"/>
  <c r="G53" i="16" s="1"/>
  <c r="AK54" i="5"/>
  <c r="G54" i="16" s="1"/>
  <c r="AK55" i="5"/>
  <c r="G55" i="16" s="1"/>
  <c r="AK56" i="5"/>
  <c r="G56" i="16" s="1"/>
  <c r="AK57" i="5"/>
  <c r="G57" i="16" s="1"/>
  <c r="AK58" i="5"/>
  <c r="G58" i="16" s="1"/>
  <c r="AK59" i="5"/>
  <c r="G59" i="16" s="1"/>
  <c r="AK60" i="5"/>
  <c r="G60" i="16" s="1"/>
  <c r="AK61" i="5"/>
  <c r="G61" i="16" s="1"/>
  <c r="AK62" i="5"/>
  <c r="G62" i="16" s="1"/>
  <c r="AK63" i="5"/>
  <c r="G63" i="16" s="1"/>
  <c r="AK64" i="5"/>
  <c r="G64" i="16" s="1"/>
  <c r="AK65" i="5"/>
  <c r="G65" i="16" s="1"/>
  <c r="AK66" i="5"/>
  <c r="G66" i="16" s="1"/>
  <c r="AK67" i="5"/>
  <c r="G67" i="16" s="1"/>
  <c r="AK68" i="5"/>
  <c r="G68" i="16" s="1"/>
  <c r="AK69" i="5"/>
  <c r="G69" i="16" s="1"/>
  <c r="AK70" i="5"/>
  <c r="G70" i="16" s="1"/>
  <c r="AK71" i="5"/>
  <c r="G71" i="16" s="1"/>
  <c r="AK72" i="5"/>
  <c r="G72" i="16" s="1"/>
  <c r="AK73" i="5"/>
  <c r="G73" i="16" s="1"/>
  <c r="AK74" i="5"/>
  <c r="G74" i="16" s="1"/>
  <c r="AK75" i="5"/>
  <c r="G75" i="16" s="1"/>
  <c r="AK76" i="5"/>
  <c r="G76" i="16" s="1"/>
  <c r="AK77" i="5"/>
  <c r="G77" i="16" s="1"/>
  <c r="AK78" i="5"/>
  <c r="G78" i="16" s="1"/>
  <c r="AK79" i="5"/>
  <c r="G79" i="16" s="1"/>
  <c r="AK80" i="5"/>
  <c r="G80" i="16" s="1"/>
  <c r="AK81" i="5"/>
  <c r="G81" i="16" s="1"/>
  <c r="AK82" i="5"/>
  <c r="G82" i="16" s="1"/>
  <c r="AK83" i="5"/>
  <c r="G83" i="16" s="1"/>
  <c r="AK84" i="5"/>
  <c r="G84" i="16" s="1"/>
  <c r="AK85" i="5"/>
  <c r="G85" i="16" s="1"/>
  <c r="AK86" i="5"/>
  <c r="G86" i="16" s="1"/>
  <c r="AK87" i="5"/>
  <c r="G87" i="16" s="1"/>
  <c r="AK88" i="5"/>
  <c r="G88" i="16" s="1"/>
  <c r="AK89" i="5"/>
  <c r="G89" i="16" s="1"/>
  <c r="AK90" i="5"/>
  <c r="G90" i="16" s="1"/>
  <c r="AK91" i="5"/>
  <c r="G91" i="16" s="1"/>
  <c r="AK92" i="5"/>
  <c r="G92" i="16" s="1"/>
  <c r="AK93" i="5"/>
  <c r="G93" i="16" s="1"/>
  <c r="AK94" i="5"/>
  <c r="G94" i="16" s="1"/>
  <c r="AK95" i="5"/>
  <c r="G95" i="16" s="1"/>
  <c r="AK96" i="5"/>
  <c r="G96" i="16" s="1"/>
  <c r="AK97" i="5"/>
  <c r="G97" i="16" s="1"/>
  <c r="AK98" i="5"/>
  <c r="G98" i="16" s="1"/>
  <c r="AK99" i="5"/>
  <c r="G99" i="16" s="1"/>
  <c r="AK100" i="5"/>
  <c r="G100" i="16" s="1"/>
  <c r="AK101" i="5"/>
  <c r="G101" i="16" s="1"/>
  <c r="AK102" i="5"/>
  <c r="G102" i="16" s="1"/>
  <c r="AK103" i="5"/>
  <c r="G103" i="16" s="1"/>
  <c r="AK104" i="5"/>
  <c r="G104" i="16" s="1"/>
  <c r="AK105" i="5"/>
  <c r="G105" i="16" s="1"/>
  <c r="AK106" i="5"/>
  <c r="G106" i="16" s="1"/>
  <c r="AK107" i="5"/>
  <c r="G107" i="16" s="1"/>
  <c r="AK108" i="5"/>
  <c r="G108" i="16" s="1"/>
  <c r="AK109" i="5"/>
  <c r="G109" i="16" s="1"/>
  <c r="AK110" i="5"/>
  <c r="G110" i="16" s="1"/>
  <c r="AK111" i="5"/>
  <c r="G111" i="16" s="1"/>
  <c r="AK112" i="5"/>
  <c r="G112" i="16" s="1"/>
  <c r="AK113" i="5"/>
  <c r="G113" i="16" s="1"/>
  <c r="AK114" i="5"/>
  <c r="G114" i="16" s="1"/>
  <c r="AK115" i="5"/>
  <c r="G115" i="16" s="1"/>
  <c r="AK116" i="5"/>
  <c r="G116" i="16" s="1"/>
  <c r="AK117" i="5"/>
  <c r="G117" i="16" s="1"/>
  <c r="AK118" i="5"/>
  <c r="G118" i="16" s="1"/>
  <c r="AK119" i="5"/>
  <c r="G119" i="16" s="1"/>
  <c r="AK120" i="5"/>
  <c r="G120" i="16" s="1"/>
  <c r="AK121" i="5"/>
  <c r="G121" i="16" s="1"/>
  <c r="AK122" i="5"/>
  <c r="G122" i="16" s="1"/>
  <c r="AK123" i="5"/>
  <c r="G123" i="16" s="1"/>
  <c r="AK124" i="5"/>
  <c r="G124" i="16" s="1"/>
  <c r="AK125" i="5"/>
  <c r="G125" i="16" s="1"/>
  <c r="AK126" i="5"/>
  <c r="G126" i="16" s="1"/>
  <c r="AK127" i="5"/>
  <c r="G127" i="16" s="1"/>
  <c r="AK128" i="5"/>
  <c r="G128" i="16" s="1"/>
  <c r="AK129" i="5"/>
  <c r="G129" i="16" s="1"/>
  <c r="AK130" i="5"/>
  <c r="G130" i="16" s="1"/>
  <c r="C58" i="23" l="1"/>
  <c r="D58" i="23"/>
  <c r="F58" i="23"/>
  <c r="I58" i="23" s="1"/>
  <c r="E58" i="23"/>
  <c r="C89" i="23"/>
  <c r="D89" i="23"/>
  <c r="E89" i="23"/>
  <c r="F89" i="23"/>
  <c r="I89" i="23" s="1"/>
  <c r="C73" i="23"/>
  <c r="D73" i="23"/>
  <c r="E73" i="23"/>
  <c r="F73" i="23"/>
  <c r="I73" i="23" s="1"/>
  <c r="D57" i="23"/>
  <c r="E57" i="23"/>
  <c r="F57" i="23"/>
  <c r="I57" i="23" s="1"/>
  <c r="C57" i="23"/>
  <c r="D72" i="23"/>
  <c r="F72" i="23"/>
  <c r="I72" i="23" s="1"/>
  <c r="C72" i="23"/>
  <c r="E72" i="23"/>
  <c r="C56" i="23"/>
  <c r="D56" i="23"/>
  <c r="E56" i="23"/>
  <c r="F56" i="23"/>
  <c r="I56" i="23" s="1"/>
  <c r="D87" i="23"/>
  <c r="F87" i="23"/>
  <c r="I87" i="23" s="1"/>
  <c r="E87" i="23"/>
  <c r="C87" i="23"/>
  <c r="C71" i="23"/>
  <c r="D71" i="23"/>
  <c r="E71" i="23"/>
  <c r="F71" i="23"/>
  <c r="I71" i="23" s="1"/>
  <c r="C55" i="23"/>
  <c r="D55" i="23"/>
  <c r="E55" i="23"/>
  <c r="F55" i="23"/>
  <c r="I55" i="23" s="1"/>
  <c r="C105" i="23"/>
  <c r="E105" i="23"/>
  <c r="D105" i="23"/>
  <c r="F105" i="23"/>
  <c r="I105" i="23" s="1"/>
  <c r="C102" i="23"/>
  <c r="D102" i="23"/>
  <c r="E102" i="23"/>
  <c r="F102" i="23"/>
  <c r="I102" i="23" s="1"/>
  <c r="C86" i="23"/>
  <c r="D86" i="23"/>
  <c r="E86" i="23"/>
  <c r="F86" i="23"/>
  <c r="I86" i="23" s="1"/>
  <c r="C70" i="23"/>
  <c r="E70" i="23"/>
  <c r="F70" i="23"/>
  <c r="I70" i="23" s="1"/>
  <c r="D70" i="23"/>
  <c r="C54" i="23"/>
  <c r="D54" i="23"/>
  <c r="E54" i="23"/>
  <c r="F54" i="23"/>
  <c r="I54" i="23" s="1"/>
  <c r="C74" i="23"/>
  <c r="D74" i="23"/>
  <c r="E74" i="23"/>
  <c r="F74" i="23"/>
  <c r="I74" i="23" s="1"/>
  <c r="D85" i="23"/>
  <c r="F85" i="23"/>
  <c r="I85" i="23" s="1"/>
  <c r="E85" i="23"/>
  <c r="C85" i="23"/>
  <c r="F69" i="23"/>
  <c r="I69" i="23" s="1"/>
  <c r="C69" i="23"/>
  <c r="D69" i="23"/>
  <c r="E69" i="23"/>
  <c r="C53" i="23"/>
  <c r="D53" i="23"/>
  <c r="E53" i="23"/>
  <c r="F53" i="23"/>
  <c r="I53" i="23" s="1"/>
  <c r="C120" i="23"/>
  <c r="D120" i="23"/>
  <c r="F120" i="23"/>
  <c r="I120" i="23" s="1"/>
  <c r="E120" i="23"/>
  <c r="D100" i="23"/>
  <c r="E100" i="23"/>
  <c r="F100" i="23"/>
  <c r="I100" i="23" s="1"/>
  <c r="C100" i="23"/>
  <c r="C84" i="23"/>
  <c r="D84" i="23"/>
  <c r="E84" i="23"/>
  <c r="F84" i="23"/>
  <c r="I84" i="23" s="1"/>
  <c r="D68" i="23"/>
  <c r="F68" i="23"/>
  <c r="I68" i="23" s="1"/>
  <c r="C68" i="23"/>
  <c r="E68" i="23"/>
  <c r="C52" i="23"/>
  <c r="F52" i="23"/>
  <c r="I52" i="23" s="1"/>
  <c r="D52" i="23"/>
  <c r="E52" i="23"/>
  <c r="C90" i="23"/>
  <c r="D90" i="23"/>
  <c r="E90" i="23"/>
  <c r="F90" i="23"/>
  <c r="I90" i="23" s="1"/>
  <c r="E118" i="23"/>
  <c r="F118" i="23"/>
  <c r="I118" i="23" s="1"/>
  <c r="C118" i="23"/>
  <c r="D118" i="23"/>
  <c r="D83" i="23"/>
  <c r="F83" i="23"/>
  <c r="I83" i="23" s="1"/>
  <c r="C83" i="23"/>
  <c r="E83" i="23"/>
  <c r="E67" i="23"/>
  <c r="F67" i="23"/>
  <c r="I67" i="23" s="1"/>
  <c r="C67" i="23"/>
  <c r="D67" i="23"/>
  <c r="C51" i="23"/>
  <c r="D51" i="23"/>
  <c r="E51" i="23"/>
  <c r="F51" i="23"/>
  <c r="I51" i="23" s="1"/>
  <c r="E130" i="23"/>
  <c r="F130" i="23"/>
  <c r="I130" i="23" s="1"/>
  <c r="C130" i="23"/>
  <c r="D130" i="23"/>
  <c r="F82" i="23"/>
  <c r="I82" i="23" s="1"/>
  <c r="C82" i="23"/>
  <c r="E82" i="23"/>
  <c r="D82" i="23"/>
  <c r="D66" i="23"/>
  <c r="E66" i="23"/>
  <c r="F66" i="23"/>
  <c r="I66" i="23" s="1"/>
  <c r="C66" i="23"/>
  <c r="D50" i="23"/>
  <c r="C50" i="23"/>
  <c r="E50" i="23"/>
  <c r="F50" i="23"/>
  <c r="I50" i="23" s="1"/>
  <c r="C121" i="23"/>
  <c r="D121" i="23"/>
  <c r="F121" i="23"/>
  <c r="I121" i="23" s="1"/>
  <c r="E121" i="23"/>
  <c r="D117" i="23"/>
  <c r="E117" i="23"/>
  <c r="F117" i="23"/>
  <c r="I117" i="23" s="1"/>
  <c r="C117" i="23"/>
  <c r="C129" i="23"/>
  <c r="D129" i="23"/>
  <c r="E129" i="23"/>
  <c r="F129" i="23"/>
  <c r="I129" i="23" s="1"/>
  <c r="C113" i="23"/>
  <c r="D113" i="23"/>
  <c r="E113" i="23"/>
  <c r="F113" i="23"/>
  <c r="I113" i="23" s="1"/>
  <c r="C97" i="23"/>
  <c r="D97" i="23"/>
  <c r="E97" i="23"/>
  <c r="F97" i="23"/>
  <c r="I97" i="23" s="1"/>
  <c r="C81" i="23"/>
  <c r="E81" i="23"/>
  <c r="F81" i="23"/>
  <c r="I81" i="23" s="1"/>
  <c r="D81" i="23"/>
  <c r="D65" i="23"/>
  <c r="E65" i="23"/>
  <c r="F65" i="23"/>
  <c r="I65" i="23" s="1"/>
  <c r="C65" i="23"/>
  <c r="C49" i="23"/>
  <c r="D49" i="23"/>
  <c r="E49" i="23"/>
  <c r="F49" i="23"/>
  <c r="I49" i="23" s="1"/>
  <c r="C103" i="23"/>
  <c r="E103" i="23"/>
  <c r="D103" i="23"/>
  <c r="F103" i="23"/>
  <c r="I103" i="23" s="1"/>
  <c r="C128" i="23"/>
  <c r="D128" i="23"/>
  <c r="E128" i="23"/>
  <c r="F128" i="23"/>
  <c r="I128" i="23" s="1"/>
  <c r="C112" i="23"/>
  <c r="D112" i="23"/>
  <c r="F112" i="23"/>
  <c r="I112" i="23" s="1"/>
  <c r="E112" i="23"/>
  <c r="C96" i="23"/>
  <c r="D96" i="23"/>
  <c r="E96" i="23"/>
  <c r="F96" i="23"/>
  <c r="I96" i="23" s="1"/>
  <c r="F80" i="23"/>
  <c r="I80" i="23" s="1"/>
  <c r="C80" i="23"/>
  <c r="D80" i="23"/>
  <c r="E80" i="23"/>
  <c r="D64" i="23"/>
  <c r="E64" i="23"/>
  <c r="F64" i="23"/>
  <c r="I64" i="23" s="1"/>
  <c r="C64" i="23"/>
  <c r="C48" i="23"/>
  <c r="D48" i="23"/>
  <c r="E48" i="23"/>
  <c r="F48" i="23"/>
  <c r="I48" i="23" s="1"/>
  <c r="C119" i="23"/>
  <c r="E119" i="23"/>
  <c r="F119" i="23"/>
  <c r="I119" i="23" s="1"/>
  <c r="D119" i="23"/>
  <c r="C114" i="23"/>
  <c r="D114" i="23"/>
  <c r="E114" i="23"/>
  <c r="F114" i="23"/>
  <c r="I114" i="23" s="1"/>
  <c r="C111" i="23"/>
  <c r="D111" i="23"/>
  <c r="E111" i="23"/>
  <c r="F111" i="23"/>
  <c r="I111" i="23" s="1"/>
  <c r="C95" i="23"/>
  <c r="D95" i="23"/>
  <c r="E95" i="23"/>
  <c r="F95" i="23"/>
  <c r="I95" i="23" s="1"/>
  <c r="D79" i="23"/>
  <c r="F79" i="23"/>
  <c r="I79" i="23" s="1"/>
  <c r="C79" i="23"/>
  <c r="E79" i="23"/>
  <c r="F63" i="23"/>
  <c r="I63" i="23" s="1"/>
  <c r="C63" i="23"/>
  <c r="D63" i="23"/>
  <c r="E63" i="23"/>
  <c r="F47" i="23"/>
  <c r="I47" i="23" s="1"/>
  <c r="C47" i="23"/>
  <c r="D47" i="23"/>
  <c r="E47" i="23"/>
  <c r="C104" i="23"/>
  <c r="D104" i="23"/>
  <c r="E104" i="23"/>
  <c r="F104" i="23"/>
  <c r="I104" i="23" s="1"/>
  <c r="F116" i="23"/>
  <c r="I116" i="23" s="1"/>
  <c r="C116" i="23"/>
  <c r="D116" i="23"/>
  <c r="E116" i="23"/>
  <c r="C127" i="23"/>
  <c r="D127" i="23"/>
  <c r="E127" i="23"/>
  <c r="F127" i="23"/>
  <c r="I127" i="23" s="1"/>
  <c r="C126" i="23"/>
  <c r="E126" i="23"/>
  <c r="D126" i="23"/>
  <c r="F126" i="23"/>
  <c r="I126" i="23" s="1"/>
  <c r="C110" i="23"/>
  <c r="E110" i="23"/>
  <c r="F110" i="23"/>
  <c r="I110" i="23" s="1"/>
  <c r="D110" i="23"/>
  <c r="C94" i="23"/>
  <c r="D94" i="23"/>
  <c r="F94" i="23"/>
  <c r="I94" i="23" s="1"/>
  <c r="E94" i="23"/>
  <c r="E78" i="23"/>
  <c r="F78" i="23"/>
  <c r="I78" i="23" s="1"/>
  <c r="C78" i="23"/>
  <c r="D78" i="23"/>
  <c r="C62" i="23"/>
  <c r="D62" i="23"/>
  <c r="E62" i="23"/>
  <c r="F62" i="23"/>
  <c r="I62" i="23" s="1"/>
  <c r="C46" i="23"/>
  <c r="D46" i="23"/>
  <c r="E46" i="23"/>
  <c r="F46" i="23"/>
  <c r="I46" i="23" s="1"/>
  <c r="C106" i="23"/>
  <c r="D106" i="23"/>
  <c r="E106" i="23"/>
  <c r="F106" i="23"/>
  <c r="I106" i="23" s="1"/>
  <c r="C99" i="23"/>
  <c r="D99" i="23"/>
  <c r="E99" i="23"/>
  <c r="F99" i="23"/>
  <c r="I99" i="23" s="1"/>
  <c r="F125" i="23"/>
  <c r="I125" i="23" s="1"/>
  <c r="C125" i="23"/>
  <c r="D125" i="23"/>
  <c r="E125" i="23"/>
  <c r="E109" i="23"/>
  <c r="F109" i="23"/>
  <c r="I109" i="23" s="1"/>
  <c r="C109" i="23"/>
  <c r="D109" i="23"/>
  <c r="C93" i="23"/>
  <c r="D93" i="23"/>
  <c r="E93" i="23"/>
  <c r="F93" i="23"/>
  <c r="I93" i="23" s="1"/>
  <c r="C77" i="23"/>
  <c r="D77" i="23"/>
  <c r="E77" i="23"/>
  <c r="F77" i="23"/>
  <c r="I77" i="23" s="1"/>
  <c r="F61" i="23"/>
  <c r="I61" i="23" s="1"/>
  <c r="C61" i="23"/>
  <c r="D61" i="23"/>
  <c r="E61" i="23"/>
  <c r="D45" i="23"/>
  <c r="E45" i="23"/>
  <c r="F45" i="23"/>
  <c r="I45" i="23" s="1"/>
  <c r="C45" i="23"/>
  <c r="C88" i="23"/>
  <c r="D88" i="23"/>
  <c r="E88" i="23"/>
  <c r="F88" i="23"/>
  <c r="I88" i="23" s="1"/>
  <c r="D115" i="23"/>
  <c r="E115" i="23"/>
  <c r="F115" i="23"/>
  <c r="I115" i="23" s="1"/>
  <c r="C115" i="23"/>
  <c r="D124" i="23"/>
  <c r="E124" i="23"/>
  <c r="F124" i="23"/>
  <c r="I124" i="23" s="1"/>
  <c r="C124" i="23"/>
  <c r="C108" i="23"/>
  <c r="D108" i="23"/>
  <c r="E108" i="23"/>
  <c r="F108" i="23"/>
  <c r="I108" i="23" s="1"/>
  <c r="C92" i="23"/>
  <c r="E92" i="23"/>
  <c r="F92" i="23"/>
  <c r="I92" i="23" s="1"/>
  <c r="D92" i="23"/>
  <c r="D76" i="23"/>
  <c r="E76" i="23"/>
  <c r="F76" i="23"/>
  <c r="I76" i="23" s="1"/>
  <c r="C76" i="23"/>
  <c r="C60" i="23"/>
  <c r="D60" i="23"/>
  <c r="E60" i="23"/>
  <c r="F60" i="23"/>
  <c r="I60" i="23" s="1"/>
  <c r="C44" i="23"/>
  <c r="D44" i="23"/>
  <c r="E44" i="23"/>
  <c r="F44" i="23"/>
  <c r="I44" i="23" s="1"/>
  <c r="C122" i="23"/>
  <c r="D122" i="23"/>
  <c r="E122" i="23"/>
  <c r="F122" i="23"/>
  <c r="I122" i="23" s="1"/>
  <c r="C101" i="23"/>
  <c r="E101" i="23"/>
  <c r="F101" i="23"/>
  <c r="I101" i="23" s="1"/>
  <c r="D101" i="23"/>
  <c r="C98" i="23"/>
  <c r="D98" i="23"/>
  <c r="E98" i="23"/>
  <c r="F98" i="23"/>
  <c r="I98" i="23" s="1"/>
  <c r="C123" i="23"/>
  <c r="D123" i="23"/>
  <c r="E123" i="23"/>
  <c r="F123" i="23"/>
  <c r="I123" i="23" s="1"/>
  <c r="C107" i="23"/>
  <c r="D107" i="23"/>
  <c r="E107" i="23"/>
  <c r="F107" i="23"/>
  <c r="I107" i="23" s="1"/>
  <c r="F91" i="23"/>
  <c r="I91" i="23" s="1"/>
  <c r="C91" i="23"/>
  <c r="D91" i="23"/>
  <c r="E91" i="23"/>
  <c r="C75" i="23"/>
  <c r="D75" i="23"/>
  <c r="E75" i="23"/>
  <c r="F75" i="23"/>
  <c r="I75" i="23" s="1"/>
  <c r="C59" i="23"/>
  <c r="D59" i="23"/>
  <c r="F59" i="23"/>
  <c r="I59" i="23" s="1"/>
  <c r="E59" i="23"/>
  <c r="E43" i="23"/>
  <c r="C43" i="23"/>
  <c r="D43" i="23"/>
  <c r="F43" i="23"/>
  <c r="I43" i="23" s="1"/>
  <c r="E58" i="22"/>
  <c r="F58" i="22"/>
  <c r="D58" i="22"/>
  <c r="C58" i="22"/>
  <c r="C74" i="22"/>
  <c r="D74" i="22"/>
  <c r="E74" i="22"/>
  <c r="F74" i="22"/>
  <c r="C121" i="22"/>
  <c r="D121" i="22"/>
  <c r="E121" i="22"/>
  <c r="F121" i="22"/>
  <c r="C105" i="22"/>
  <c r="D105" i="22"/>
  <c r="E105" i="22"/>
  <c r="F105" i="22"/>
  <c r="C89" i="22"/>
  <c r="D89" i="22"/>
  <c r="E89" i="22"/>
  <c r="F89" i="22"/>
  <c r="F73" i="22"/>
  <c r="E73" i="22"/>
  <c r="C73" i="22"/>
  <c r="D73" i="22"/>
  <c r="C57" i="22"/>
  <c r="D57" i="22"/>
  <c r="E57" i="22"/>
  <c r="F57" i="22"/>
  <c r="C56" i="22"/>
  <c r="D56" i="22"/>
  <c r="E56" i="22"/>
  <c r="F56" i="22"/>
  <c r="C55" i="22"/>
  <c r="D55" i="22"/>
  <c r="E55" i="22"/>
  <c r="F55" i="22"/>
  <c r="C120" i="22"/>
  <c r="D120" i="22"/>
  <c r="E120" i="22"/>
  <c r="F120" i="22"/>
  <c r="C86" i="22"/>
  <c r="D86" i="22"/>
  <c r="E86" i="22"/>
  <c r="F86" i="22"/>
  <c r="C70" i="22"/>
  <c r="D70" i="22"/>
  <c r="E70" i="22"/>
  <c r="F70" i="22"/>
  <c r="F54" i="22"/>
  <c r="E54" i="22"/>
  <c r="C54" i="22"/>
  <c r="D54" i="22"/>
  <c r="C106" i="22"/>
  <c r="D106" i="22"/>
  <c r="E106" i="22"/>
  <c r="F106" i="22"/>
  <c r="D85" i="22"/>
  <c r="E85" i="22"/>
  <c r="F85" i="22"/>
  <c r="C85" i="22"/>
  <c r="F69" i="22"/>
  <c r="C69" i="22"/>
  <c r="E69" i="22"/>
  <c r="D69" i="22"/>
  <c r="C53" i="22"/>
  <c r="D53" i="22"/>
  <c r="E53" i="22"/>
  <c r="F53" i="22"/>
  <c r="D100" i="22"/>
  <c r="E100" i="22"/>
  <c r="F100" i="22"/>
  <c r="C100" i="22"/>
  <c r="C84" i="22"/>
  <c r="D84" i="22"/>
  <c r="E84" i="22"/>
  <c r="F84" i="22"/>
  <c r="C68" i="22"/>
  <c r="D68" i="22"/>
  <c r="E68" i="22"/>
  <c r="F68" i="22"/>
  <c r="C52" i="22"/>
  <c r="D52" i="22"/>
  <c r="E52" i="22"/>
  <c r="F52" i="22"/>
  <c r="F122" i="22"/>
  <c r="E122" i="22"/>
  <c r="C122" i="22"/>
  <c r="D122" i="22"/>
  <c r="C119" i="22"/>
  <c r="D119" i="22"/>
  <c r="E119" i="22"/>
  <c r="F119" i="22"/>
  <c r="F118" i="22"/>
  <c r="C118" i="22"/>
  <c r="D118" i="22"/>
  <c r="E118" i="22"/>
  <c r="C116" i="22"/>
  <c r="D116" i="22"/>
  <c r="E116" i="22"/>
  <c r="F116" i="22"/>
  <c r="D115" i="22"/>
  <c r="E115" i="22"/>
  <c r="F115" i="22"/>
  <c r="C115" i="22"/>
  <c r="C99" i="22"/>
  <c r="D99" i="22"/>
  <c r="E99" i="22"/>
  <c r="F99" i="22"/>
  <c r="C83" i="22"/>
  <c r="D83" i="22"/>
  <c r="E83" i="22"/>
  <c r="F83" i="22"/>
  <c r="C67" i="22"/>
  <c r="D67" i="22"/>
  <c r="E67" i="22"/>
  <c r="F67" i="22"/>
  <c r="C51" i="22"/>
  <c r="D51" i="22"/>
  <c r="E51" i="22"/>
  <c r="F51" i="22"/>
  <c r="C90" i="22"/>
  <c r="D90" i="22"/>
  <c r="E90" i="22"/>
  <c r="F90" i="22"/>
  <c r="C71" i="22"/>
  <c r="D71" i="22"/>
  <c r="E71" i="22"/>
  <c r="F71" i="22"/>
  <c r="C66" i="22"/>
  <c r="D66" i="22"/>
  <c r="E66" i="22"/>
  <c r="F66" i="22"/>
  <c r="C113" i="22"/>
  <c r="D113" i="22"/>
  <c r="E113" i="22"/>
  <c r="F113" i="22"/>
  <c r="C97" i="22"/>
  <c r="D97" i="22"/>
  <c r="E97" i="22"/>
  <c r="F97" i="22"/>
  <c r="E81" i="22"/>
  <c r="D81" i="22"/>
  <c r="F81" i="22"/>
  <c r="C81" i="22"/>
  <c r="F65" i="22"/>
  <c r="C65" i="22"/>
  <c r="D65" i="22"/>
  <c r="E65" i="22"/>
  <c r="C49" i="22"/>
  <c r="D49" i="22"/>
  <c r="E49" i="22"/>
  <c r="F49" i="22"/>
  <c r="C124" i="22"/>
  <c r="D124" i="22"/>
  <c r="E124" i="22"/>
  <c r="F124" i="22"/>
  <c r="F88" i="22"/>
  <c r="E88" i="22"/>
  <c r="C88" i="22"/>
  <c r="D88" i="22"/>
  <c r="C87" i="22"/>
  <c r="D87" i="22"/>
  <c r="E87" i="22"/>
  <c r="F87" i="22"/>
  <c r="F130" i="22"/>
  <c r="E130" i="22"/>
  <c r="C130" i="22"/>
  <c r="D130" i="22"/>
  <c r="C82" i="22"/>
  <c r="D82" i="22"/>
  <c r="E82" i="22"/>
  <c r="F82" i="22"/>
  <c r="C129" i="22"/>
  <c r="D129" i="22"/>
  <c r="E129" i="22"/>
  <c r="F129" i="22"/>
  <c r="C128" i="22"/>
  <c r="D128" i="22"/>
  <c r="E128" i="22"/>
  <c r="F128" i="22"/>
  <c r="C112" i="22"/>
  <c r="D112" i="22"/>
  <c r="E112" i="22"/>
  <c r="F112" i="22"/>
  <c r="F96" i="22"/>
  <c r="E96" i="22"/>
  <c r="C96" i="22"/>
  <c r="D96" i="22"/>
  <c r="C80" i="22"/>
  <c r="D80" i="22"/>
  <c r="E80" i="22"/>
  <c r="F80" i="22"/>
  <c r="C64" i="22"/>
  <c r="D64" i="22"/>
  <c r="E64" i="22"/>
  <c r="F64" i="22"/>
  <c r="C48" i="22"/>
  <c r="D48" i="22"/>
  <c r="E48" i="22"/>
  <c r="F48" i="22"/>
  <c r="C104" i="22"/>
  <c r="D104" i="22"/>
  <c r="E104" i="22"/>
  <c r="F104" i="22"/>
  <c r="C101" i="22"/>
  <c r="D101" i="22"/>
  <c r="E101" i="22"/>
  <c r="F101" i="22"/>
  <c r="C98" i="22"/>
  <c r="D98" i="22"/>
  <c r="E98" i="22"/>
  <c r="F98" i="22"/>
  <c r="C127" i="22"/>
  <c r="D127" i="22"/>
  <c r="E127" i="22"/>
  <c r="F127" i="22"/>
  <c r="E111" i="22"/>
  <c r="F111" i="22"/>
  <c r="D111" i="22"/>
  <c r="C111" i="22"/>
  <c r="C95" i="22"/>
  <c r="D95" i="22"/>
  <c r="E95" i="22"/>
  <c r="F95" i="22"/>
  <c r="C79" i="22"/>
  <c r="D79" i="22"/>
  <c r="E79" i="22"/>
  <c r="F79" i="22"/>
  <c r="C63" i="22"/>
  <c r="D63" i="22"/>
  <c r="E63" i="22"/>
  <c r="F63" i="22"/>
  <c r="D47" i="22"/>
  <c r="E47" i="22"/>
  <c r="F47" i="22"/>
  <c r="C47" i="22"/>
  <c r="C72" i="22"/>
  <c r="D72" i="22"/>
  <c r="E72" i="22"/>
  <c r="F72" i="22"/>
  <c r="C102" i="22"/>
  <c r="D102" i="22"/>
  <c r="E102" i="22"/>
  <c r="F102" i="22"/>
  <c r="C50" i="22"/>
  <c r="D50" i="22"/>
  <c r="E50" i="22"/>
  <c r="F50" i="22"/>
  <c r="F126" i="22"/>
  <c r="E126" i="22"/>
  <c r="C126" i="22"/>
  <c r="D126" i="22"/>
  <c r="C110" i="22"/>
  <c r="D110" i="22"/>
  <c r="E110" i="22"/>
  <c r="F110" i="22"/>
  <c r="C94" i="22"/>
  <c r="D94" i="22"/>
  <c r="E94" i="22"/>
  <c r="F94" i="22"/>
  <c r="C78" i="22"/>
  <c r="D78" i="22"/>
  <c r="E78" i="22"/>
  <c r="F78" i="22"/>
  <c r="C62" i="22"/>
  <c r="D62" i="22"/>
  <c r="E62" i="22"/>
  <c r="F62" i="22"/>
  <c r="C46" i="22"/>
  <c r="D46" i="22"/>
  <c r="E46" i="22"/>
  <c r="F46" i="22"/>
  <c r="C108" i="22"/>
  <c r="D108" i="22"/>
  <c r="E108" i="22"/>
  <c r="F108" i="22"/>
  <c r="F103" i="22"/>
  <c r="C103" i="22"/>
  <c r="D103" i="22"/>
  <c r="E103" i="22"/>
  <c r="C117" i="22"/>
  <c r="D117" i="22"/>
  <c r="E117" i="22"/>
  <c r="F117" i="22"/>
  <c r="C114" i="22"/>
  <c r="D114" i="22"/>
  <c r="E114" i="22"/>
  <c r="F114" i="22"/>
  <c r="C125" i="22"/>
  <c r="D125" i="22"/>
  <c r="E125" i="22"/>
  <c r="F125" i="22"/>
  <c r="C109" i="22"/>
  <c r="D109" i="22"/>
  <c r="E109" i="22"/>
  <c r="F109" i="22"/>
  <c r="C93" i="22"/>
  <c r="D93" i="22"/>
  <c r="E93" i="22"/>
  <c r="F93" i="22"/>
  <c r="E77" i="22"/>
  <c r="F77" i="22"/>
  <c r="D77" i="22"/>
  <c r="C77" i="22"/>
  <c r="F61" i="22"/>
  <c r="C61" i="22"/>
  <c r="D61" i="22"/>
  <c r="E61" i="22"/>
  <c r="C45" i="22"/>
  <c r="D45" i="22"/>
  <c r="E45" i="22"/>
  <c r="F45" i="22"/>
  <c r="F92" i="22"/>
  <c r="E92" i="22"/>
  <c r="C92" i="22"/>
  <c r="D92" i="22"/>
  <c r="C76" i="22"/>
  <c r="D76" i="22"/>
  <c r="E76" i="22"/>
  <c r="F76" i="22"/>
  <c r="C60" i="22"/>
  <c r="D60" i="22"/>
  <c r="E60" i="22"/>
  <c r="F60" i="22"/>
  <c r="C44" i="22"/>
  <c r="D44" i="22"/>
  <c r="E44" i="22"/>
  <c r="F44" i="22"/>
  <c r="C123" i="22"/>
  <c r="D123" i="22"/>
  <c r="E123" i="22"/>
  <c r="F123" i="22"/>
  <c r="F107" i="22"/>
  <c r="E107" i="22"/>
  <c r="C107" i="22"/>
  <c r="D107" i="22"/>
  <c r="C91" i="22"/>
  <c r="D91" i="22"/>
  <c r="E91" i="22"/>
  <c r="F91" i="22"/>
  <c r="C75" i="22"/>
  <c r="D75" i="22"/>
  <c r="E75" i="22"/>
  <c r="F75" i="22"/>
  <c r="C59" i="22"/>
  <c r="D59" i="22"/>
  <c r="E59" i="22"/>
  <c r="F59" i="22"/>
  <c r="D43" i="22"/>
  <c r="E43" i="22"/>
  <c r="F43" i="22"/>
  <c r="C43" i="22"/>
  <c r="C129" i="7"/>
  <c r="D129" i="7"/>
  <c r="E129" i="7"/>
  <c r="C129" i="15"/>
  <c r="C129" i="16"/>
  <c r="F129" i="7"/>
  <c r="F129" i="15"/>
  <c r="E129" i="15"/>
  <c r="F129" i="16"/>
  <c r="D129" i="16"/>
  <c r="D129" i="17" s="1"/>
  <c r="D129" i="18" s="1"/>
  <c r="D129" i="12"/>
  <c r="D129" i="15"/>
  <c r="E129" i="12"/>
  <c r="F129" i="12"/>
  <c r="B129" i="12" s="1"/>
  <c r="C129" i="8"/>
  <c r="D129" i="8"/>
  <c r="E129" i="8"/>
  <c r="E129" i="16"/>
  <c r="E129" i="17" s="1"/>
  <c r="E129" i="18" s="1"/>
  <c r="F129" i="8"/>
  <c r="Z129" i="8" s="1"/>
  <c r="C129" i="10"/>
  <c r="C129" i="12"/>
  <c r="C129" i="9"/>
  <c r="D129" i="9"/>
  <c r="D129" i="10"/>
  <c r="E129" i="10"/>
  <c r="F129" i="10"/>
  <c r="Z129" i="10" s="1"/>
  <c r="E129" i="9"/>
  <c r="F129" i="9"/>
  <c r="Z129" i="9" s="1"/>
  <c r="C121" i="7"/>
  <c r="D121" i="7"/>
  <c r="E121" i="7"/>
  <c r="C121" i="15"/>
  <c r="C121" i="16"/>
  <c r="F121" i="7"/>
  <c r="F121" i="15"/>
  <c r="E121" i="15"/>
  <c r="F121" i="16"/>
  <c r="D121" i="12"/>
  <c r="E121" i="16"/>
  <c r="E121" i="17" s="1"/>
  <c r="E121" i="18" s="1"/>
  <c r="F121" i="12"/>
  <c r="B121" i="12" s="1"/>
  <c r="C121" i="8"/>
  <c r="D121" i="8"/>
  <c r="E121" i="8"/>
  <c r="C121" i="12"/>
  <c r="D121" i="15"/>
  <c r="D121" i="16"/>
  <c r="D121" i="17" s="1"/>
  <c r="D121" i="18" s="1"/>
  <c r="E121" i="12"/>
  <c r="F121" i="8"/>
  <c r="Z121" i="8" s="1"/>
  <c r="C121" i="9"/>
  <c r="D121" i="9"/>
  <c r="C121" i="10"/>
  <c r="D121" i="10"/>
  <c r="E121" i="9"/>
  <c r="F121" i="9"/>
  <c r="Z121" i="9" s="1"/>
  <c r="E121" i="10"/>
  <c r="F121" i="10"/>
  <c r="Z121" i="10" s="1"/>
  <c r="C109" i="7"/>
  <c r="D109" i="7"/>
  <c r="C109" i="15"/>
  <c r="C109" i="16"/>
  <c r="E109" i="7"/>
  <c r="F109" i="15"/>
  <c r="E109" i="15"/>
  <c r="F109" i="16"/>
  <c r="F109" i="7"/>
  <c r="D109" i="15"/>
  <c r="E109" i="16"/>
  <c r="E109" i="17" s="1"/>
  <c r="E109" i="18" s="1"/>
  <c r="D109" i="12"/>
  <c r="D109" i="16"/>
  <c r="D109" i="17" s="1"/>
  <c r="D109" i="18" s="1"/>
  <c r="C109" i="12"/>
  <c r="F109" i="12"/>
  <c r="B109" i="12" s="1"/>
  <c r="C109" i="8"/>
  <c r="D109" i="8"/>
  <c r="E109" i="8"/>
  <c r="E109" i="12"/>
  <c r="C109" i="10"/>
  <c r="D109" i="10"/>
  <c r="F109" i="8"/>
  <c r="Z109" i="8" s="1"/>
  <c r="E109" i="10"/>
  <c r="F109" i="10"/>
  <c r="Z109" i="10" s="1"/>
  <c r="C109" i="9"/>
  <c r="D109" i="9"/>
  <c r="E109" i="9"/>
  <c r="F109" i="9"/>
  <c r="Z109" i="9" s="1"/>
  <c r="C101" i="7"/>
  <c r="D101" i="7"/>
  <c r="C101" i="15"/>
  <c r="C101" i="16"/>
  <c r="F101" i="7"/>
  <c r="F101" i="15"/>
  <c r="E101" i="15"/>
  <c r="F101" i="16"/>
  <c r="D101" i="15"/>
  <c r="D101" i="12"/>
  <c r="E101" i="16"/>
  <c r="E101" i="17" s="1"/>
  <c r="E101" i="18" s="1"/>
  <c r="F101" i="12"/>
  <c r="B101" i="12" s="1"/>
  <c r="C101" i="8"/>
  <c r="D101" i="8"/>
  <c r="E101" i="8"/>
  <c r="D101" i="16"/>
  <c r="D101" i="17" s="1"/>
  <c r="D101" i="18" s="1"/>
  <c r="C101" i="10"/>
  <c r="D101" i="10"/>
  <c r="F101" i="8"/>
  <c r="Z101" i="8" s="1"/>
  <c r="C101" i="12"/>
  <c r="E101" i="7"/>
  <c r="E101" i="12"/>
  <c r="E101" i="10"/>
  <c r="F101" i="10"/>
  <c r="Z101" i="10" s="1"/>
  <c r="C101" i="9"/>
  <c r="D101" i="9"/>
  <c r="E101" i="9"/>
  <c r="F101" i="9"/>
  <c r="Z101" i="9" s="1"/>
  <c r="C93" i="7"/>
  <c r="D93" i="7"/>
  <c r="C93" i="15"/>
  <c r="C93" i="16"/>
  <c r="F93" i="7"/>
  <c r="F93" i="15"/>
  <c r="E93" i="7"/>
  <c r="E93" i="15"/>
  <c r="D93" i="15"/>
  <c r="F93" i="16"/>
  <c r="D93" i="12"/>
  <c r="E93" i="16"/>
  <c r="E93" i="17" s="1"/>
  <c r="E93" i="18" s="1"/>
  <c r="C93" i="12"/>
  <c r="F93" i="12"/>
  <c r="B93" i="12" s="1"/>
  <c r="C93" i="8"/>
  <c r="D93" i="8"/>
  <c r="E93" i="8"/>
  <c r="E93" i="12"/>
  <c r="D93" i="16"/>
  <c r="D93" i="17" s="1"/>
  <c r="D93" i="18" s="1"/>
  <c r="C93" i="10"/>
  <c r="D93" i="10"/>
  <c r="F93" i="8"/>
  <c r="Z93" i="8" s="1"/>
  <c r="C93" i="9"/>
  <c r="E93" i="10"/>
  <c r="F93" i="10"/>
  <c r="Z93" i="10" s="1"/>
  <c r="E93" i="9"/>
  <c r="D93" i="9"/>
  <c r="F93" i="9"/>
  <c r="Z93" i="9" s="1"/>
  <c r="C85" i="7"/>
  <c r="D85" i="7"/>
  <c r="C85" i="15"/>
  <c r="C85" i="16"/>
  <c r="F85" i="7"/>
  <c r="F85" i="15"/>
  <c r="E85" i="15"/>
  <c r="D85" i="15"/>
  <c r="F85" i="16"/>
  <c r="D85" i="12"/>
  <c r="E85" i="7"/>
  <c r="E85" i="16"/>
  <c r="E85" i="17" s="1"/>
  <c r="E85" i="18" s="1"/>
  <c r="C85" i="8"/>
  <c r="D85" i="8"/>
  <c r="E85" i="8"/>
  <c r="F85" i="12"/>
  <c r="B85" i="12" s="1"/>
  <c r="C85" i="12"/>
  <c r="C85" i="10"/>
  <c r="D85" i="10"/>
  <c r="F85" i="8"/>
  <c r="Z85" i="8" s="1"/>
  <c r="D85" i="16"/>
  <c r="D85" i="17" s="1"/>
  <c r="D85" i="18" s="1"/>
  <c r="E85" i="10"/>
  <c r="F85" i="10"/>
  <c r="Z85" i="10" s="1"/>
  <c r="C85" i="9"/>
  <c r="F85" i="9"/>
  <c r="Z85" i="9" s="1"/>
  <c r="E85" i="12"/>
  <c r="D85" i="9"/>
  <c r="E85" i="9"/>
  <c r="C77" i="7"/>
  <c r="D77" i="7"/>
  <c r="C77" i="15"/>
  <c r="C77" i="16"/>
  <c r="F77" i="7"/>
  <c r="F77" i="15"/>
  <c r="E77" i="7"/>
  <c r="E77" i="15"/>
  <c r="D77" i="15"/>
  <c r="F77" i="16"/>
  <c r="D77" i="12"/>
  <c r="E77" i="16"/>
  <c r="E77" i="17" s="1"/>
  <c r="E77" i="18" s="1"/>
  <c r="C77" i="12"/>
  <c r="C77" i="8"/>
  <c r="D77" i="8"/>
  <c r="E77" i="8"/>
  <c r="E77" i="12"/>
  <c r="D77" i="16"/>
  <c r="D77" i="17" s="1"/>
  <c r="D77" i="18" s="1"/>
  <c r="C77" i="10"/>
  <c r="D77" i="10"/>
  <c r="F77" i="8"/>
  <c r="Z77" i="8" s="1"/>
  <c r="F77" i="12"/>
  <c r="B77" i="12" s="1"/>
  <c r="E77" i="10"/>
  <c r="F77" i="10"/>
  <c r="Z77" i="10" s="1"/>
  <c r="C77" i="9"/>
  <c r="D77" i="9"/>
  <c r="E77" i="9"/>
  <c r="F77" i="9"/>
  <c r="Z77" i="9" s="1"/>
  <c r="C69" i="7"/>
  <c r="D69" i="7"/>
  <c r="C69" i="15"/>
  <c r="C69" i="16"/>
  <c r="F69" i="7"/>
  <c r="F69" i="15"/>
  <c r="E69" i="15"/>
  <c r="D69" i="15"/>
  <c r="F69" i="16"/>
  <c r="D69" i="12"/>
  <c r="E69" i="16"/>
  <c r="E69" i="17" s="1"/>
  <c r="E69" i="18" s="1"/>
  <c r="C69" i="8"/>
  <c r="D69" i="8"/>
  <c r="E69" i="8"/>
  <c r="E69" i="7"/>
  <c r="F69" i="12"/>
  <c r="B69" i="12" s="1"/>
  <c r="C69" i="10"/>
  <c r="D69" i="10"/>
  <c r="F69" i="8"/>
  <c r="Z69" i="8" s="1"/>
  <c r="D69" i="16"/>
  <c r="D69" i="17" s="1"/>
  <c r="D69" i="18" s="1"/>
  <c r="E69" i="12"/>
  <c r="C69" i="12"/>
  <c r="E69" i="10"/>
  <c r="F69" i="10"/>
  <c r="Z69" i="10" s="1"/>
  <c r="F69" i="9"/>
  <c r="Z69" i="9" s="1"/>
  <c r="C69" i="9"/>
  <c r="D69" i="9"/>
  <c r="E69" i="9"/>
  <c r="C61" i="7"/>
  <c r="D61" i="7"/>
  <c r="C61" i="15"/>
  <c r="C61" i="16"/>
  <c r="F61" i="7"/>
  <c r="F61" i="15"/>
  <c r="E61" i="7"/>
  <c r="E61" i="15"/>
  <c r="D61" i="15"/>
  <c r="F61" i="16"/>
  <c r="D61" i="12"/>
  <c r="E61" i="16"/>
  <c r="E61" i="17" s="1"/>
  <c r="E61" i="18" s="1"/>
  <c r="C61" i="12"/>
  <c r="C61" i="8"/>
  <c r="D61" i="8"/>
  <c r="E61" i="8"/>
  <c r="E61" i="12"/>
  <c r="D61" i="16"/>
  <c r="D61" i="17" s="1"/>
  <c r="D61" i="18" s="1"/>
  <c r="C61" i="10"/>
  <c r="D61" i="10"/>
  <c r="F61" i="8"/>
  <c r="Z61" i="8" s="1"/>
  <c r="F61" i="12"/>
  <c r="B61" i="12" s="1"/>
  <c r="C61" i="9"/>
  <c r="E61" i="10"/>
  <c r="F61" i="10"/>
  <c r="Z61" i="10" s="1"/>
  <c r="D61" i="9"/>
  <c r="E61" i="9"/>
  <c r="F61" i="9"/>
  <c r="Z61" i="9" s="1"/>
  <c r="C53" i="7"/>
  <c r="D53" i="7"/>
  <c r="C53" i="15"/>
  <c r="C53" i="16"/>
  <c r="F53" i="7"/>
  <c r="F53" i="15"/>
  <c r="E53" i="15"/>
  <c r="D53" i="15"/>
  <c r="F53" i="16"/>
  <c r="D53" i="12"/>
  <c r="E53" i="7"/>
  <c r="E53" i="16"/>
  <c r="E53" i="17" s="1"/>
  <c r="E53" i="18" s="1"/>
  <c r="C53" i="8"/>
  <c r="D53" i="8"/>
  <c r="E53" i="8"/>
  <c r="F53" i="12"/>
  <c r="B53" i="12" s="1"/>
  <c r="C53" i="12"/>
  <c r="C53" i="10"/>
  <c r="D53" i="10"/>
  <c r="F53" i="8"/>
  <c r="Z53" i="8" s="1"/>
  <c r="D53" i="16"/>
  <c r="D53" i="17" s="1"/>
  <c r="D53" i="18" s="1"/>
  <c r="E53" i="10"/>
  <c r="F53" i="10"/>
  <c r="Z53" i="10" s="1"/>
  <c r="D53" i="9"/>
  <c r="E53" i="9"/>
  <c r="E53" i="12"/>
  <c r="C53" i="9"/>
  <c r="F53" i="9"/>
  <c r="Z53" i="9" s="1"/>
  <c r="C49" i="7"/>
  <c r="D49" i="7"/>
  <c r="C49" i="15"/>
  <c r="C49" i="16"/>
  <c r="E49" i="7"/>
  <c r="F49" i="15"/>
  <c r="E49" i="15"/>
  <c r="F49" i="7"/>
  <c r="F49" i="16"/>
  <c r="D49" i="12"/>
  <c r="E49" i="16"/>
  <c r="E49" i="17" s="1"/>
  <c r="E49" i="18" s="1"/>
  <c r="D49" i="15"/>
  <c r="D49" i="16"/>
  <c r="D49" i="17" s="1"/>
  <c r="D49" i="18" s="1"/>
  <c r="E49" i="12"/>
  <c r="C49" i="8"/>
  <c r="D49" i="8"/>
  <c r="E49" i="8"/>
  <c r="F49" i="8"/>
  <c r="Z49" i="8" s="1"/>
  <c r="F49" i="12"/>
  <c r="B49" i="12" s="1"/>
  <c r="C49" i="9"/>
  <c r="D49" i="9"/>
  <c r="E49" i="9"/>
  <c r="C49" i="10"/>
  <c r="D49" i="10"/>
  <c r="E49" i="10"/>
  <c r="F49" i="10"/>
  <c r="Z49" i="10" s="1"/>
  <c r="C49" i="12"/>
  <c r="F49" i="9"/>
  <c r="Z49" i="9" s="1"/>
  <c r="C128" i="7"/>
  <c r="F128" i="7"/>
  <c r="C128" i="15"/>
  <c r="C128" i="16"/>
  <c r="E128" i="7"/>
  <c r="E128" i="15"/>
  <c r="D128" i="7"/>
  <c r="D128" i="15"/>
  <c r="E128" i="16"/>
  <c r="E128" i="17" s="1"/>
  <c r="E128" i="18" s="1"/>
  <c r="C128" i="12"/>
  <c r="F128" i="16"/>
  <c r="F128" i="15"/>
  <c r="D128" i="12"/>
  <c r="C128" i="10"/>
  <c r="D128" i="10"/>
  <c r="D128" i="16"/>
  <c r="D128" i="17" s="1"/>
  <c r="D128" i="18" s="1"/>
  <c r="C128" i="9"/>
  <c r="D128" i="9"/>
  <c r="F128" i="12"/>
  <c r="B128" i="12" s="1"/>
  <c r="E128" i="10"/>
  <c r="F128" i="10"/>
  <c r="Z128" i="10" s="1"/>
  <c r="C128" i="8"/>
  <c r="E128" i="9"/>
  <c r="F128" i="9"/>
  <c r="Z128" i="9" s="1"/>
  <c r="D128" i="8"/>
  <c r="E128" i="12"/>
  <c r="E128" i="8"/>
  <c r="F128" i="8"/>
  <c r="Z128" i="8" s="1"/>
  <c r="C120" i="7"/>
  <c r="F120" i="7"/>
  <c r="C120" i="15"/>
  <c r="C120" i="16"/>
  <c r="D120" i="7"/>
  <c r="E120" i="15"/>
  <c r="D120" i="15"/>
  <c r="E120" i="16"/>
  <c r="E120" i="17" s="1"/>
  <c r="E120" i="18" s="1"/>
  <c r="D120" i="16"/>
  <c r="D120" i="17" s="1"/>
  <c r="D120" i="18" s="1"/>
  <c r="C120" i="12"/>
  <c r="E120" i="7"/>
  <c r="E120" i="12"/>
  <c r="C120" i="10"/>
  <c r="D120" i="10"/>
  <c r="C120" i="9"/>
  <c r="D120" i="9"/>
  <c r="F120" i="15"/>
  <c r="F120" i="16"/>
  <c r="F120" i="12"/>
  <c r="B120" i="12" s="1"/>
  <c r="E120" i="10"/>
  <c r="F120" i="10"/>
  <c r="Z120" i="10" s="1"/>
  <c r="E120" i="9"/>
  <c r="F120" i="9"/>
  <c r="Z120" i="9" s="1"/>
  <c r="D120" i="12"/>
  <c r="C120" i="8"/>
  <c r="F120" i="8"/>
  <c r="Z120" i="8" s="1"/>
  <c r="D120" i="8"/>
  <c r="E120" i="8"/>
  <c r="C112" i="7"/>
  <c r="F112" i="7"/>
  <c r="C112" i="15"/>
  <c r="C112" i="16"/>
  <c r="E112" i="7"/>
  <c r="E112" i="15"/>
  <c r="D112" i="15"/>
  <c r="E112" i="16"/>
  <c r="E112" i="17" s="1"/>
  <c r="E112" i="18" s="1"/>
  <c r="C112" i="12"/>
  <c r="D112" i="7"/>
  <c r="F112" i="16"/>
  <c r="D112" i="16"/>
  <c r="D112" i="17" s="1"/>
  <c r="D112" i="18" s="1"/>
  <c r="F112" i="15"/>
  <c r="D112" i="12"/>
  <c r="C112" i="10"/>
  <c r="D112" i="10"/>
  <c r="C112" i="9"/>
  <c r="D112" i="9"/>
  <c r="E112" i="12"/>
  <c r="F112" i="12"/>
  <c r="B112" i="12" s="1"/>
  <c r="E112" i="10"/>
  <c r="F112" i="10"/>
  <c r="Z112" i="10" s="1"/>
  <c r="E112" i="9"/>
  <c r="F112" i="9"/>
  <c r="Z112" i="9" s="1"/>
  <c r="E112" i="8"/>
  <c r="C112" i="8"/>
  <c r="D112" i="8"/>
  <c r="F112" i="8"/>
  <c r="Z112" i="8" s="1"/>
  <c r="C104" i="7"/>
  <c r="F104" i="7"/>
  <c r="C104" i="15"/>
  <c r="C104" i="16"/>
  <c r="D104" i="7"/>
  <c r="E104" i="7"/>
  <c r="E104" i="15"/>
  <c r="D104" i="15"/>
  <c r="E104" i="16"/>
  <c r="E104" i="17" s="1"/>
  <c r="E104" i="18" s="1"/>
  <c r="D104" i="16"/>
  <c r="D104" i="17" s="1"/>
  <c r="D104" i="18" s="1"/>
  <c r="C104" i="12"/>
  <c r="F104" i="16"/>
  <c r="E104" i="12"/>
  <c r="C104" i="10"/>
  <c r="D104" i="10"/>
  <c r="C104" i="9"/>
  <c r="D104" i="9"/>
  <c r="D104" i="12"/>
  <c r="F104" i="12"/>
  <c r="B104" i="12" s="1"/>
  <c r="E104" i="10"/>
  <c r="F104" i="10"/>
  <c r="Z104" i="10" s="1"/>
  <c r="E104" i="9"/>
  <c r="F104" i="9"/>
  <c r="Z104" i="9" s="1"/>
  <c r="F104" i="8"/>
  <c r="Z104" i="8" s="1"/>
  <c r="C104" i="8"/>
  <c r="D104" i="8"/>
  <c r="E104" i="8"/>
  <c r="F104" i="15"/>
  <c r="C96" i="7"/>
  <c r="D96" i="7"/>
  <c r="E96" i="7"/>
  <c r="F96" i="7"/>
  <c r="C96" i="15"/>
  <c r="C96" i="16"/>
  <c r="E96" i="15"/>
  <c r="D96" i="15"/>
  <c r="E96" i="16"/>
  <c r="E96" i="17" s="1"/>
  <c r="E96" i="18" s="1"/>
  <c r="C96" i="12"/>
  <c r="F96" i="16"/>
  <c r="F96" i="15"/>
  <c r="D96" i="12"/>
  <c r="C96" i="10"/>
  <c r="D96" i="10"/>
  <c r="C96" i="9"/>
  <c r="D96" i="9"/>
  <c r="F96" i="12"/>
  <c r="B96" i="12" s="1"/>
  <c r="E96" i="10"/>
  <c r="F96" i="10"/>
  <c r="Z96" i="10" s="1"/>
  <c r="D96" i="16"/>
  <c r="D96" i="17" s="1"/>
  <c r="D96" i="18" s="1"/>
  <c r="C96" i="8"/>
  <c r="E96" i="9"/>
  <c r="F96" i="9"/>
  <c r="Z96" i="9" s="1"/>
  <c r="E96" i="12"/>
  <c r="D96" i="8"/>
  <c r="E96" i="8"/>
  <c r="F96" i="8"/>
  <c r="Z96" i="8" s="1"/>
  <c r="C88" i="7"/>
  <c r="D88" i="7"/>
  <c r="E88" i="7"/>
  <c r="F88" i="7"/>
  <c r="C88" i="15"/>
  <c r="C88" i="16"/>
  <c r="E88" i="15"/>
  <c r="D88" i="15"/>
  <c r="E88" i="16"/>
  <c r="E88" i="17" s="1"/>
  <c r="E88" i="18" s="1"/>
  <c r="C88" i="12"/>
  <c r="D88" i="16"/>
  <c r="D88" i="17" s="1"/>
  <c r="D88" i="18" s="1"/>
  <c r="F88" i="16"/>
  <c r="E88" i="12"/>
  <c r="C88" i="10"/>
  <c r="D88" i="10"/>
  <c r="C88" i="9"/>
  <c r="D88" i="9"/>
  <c r="E88" i="9"/>
  <c r="F88" i="15"/>
  <c r="F88" i="12"/>
  <c r="B88" i="12" s="1"/>
  <c r="E88" i="10"/>
  <c r="F88" i="10"/>
  <c r="Z88" i="10" s="1"/>
  <c r="D88" i="12"/>
  <c r="F88" i="9"/>
  <c r="Z88" i="9" s="1"/>
  <c r="F88" i="8"/>
  <c r="Z88" i="8" s="1"/>
  <c r="D88" i="8"/>
  <c r="E88" i="8"/>
  <c r="C88" i="8"/>
  <c r="C76" i="7"/>
  <c r="D76" i="7"/>
  <c r="E76" i="7"/>
  <c r="F76" i="7"/>
  <c r="C76" i="15"/>
  <c r="C76" i="16"/>
  <c r="E76" i="15"/>
  <c r="D76" i="15"/>
  <c r="E76" i="16"/>
  <c r="E76" i="17" s="1"/>
  <c r="E76" i="18" s="1"/>
  <c r="C76" i="12"/>
  <c r="F76" i="15"/>
  <c r="D76" i="16"/>
  <c r="D76" i="17" s="1"/>
  <c r="D76" i="18" s="1"/>
  <c r="E76" i="12"/>
  <c r="C76" i="10"/>
  <c r="D76" i="10"/>
  <c r="F76" i="12"/>
  <c r="B76" i="12" s="1"/>
  <c r="D76" i="12"/>
  <c r="C76" i="9"/>
  <c r="F76" i="16"/>
  <c r="C76" i="8"/>
  <c r="D76" i="8"/>
  <c r="E76" i="8"/>
  <c r="E76" i="10"/>
  <c r="F76" i="10"/>
  <c r="Z76" i="10" s="1"/>
  <c r="E76" i="9"/>
  <c r="F76" i="9"/>
  <c r="Z76" i="9" s="1"/>
  <c r="F76" i="8"/>
  <c r="Z76" i="8" s="1"/>
  <c r="D76" i="9"/>
  <c r="C68" i="7"/>
  <c r="D68" i="7"/>
  <c r="E68" i="7"/>
  <c r="F68" i="7"/>
  <c r="C68" i="15"/>
  <c r="C68" i="16"/>
  <c r="E68" i="15"/>
  <c r="D68" i="15"/>
  <c r="E68" i="16"/>
  <c r="E68" i="17" s="1"/>
  <c r="E68" i="18" s="1"/>
  <c r="C68" i="12"/>
  <c r="F68" i="15"/>
  <c r="D68" i="16"/>
  <c r="D68" i="17" s="1"/>
  <c r="D68" i="18" s="1"/>
  <c r="D68" i="12"/>
  <c r="F68" i="12"/>
  <c r="B68" i="12" s="1"/>
  <c r="C68" i="10"/>
  <c r="D68" i="10"/>
  <c r="E68" i="12"/>
  <c r="C68" i="9"/>
  <c r="C68" i="8"/>
  <c r="D68" i="8"/>
  <c r="E68" i="8"/>
  <c r="E68" i="10"/>
  <c r="F68" i="10"/>
  <c r="Z68" i="10" s="1"/>
  <c r="D68" i="9"/>
  <c r="E68" i="9"/>
  <c r="F68" i="9"/>
  <c r="Z68" i="9" s="1"/>
  <c r="F68" i="8"/>
  <c r="Z68" i="8" s="1"/>
  <c r="F68" i="16"/>
  <c r="C64" i="7"/>
  <c r="D64" i="7"/>
  <c r="E64" i="7"/>
  <c r="F64" i="7"/>
  <c r="C64" i="15"/>
  <c r="C64" i="16"/>
  <c r="E64" i="15"/>
  <c r="D64" i="15"/>
  <c r="E64" i="16"/>
  <c r="E64" i="17" s="1"/>
  <c r="E64" i="18" s="1"/>
  <c r="C64" i="12"/>
  <c r="D64" i="16"/>
  <c r="D64" i="17" s="1"/>
  <c r="D64" i="18" s="1"/>
  <c r="F64" i="15"/>
  <c r="F64" i="16"/>
  <c r="D64" i="12"/>
  <c r="F64" i="12"/>
  <c r="B64" i="12" s="1"/>
  <c r="C64" i="10"/>
  <c r="D64" i="10"/>
  <c r="C64" i="9"/>
  <c r="D64" i="9"/>
  <c r="E64" i="9"/>
  <c r="E64" i="10"/>
  <c r="F64" i="10"/>
  <c r="Z64" i="10" s="1"/>
  <c r="C64" i="8"/>
  <c r="F64" i="9"/>
  <c r="Z64" i="9" s="1"/>
  <c r="D64" i="8"/>
  <c r="E64" i="8"/>
  <c r="E64" i="12"/>
  <c r="F64" i="8"/>
  <c r="Z64" i="8" s="1"/>
  <c r="C56" i="7"/>
  <c r="D56" i="7"/>
  <c r="E56" i="7"/>
  <c r="F56" i="7"/>
  <c r="C56" i="15"/>
  <c r="C56" i="16"/>
  <c r="E56" i="15"/>
  <c r="D56" i="15"/>
  <c r="E56" i="16"/>
  <c r="E56" i="17" s="1"/>
  <c r="E56" i="18" s="1"/>
  <c r="C56" i="12"/>
  <c r="D56" i="16"/>
  <c r="D56" i="17" s="1"/>
  <c r="D56" i="18" s="1"/>
  <c r="F56" i="16"/>
  <c r="E56" i="12"/>
  <c r="C56" i="10"/>
  <c r="D56" i="10"/>
  <c r="C56" i="9"/>
  <c r="D56" i="9"/>
  <c r="E56" i="9"/>
  <c r="F56" i="15"/>
  <c r="F56" i="12"/>
  <c r="B56" i="12" s="1"/>
  <c r="E56" i="10"/>
  <c r="F56" i="10"/>
  <c r="Z56" i="10" s="1"/>
  <c r="F56" i="9"/>
  <c r="Z56" i="9" s="1"/>
  <c r="C56" i="8"/>
  <c r="F56" i="8"/>
  <c r="Z56" i="8" s="1"/>
  <c r="D56" i="12"/>
  <c r="D56" i="8"/>
  <c r="E56" i="8"/>
  <c r="C48" i="7"/>
  <c r="D48" i="7"/>
  <c r="E48" i="7"/>
  <c r="F48" i="7"/>
  <c r="C48" i="15"/>
  <c r="C48" i="16"/>
  <c r="E48" i="15"/>
  <c r="D48" i="15"/>
  <c r="E48" i="16"/>
  <c r="E48" i="17" s="1"/>
  <c r="E48" i="18" s="1"/>
  <c r="C48" i="12"/>
  <c r="D48" i="16"/>
  <c r="D48" i="17" s="1"/>
  <c r="D48" i="18" s="1"/>
  <c r="F48" i="15"/>
  <c r="F48" i="16"/>
  <c r="D48" i="12"/>
  <c r="F48" i="12"/>
  <c r="B48" i="12" s="1"/>
  <c r="C48" i="10"/>
  <c r="D48" i="10"/>
  <c r="C48" i="9"/>
  <c r="D48" i="9"/>
  <c r="E48" i="9"/>
  <c r="E48" i="12"/>
  <c r="E48" i="10"/>
  <c r="F48" i="10"/>
  <c r="Z48" i="10" s="1"/>
  <c r="F48" i="9"/>
  <c r="Z48" i="9" s="1"/>
  <c r="C48" i="8"/>
  <c r="D48" i="8"/>
  <c r="E48" i="8"/>
  <c r="F48" i="8"/>
  <c r="Z48" i="8" s="1"/>
  <c r="C127" i="7"/>
  <c r="E127" i="7"/>
  <c r="F127" i="7"/>
  <c r="C127" i="15"/>
  <c r="C127" i="16"/>
  <c r="D127" i="7"/>
  <c r="D127" i="15"/>
  <c r="D127" i="16"/>
  <c r="D127" i="17" s="1"/>
  <c r="D127" i="18" s="1"/>
  <c r="F127" i="15"/>
  <c r="E127" i="16"/>
  <c r="E127" i="17" s="1"/>
  <c r="E127" i="18" s="1"/>
  <c r="E127" i="15"/>
  <c r="D127" i="12"/>
  <c r="C127" i="10"/>
  <c r="D127" i="10"/>
  <c r="C127" i="9"/>
  <c r="D127" i="9"/>
  <c r="C127" i="12"/>
  <c r="F127" i="12"/>
  <c r="B127" i="12" s="1"/>
  <c r="E127" i="10"/>
  <c r="F127" i="10"/>
  <c r="Z127" i="10" s="1"/>
  <c r="E127" i="12"/>
  <c r="C127" i="8"/>
  <c r="F127" i="16"/>
  <c r="E127" i="9"/>
  <c r="F127" i="9"/>
  <c r="Z127" i="9" s="1"/>
  <c r="D127" i="8"/>
  <c r="E127" i="8"/>
  <c r="F127" i="8"/>
  <c r="Z127" i="8" s="1"/>
  <c r="C123" i="7"/>
  <c r="E123" i="7"/>
  <c r="F123" i="7"/>
  <c r="C123" i="15"/>
  <c r="C123" i="16"/>
  <c r="D123" i="7"/>
  <c r="D123" i="15"/>
  <c r="D123" i="16"/>
  <c r="D123" i="17" s="1"/>
  <c r="D123" i="18" s="1"/>
  <c r="F123" i="16"/>
  <c r="E123" i="16"/>
  <c r="E123" i="17" s="1"/>
  <c r="E123" i="18" s="1"/>
  <c r="F123" i="15"/>
  <c r="C123" i="10"/>
  <c r="D123" i="10"/>
  <c r="E123" i="15"/>
  <c r="D123" i="12"/>
  <c r="C123" i="9"/>
  <c r="D123" i="9"/>
  <c r="C123" i="8"/>
  <c r="D123" i="8"/>
  <c r="E123" i="8"/>
  <c r="E123" i="10"/>
  <c r="F123" i="10"/>
  <c r="Z123" i="10" s="1"/>
  <c r="F123" i="12"/>
  <c r="B123" i="12" s="1"/>
  <c r="E123" i="12"/>
  <c r="E123" i="9"/>
  <c r="F123" i="9"/>
  <c r="Z123" i="9" s="1"/>
  <c r="F123" i="8"/>
  <c r="Z123" i="8" s="1"/>
  <c r="C123" i="12"/>
  <c r="C119" i="7"/>
  <c r="E119" i="7"/>
  <c r="F119" i="7"/>
  <c r="C119" i="15"/>
  <c r="C119" i="16"/>
  <c r="D119" i="7"/>
  <c r="D119" i="15"/>
  <c r="D119" i="16"/>
  <c r="D119" i="17" s="1"/>
  <c r="D119" i="18" s="1"/>
  <c r="F119" i="15"/>
  <c r="E119" i="15"/>
  <c r="F119" i="16"/>
  <c r="E119" i="16"/>
  <c r="E119" i="17" s="1"/>
  <c r="E119" i="18" s="1"/>
  <c r="C119" i="12"/>
  <c r="E119" i="12"/>
  <c r="C119" i="10"/>
  <c r="D119" i="10"/>
  <c r="C119" i="9"/>
  <c r="D119" i="9"/>
  <c r="F119" i="12"/>
  <c r="B119" i="12" s="1"/>
  <c r="E119" i="10"/>
  <c r="F119" i="10"/>
  <c r="Z119" i="10" s="1"/>
  <c r="D119" i="12"/>
  <c r="E119" i="9"/>
  <c r="F119" i="9"/>
  <c r="Z119" i="9" s="1"/>
  <c r="C119" i="8"/>
  <c r="D119" i="8"/>
  <c r="E119" i="8"/>
  <c r="F119" i="8"/>
  <c r="Z119" i="8" s="1"/>
  <c r="C115" i="7"/>
  <c r="E115" i="7"/>
  <c r="F115" i="7"/>
  <c r="C115" i="15"/>
  <c r="C115" i="16"/>
  <c r="D115" i="7"/>
  <c r="D115" i="15"/>
  <c r="D115" i="16"/>
  <c r="D115" i="17" s="1"/>
  <c r="D115" i="18" s="1"/>
  <c r="F115" i="16"/>
  <c r="C115" i="10"/>
  <c r="D115" i="10"/>
  <c r="E115" i="16"/>
  <c r="E115" i="17" s="1"/>
  <c r="E115" i="18" s="1"/>
  <c r="C115" i="12"/>
  <c r="E115" i="12"/>
  <c r="C115" i="9"/>
  <c r="D115" i="9"/>
  <c r="C115" i="8"/>
  <c r="D115" i="8"/>
  <c r="E115" i="8"/>
  <c r="E115" i="10"/>
  <c r="F115" i="10"/>
  <c r="Z115" i="10" s="1"/>
  <c r="D115" i="12"/>
  <c r="E115" i="9"/>
  <c r="F115" i="9"/>
  <c r="Z115" i="9" s="1"/>
  <c r="F115" i="15"/>
  <c r="F115" i="12"/>
  <c r="B115" i="12" s="1"/>
  <c r="F115" i="8"/>
  <c r="Z115" i="8" s="1"/>
  <c r="E115" i="15"/>
  <c r="C111" i="7"/>
  <c r="E111" i="7"/>
  <c r="F111" i="7"/>
  <c r="C111" i="15"/>
  <c r="C111" i="16"/>
  <c r="D111" i="7"/>
  <c r="D111" i="15"/>
  <c r="D111" i="16"/>
  <c r="D111" i="17" s="1"/>
  <c r="D111" i="18" s="1"/>
  <c r="F111" i="15"/>
  <c r="E111" i="16"/>
  <c r="E111" i="17" s="1"/>
  <c r="E111" i="18" s="1"/>
  <c r="E111" i="15"/>
  <c r="D111" i="12"/>
  <c r="C111" i="10"/>
  <c r="D111" i="10"/>
  <c r="F111" i="16"/>
  <c r="C111" i="9"/>
  <c r="D111" i="9"/>
  <c r="E111" i="12"/>
  <c r="F111" i="12"/>
  <c r="B111" i="12" s="1"/>
  <c r="E111" i="10"/>
  <c r="F111" i="10"/>
  <c r="Z111" i="10" s="1"/>
  <c r="C111" i="12"/>
  <c r="C111" i="8"/>
  <c r="E111" i="9"/>
  <c r="F111" i="9"/>
  <c r="Z111" i="9" s="1"/>
  <c r="F111" i="8"/>
  <c r="Z111" i="8" s="1"/>
  <c r="D111" i="8"/>
  <c r="E111" i="8"/>
  <c r="C107" i="7"/>
  <c r="E107" i="7"/>
  <c r="F107" i="7"/>
  <c r="C107" i="15"/>
  <c r="C107" i="16"/>
  <c r="D107" i="7"/>
  <c r="D107" i="15"/>
  <c r="D107" i="16"/>
  <c r="D107" i="17" s="1"/>
  <c r="D107" i="18" s="1"/>
  <c r="F107" i="16"/>
  <c r="E107" i="16"/>
  <c r="E107" i="17" s="1"/>
  <c r="E107" i="18" s="1"/>
  <c r="F107" i="15"/>
  <c r="C107" i="10"/>
  <c r="D107" i="10"/>
  <c r="E107" i="15"/>
  <c r="D107" i="12"/>
  <c r="C107" i="9"/>
  <c r="D107" i="9"/>
  <c r="C107" i="8"/>
  <c r="D107" i="8"/>
  <c r="E107" i="8"/>
  <c r="E107" i="10"/>
  <c r="F107" i="10"/>
  <c r="Z107" i="10" s="1"/>
  <c r="F107" i="12"/>
  <c r="B107" i="12" s="1"/>
  <c r="C107" i="12"/>
  <c r="E107" i="9"/>
  <c r="F107" i="9"/>
  <c r="Z107" i="9" s="1"/>
  <c r="F107" i="8"/>
  <c r="Z107" i="8" s="1"/>
  <c r="E107" i="12"/>
  <c r="C103" i="7"/>
  <c r="E103" i="7"/>
  <c r="F103" i="7"/>
  <c r="C103" i="15"/>
  <c r="C103" i="16"/>
  <c r="D103" i="7"/>
  <c r="D103" i="15"/>
  <c r="D103" i="16"/>
  <c r="D103" i="17" s="1"/>
  <c r="D103" i="18" s="1"/>
  <c r="F103" i="15"/>
  <c r="E103" i="15"/>
  <c r="F103" i="16"/>
  <c r="C103" i="12"/>
  <c r="E103" i="12"/>
  <c r="C103" i="10"/>
  <c r="D103" i="10"/>
  <c r="C103" i="9"/>
  <c r="D103" i="9"/>
  <c r="D103" i="12"/>
  <c r="F103" i="12"/>
  <c r="B103" i="12" s="1"/>
  <c r="E103" i="10"/>
  <c r="F103" i="10"/>
  <c r="Z103" i="10" s="1"/>
  <c r="E103" i="16"/>
  <c r="E103" i="17" s="1"/>
  <c r="E103" i="18" s="1"/>
  <c r="C103" i="8"/>
  <c r="E103" i="9"/>
  <c r="F103" i="9"/>
  <c r="Z103" i="9" s="1"/>
  <c r="D103" i="8"/>
  <c r="E103" i="8"/>
  <c r="F103" i="8"/>
  <c r="Z103" i="8" s="1"/>
  <c r="C99" i="7"/>
  <c r="D99" i="7"/>
  <c r="E99" i="7"/>
  <c r="C99" i="15"/>
  <c r="C99" i="16"/>
  <c r="F99" i="7"/>
  <c r="D99" i="15"/>
  <c r="D99" i="16"/>
  <c r="D99" i="17" s="1"/>
  <c r="D99" i="18" s="1"/>
  <c r="C99" i="10"/>
  <c r="D99" i="10"/>
  <c r="C99" i="12"/>
  <c r="E99" i="12"/>
  <c r="C99" i="9"/>
  <c r="D99" i="9"/>
  <c r="F99" i="15"/>
  <c r="F99" i="16"/>
  <c r="C99" i="8"/>
  <c r="D99" i="8"/>
  <c r="E99" i="8"/>
  <c r="E99" i="10"/>
  <c r="F99" i="10"/>
  <c r="Z99" i="10" s="1"/>
  <c r="E99" i="15"/>
  <c r="E99" i="16"/>
  <c r="E99" i="17" s="1"/>
  <c r="E99" i="18" s="1"/>
  <c r="E99" i="9"/>
  <c r="F99" i="9"/>
  <c r="Z99" i="9" s="1"/>
  <c r="F99" i="12"/>
  <c r="B99" i="12" s="1"/>
  <c r="F99" i="8"/>
  <c r="Z99" i="8" s="1"/>
  <c r="D99" i="12"/>
  <c r="C95" i="7"/>
  <c r="D95" i="7"/>
  <c r="E95" i="7"/>
  <c r="C95" i="15"/>
  <c r="C95" i="16"/>
  <c r="F95" i="7"/>
  <c r="D95" i="15"/>
  <c r="D95" i="16"/>
  <c r="D95" i="17" s="1"/>
  <c r="D95" i="18" s="1"/>
  <c r="F95" i="15"/>
  <c r="E95" i="16"/>
  <c r="E95" i="17" s="1"/>
  <c r="E95" i="18" s="1"/>
  <c r="E95" i="15"/>
  <c r="D95" i="12"/>
  <c r="C95" i="10"/>
  <c r="D95" i="10"/>
  <c r="C95" i="9"/>
  <c r="D95" i="9"/>
  <c r="C95" i="12"/>
  <c r="F95" i="12"/>
  <c r="B95" i="12" s="1"/>
  <c r="E95" i="10"/>
  <c r="F95" i="10"/>
  <c r="Z95" i="10" s="1"/>
  <c r="E95" i="12"/>
  <c r="E95" i="9"/>
  <c r="F95" i="9"/>
  <c r="Z95" i="9" s="1"/>
  <c r="C95" i="8"/>
  <c r="D95" i="8"/>
  <c r="E95" i="8"/>
  <c r="F95" i="16"/>
  <c r="F95" i="8"/>
  <c r="Z95" i="8" s="1"/>
  <c r="C91" i="7"/>
  <c r="D91" i="7"/>
  <c r="E91" i="7"/>
  <c r="C91" i="15"/>
  <c r="C91" i="16"/>
  <c r="F91" i="7"/>
  <c r="D91" i="15"/>
  <c r="D91" i="16"/>
  <c r="D91" i="17" s="1"/>
  <c r="D91" i="18" s="1"/>
  <c r="F91" i="15"/>
  <c r="F91" i="16"/>
  <c r="C91" i="10"/>
  <c r="D91" i="10"/>
  <c r="E91" i="15"/>
  <c r="E91" i="16"/>
  <c r="E91" i="17" s="1"/>
  <c r="E91" i="18" s="1"/>
  <c r="D91" i="12"/>
  <c r="C91" i="9"/>
  <c r="D91" i="9"/>
  <c r="E91" i="9"/>
  <c r="C91" i="8"/>
  <c r="D91" i="8"/>
  <c r="E91" i="8"/>
  <c r="E91" i="10"/>
  <c r="F91" i="10"/>
  <c r="Z91" i="10" s="1"/>
  <c r="E91" i="12"/>
  <c r="F91" i="9"/>
  <c r="Z91" i="9" s="1"/>
  <c r="F91" i="12"/>
  <c r="B91" i="12" s="1"/>
  <c r="F91" i="8"/>
  <c r="Z91" i="8" s="1"/>
  <c r="C91" i="12"/>
  <c r="C87" i="7"/>
  <c r="D87" i="7"/>
  <c r="E87" i="7"/>
  <c r="C87" i="15"/>
  <c r="C87" i="16"/>
  <c r="F87" i="7"/>
  <c r="D87" i="15"/>
  <c r="F87" i="15"/>
  <c r="D87" i="16"/>
  <c r="D87" i="17" s="1"/>
  <c r="D87" i="18" s="1"/>
  <c r="F87" i="12"/>
  <c r="B87" i="12" s="1"/>
  <c r="E87" i="15"/>
  <c r="C87" i="12"/>
  <c r="E87" i="12"/>
  <c r="C87" i="10"/>
  <c r="D87" i="10"/>
  <c r="C87" i="9"/>
  <c r="D87" i="9"/>
  <c r="E87" i="9"/>
  <c r="F87" i="16"/>
  <c r="E87" i="10"/>
  <c r="F87" i="10"/>
  <c r="Z87" i="10" s="1"/>
  <c r="E87" i="16"/>
  <c r="E87" i="17" s="1"/>
  <c r="E87" i="18" s="1"/>
  <c r="F87" i="9"/>
  <c r="Z87" i="9" s="1"/>
  <c r="D87" i="12"/>
  <c r="C87" i="8"/>
  <c r="D87" i="8"/>
  <c r="E87" i="8"/>
  <c r="F87" i="8"/>
  <c r="Z87" i="8" s="1"/>
  <c r="C83" i="7"/>
  <c r="D83" i="7"/>
  <c r="E83" i="7"/>
  <c r="C83" i="15"/>
  <c r="C83" i="16"/>
  <c r="F83" i="7"/>
  <c r="D83" i="15"/>
  <c r="D83" i="16"/>
  <c r="D83" i="17" s="1"/>
  <c r="D83" i="18" s="1"/>
  <c r="F83" i="12"/>
  <c r="B83" i="12" s="1"/>
  <c r="F83" i="16"/>
  <c r="C83" i="10"/>
  <c r="D83" i="10"/>
  <c r="E83" i="16"/>
  <c r="E83" i="17" s="1"/>
  <c r="E83" i="18" s="1"/>
  <c r="C83" i="12"/>
  <c r="E83" i="12"/>
  <c r="C83" i="9"/>
  <c r="D83" i="9"/>
  <c r="E83" i="9"/>
  <c r="C83" i="8"/>
  <c r="D83" i="8"/>
  <c r="E83" i="8"/>
  <c r="E83" i="10"/>
  <c r="F83" i="10"/>
  <c r="Z83" i="10" s="1"/>
  <c r="F83" i="15"/>
  <c r="D83" i="12"/>
  <c r="F83" i="9"/>
  <c r="Z83" i="9" s="1"/>
  <c r="E83" i="15"/>
  <c r="F83" i="8"/>
  <c r="Z83" i="8" s="1"/>
  <c r="C79" i="7"/>
  <c r="D79" i="7"/>
  <c r="E79" i="7"/>
  <c r="C79" i="15"/>
  <c r="C79" i="16"/>
  <c r="F79" i="7"/>
  <c r="D79" i="15"/>
  <c r="F79" i="15"/>
  <c r="D79" i="16"/>
  <c r="D79" i="17" s="1"/>
  <c r="D79" i="18" s="1"/>
  <c r="F79" i="12"/>
  <c r="B79" i="12" s="1"/>
  <c r="E79" i="15"/>
  <c r="D79" i="12"/>
  <c r="C79" i="10"/>
  <c r="D79" i="10"/>
  <c r="C79" i="9"/>
  <c r="D79" i="9"/>
  <c r="E79" i="9"/>
  <c r="E79" i="12"/>
  <c r="E79" i="10"/>
  <c r="F79" i="10"/>
  <c r="Z79" i="10" s="1"/>
  <c r="C79" i="12"/>
  <c r="C79" i="8"/>
  <c r="F79" i="9"/>
  <c r="Z79" i="9" s="1"/>
  <c r="F79" i="16"/>
  <c r="E79" i="16"/>
  <c r="E79" i="17" s="1"/>
  <c r="E79" i="18" s="1"/>
  <c r="D79" i="8"/>
  <c r="E79" i="8"/>
  <c r="F79" i="8"/>
  <c r="Z79" i="8" s="1"/>
  <c r="C75" i="7"/>
  <c r="D75" i="7"/>
  <c r="E75" i="7"/>
  <c r="C75" i="15"/>
  <c r="C75" i="16"/>
  <c r="F75" i="7"/>
  <c r="D75" i="15"/>
  <c r="D75" i="16"/>
  <c r="D75" i="17" s="1"/>
  <c r="D75" i="18" s="1"/>
  <c r="F75" i="12"/>
  <c r="B75" i="12" s="1"/>
  <c r="F75" i="15"/>
  <c r="F75" i="16"/>
  <c r="C75" i="10"/>
  <c r="D75" i="10"/>
  <c r="E75" i="15"/>
  <c r="E75" i="16"/>
  <c r="E75" i="17" s="1"/>
  <c r="E75" i="18" s="1"/>
  <c r="D75" i="12"/>
  <c r="C75" i="9"/>
  <c r="D75" i="9"/>
  <c r="E75" i="9"/>
  <c r="C75" i="8"/>
  <c r="D75" i="8"/>
  <c r="E75" i="8"/>
  <c r="E75" i="10"/>
  <c r="F75" i="10"/>
  <c r="Z75" i="10" s="1"/>
  <c r="C75" i="12"/>
  <c r="F75" i="9"/>
  <c r="Z75" i="9" s="1"/>
  <c r="E75" i="12"/>
  <c r="F75" i="8"/>
  <c r="Z75" i="8" s="1"/>
  <c r="C71" i="7"/>
  <c r="D71" i="7"/>
  <c r="E71" i="7"/>
  <c r="C71" i="15"/>
  <c r="C71" i="16"/>
  <c r="F71" i="7"/>
  <c r="D71" i="15"/>
  <c r="F71" i="15"/>
  <c r="D71" i="16"/>
  <c r="D71" i="17" s="1"/>
  <c r="D71" i="18" s="1"/>
  <c r="F71" i="12"/>
  <c r="B71" i="12" s="1"/>
  <c r="E71" i="15"/>
  <c r="C71" i="12"/>
  <c r="E71" i="12"/>
  <c r="C71" i="10"/>
  <c r="D71" i="10"/>
  <c r="C71" i="9"/>
  <c r="D71" i="9"/>
  <c r="E71" i="9"/>
  <c r="F71" i="16"/>
  <c r="D71" i="12"/>
  <c r="E71" i="10"/>
  <c r="F71" i="10"/>
  <c r="Z71" i="10" s="1"/>
  <c r="E71" i="16"/>
  <c r="E71" i="17" s="1"/>
  <c r="E71" i="18" s="1"/>
  <c r="F71" i="9"/>
  <c r="Z71" i="9" s="1"/>
  <c r="C71" i="8"/>
  <c r="D71" i="8"/>
  <c r="E71" i="8"/>
  <c r="F71" i="8"/>
  <c r="Z71" i="8" s="1"/>
  <c r="C67" i="7"/>
  <c r="D67" i="7"/>
  <c r="E67" i="7"/>
  <c r="C67" i="15"/>
  <c r="C67" i="16"/>
  <c r="F67" i="7"/>
  <c r="D67" i="15"/>
  <c r="D67" i="16"/>
  <c r="D67" i="17" s="1"/>
  <c r="D67" i="18" s="1"/>
  <c r="F67" i="12"/>
  <c r="B67" i="12" s="1"/>
  <c r="F67" i="16"/>
  <c r="C67" i="10"/>
  <c r="D67" i="10"/>
  <c r="E67" i="16"/>
  <c r="E67" i="17" s="1"/>
  <c r="E67" i="18" s="1"/>
  <c r="C67" i="12"/>
  <c r="E67" i="12"/>
  <c r="C67" i="9"/>
  <c r="D67" i="9"/>
  <c r="E67" i="9"/>
  <c r="F67" i="15"/>
  <c r="C67" i="8"/>
  <c r="D67" i="8"/>
  <c r="E67" i="8"/>
  <c r="E67" i="10"/>
  <c r="F67" i="10"/>
  <c r="Z67" i="10" s="1"/>
  <c r="E67" i="15"/>
  <c r="F67" i="9"/>
  <c r="Z67" i="9" s="1"/>
  <c r="F67" i="8"/>
  <c r="Z67" i="8" s="1"/>
  <c r="D67" i="12"/>
  <c r="C63" i="7"/>
  <c r="D63" i="7"/>
  <c r="E63" i="7"/>
  <c r="C63" i="15"/>
  <c r="C63" i="16"/>
  <c r="F63" i="7"/>
  <c r="D63" i="15"/>
  <c r="F63" i="15"/>
  <c r="D63" i="16"/>
  <c r="D63" i="17" s="1"/>
  <c r="D63" i="18" s="1"/>
  <c r="F63" i="12"/>
  <c r="B63" i="12" s="1"/>
  <c r="E63" i="15"/>
  <c r="D63" i="12"/>
  <c r="C63" i="10"/>
  <c r="D63" i="10"/>
  <c r="C63" i="9"/>
  <c r="D63" i="9"/>
  <c r="E63" i="9"/>
  <c r="C63" i="12"/>
  <c r="E63" i="10"/>
  <c r="F63" i="10"/>
  <c r="Z63" i="10" s="1"/>
  <c r="E63" i="12"/>
  <c r="F63" i="9"/>
  <c r="Z63" i="9" s="1"/>
  <c r="F63" i="16"/>
  <c r="C63" i="8"/>
  <c r="E63" i="16"/>
  <c r="E63" i="17" s="1"/>
  <c r="E63" i="18" s="1"/>
  <c r="D63" i="8"/>
  <c r="E63" i="8"/>
  <c r="F63" i="8"/>
  <c r="Z63" i="8" s="1"/>
  <c r="C59" i="7"/>
  <c r="D59" i="7"/>
  <c r="E59" i="7"/>
  <c r="C59" i="15"/>
  <c r="C59" i="16"/>
  <c r="F59" i="7"/>
  <c r="D59" i="15"/>
  <c r="D59" i="16"/>
  <c r="D59" i="17" s="1"/>
  <c r="D59" i="18" s="1"/>
  <c r="F59" i="12"/>
  <c r="B59" i="12" s="1"/>
  <c r="F59" i="15"/>
  <c r="F59" i="16"/>
  <c r="C59" i="10"/>
  <c r="D59" i="10"/>
  <c r="E59" i="15"/>
  <c r="E59" i="16"/>
  <c r="E59" i="17" s="1"/>
  <c r="E59" i="18" s="1"/>
  <c r="D59" i="12"/>
  <c r="C59" i="9"/>
  <c r="D59" i="9"/>
  <c r="E59" i="9"/>
  <c r="C59" i="8"/>
  <c r="D59" i="8"/>
  <c r="E59" i="8"/>
  <c r="E59" i="10"/>
  <c r="F59" i="10"/>
  <c r="Z59" i="10" s="1"/>
  <c r="E59" i="12"/>
  <c r="F59" i="9"/>
  <c r="Z59" i="9" s="1"/>
  <c r="C59" i="12"/>
  <c r="F59" i="8"/>
  <c r="Z59" i="8" s="1"/>
  <c r="C55" i="7"/>
  <c r="D55" i="7"/>
  <c r="E55" i="7"/>
  <c r="C55" i="15"/>
  <c r="C55" i="16"/>
  <c r="F55" i="7"/>
  <c r="D55" i="15"/>
  <c r="F55" i="15"/>
  <c r="D55" i="16"/>
  <c r="D55" i="17" s="1"/>
  <c r="D55" i="18" s="1"/>
  <c r="F55" i="12"/>
  <c r="B55" i="12" s="1"/>
  <c r="E55" i="15"/>
  <c r="C55" i="12"/>
  <c r="E55" i="12"/>
  <c r="C55" i="10"/>
  <c r="D55" i="10"/>
  <c r="C55" i="9"/>
  <c r="D55" i="9"/>
  <c r="E55" i="9"/>
  <c r="F55" i="16"/>
  <c r="E55" i="10"/>
  <c r="F55" i="10"/>
  <c r="Z55" i="10" s="1"/>
  <c r="D55" i="12"/>
  <c r="C55" i="8"/>
  <c r="E55" i="16"/>
  <c r="E55" i="17" s="1"/>
  <c r="E55" i="18" s="1"/>
  <c r="F55" i="9"/>
  <c r="Z55" i="9" s="1"/>
  <c r="D55" i="8"/>
  <c r="E55" i="8"/>
  <c r="F55" i="8"/>
  <c r="Z55" i="8" s="1"/>
  <c r="C51" i="7"/>
  <c r="D51" i="7"/>
  <c r="E51" i="7"/>
  <c r="C51" i="15"/>
  <c r="C51" i="16"/>
  <c r="F51" i="7"/>
  <c r="D51" i="15"/>
  <c r="D51" i="16"/>
  <c r="D51" i="17" s="1"/>
  <c r="D51" i="18" s="1"/>
  <c r="F51" i="12"/>
  <c r="B51" i="12" s="1"/>
  <c r="F51" i="16"/>
  <c r="C51" i="10"/>
  <c r="D51" i="10"/>
  <c r="E51" i="16"/>
  <c r="E51" i="17" s="1"/>
  <c r="E51" i="18" s="1"/>
  <c r="C51" i="12"/>
  <c r="E51" i="12"/>
  <c r="C51" i="9"/>
  <c r="D51" i="9"/>
  <c r="E51" i="9"/>
  <c r="C51" i="8"/>
  <c r="D51" i="8"/>
  <c r="E51" i="8"/>
  <c r="E51" i="10"/>
  <c r="F51" i="10"/>
  <c r="Z51" i="10" s="1"/>
  <c r="F51" i="15"/>
  <c r="D51" i="12"/>
  <c r="F51" i="9"/>
  <c r="Z51" i="9" s="1"/>
  <c r="F51" i="8"/>
  <c r="Z51" i="8" s="1"/>
  <c r="E51" i="15"/>
  <c r="C47" i="7"/>
  <c r="D47" i="7"/>
  <c r="E47" i="7"/>
  <c r="C47" i="15"/>
  <c r="C47" i="16"/>
  <c r="F47" i="7"/>
  <c r="D47" i="15"/>
  <c r="F47" i="15"/>
  <c r="D47" i="16"/>
  <c r="D47" i="17" s="1"/>
  <c r="D47" i="18" s="1"/>
  <c r="F47" i="12"/>
  <c r="B47" i="12" s="1"/>
  <c r="E47" i="15"/>
  <c r="D47" i="12"/>
  <c r="C47" i="10"/>
  <c r="D47" i="10"/>
  <c r="C47" i="9"/>
  <c r="D47" i="9"/>
  <c r="E47" i="9"/>
  <c r="E47" i="12"/>
  <c r="E47" i="10"/>
  <c r="F47" i="10"/>
  <c r="Z47" i="10" s="1"/>
  <c r="F47" i="9"/>
  <c r="Z47" i="9" s="1"/>
  <c r="F47" i="16"/>
  <c r="C47" i="12"/>
  <c r="C47" i="8"/>
  <c r="E47" i="8"/>
  <c r="F47" i="8"/>
  <c r="Z47" i="8" s="1"/>
  <c r="D47" i="8"/>
  <c r="E47" i="16"/>
  <c r="E47" i="17" s="1"/>
  <c r="E47" i="18" s="1"/>
  <c r="C43" i="7"/>
  <c r="D43" i="7"/>
  <c r="E43" i="7"/>
  <c r="C43" i="15"/>
  <c r="C43" i="16"/>
  <c r="F43" i="7"/>
  <c r="D43" i="15"/>
  <c r="D43" i="16"/>
  <c r="D43" i="17" s="1"/>
  <c r="D43" i="18" s="1"/>
  <c r="F43" i="12"/>
  <c r="B43" i="12" s="1"/>
  <c r="F43" i="15"/>
  <c r="F43" i="16"/>
  <c r="C43" i="10"/>
  <c r="D43" i="10"/>
  <c r="E43" i="15"/>
  <c r="E43" i="16"/>
  <c r="E43" i="17" s="1"/>
  <c r="E43" i="18" s="1"/>
  <c r="D43" i="12"/>
  <c r="C43" i="9"/>
  <c r="D43" i="9"/>
  <c r="E43" i="9"/>
  <c r="C43" i="8"/>
  <c r="D43" i="8"/>
  <c r="E43" i="8"/>
  <c r="E43" i="10"/>
  <c r="F43" i="10"/>
  <c r="Z43" i="10" s="1"/>
  <c r="C43" i="12"/>
  <c r="F43" i="9"/>
  <c r="Z43" i="9" s="1"/>
  <c r="F43" i="8"/>
  <c r="Z43" i="8" s="1"/>
  <c r="E43" i="12"/>
  <c r="C125" i="7"/>
  <c r="D125" i="7"/>
  <c r="C125" i="15"/>
  <c r="C125" i="16"/>
  <c r="E125" i="7"/>
  <c r="F125" i="7"/>
  <c r="F125" i="15"/>
  <c r="E125" i="15"/>
  <c r="F125" i="16"/>
  <c r="D125" i="15"/>
  <c r="E125" i="16"/>
  <c r="E125" i="17" s="1"/>
  <c r="E125" i="18" s="1"/>
  <c r="D125" i="12"/>
  <c r="D125" i="16"/>
  <c r="D125" i="17" s="1"/>
  <c r="D125" i="18" s="1"/>
  <c r="C125" i="12"/>
  <c r="F125" i="12"/>
  <c r="B125" i="12" s="1"/>
  <c r="C125" i="8"/>
  <c r="D125" i="8"/>
  <c r="E125" i="8"/>
  <c r="E125" i="12"/>
  <c r="C125" i="10"/>
  <c r="D125" i="10"/>
  <c r="F125" i="8"/>
  <c r="Z125" i="8" s="1"/>
  <c r="C125" i="9"/>
  <c r="E125" i="10"/>
  <c r="F125" i="10"/>
  <c r="Z125" i="10" s="1"/>
  <c r="E125" i="9"/>
  <c r="D125" i="9"/>
  <c r="F125" i="9"/>
  <c r="Z125" i="9" s="1"/>
  <c r="C117" i="7"/>
  <c r="D117" i="7"/>
  <c r="C117" i="15"/>
  <c r="C117" i="16"/>
  <c r="F117" i="7"/>
  <c r="F117" i="15"/>
  <c r="E117" i="7"/>
  <c r="E117" i="15"/>
  <c r="F117" i="16"/>
  <c r="D117" i="15"/>
  <c r="D117" i="12"/>
  <c r="F117" i="12"/>
  <c r="B117" i="12" s="1"/>
  <c r="C117" i="8"/>
  <c r="D117" i="8"/>
  <c r="E117" i="8"/>
  <c r="C117" i="12"/>
  <c r="C117" i="10"/>
  <c r="D117" i="10"/>
  <c r="F117" i="8"/>
  <c r="Z117" i="8" s="1"/>
  <c r="E117" i="16"/>
  <c r="E117" i="17" s="1"/>
  <c r="E117" i="18" s="1"/>
  <c r="E117" i="12"/>
  <c r="E117" i="10"/>
  <c r="F117" i="10"/>
  <c r="Z117" i="10" s="1"/>
  <c r="F117" i="9"/>
  <c r="Z117" i="9" s="1"/>
  <c r="D117" i="9"/>
  <c r="D117" i="16"/>
  <c r="D117" i="17" s="1"/>
  <c r="D117" i="18" s="1"/>
  <c r="C117" i="9"/>
  <c r="E117" i="9"/>
  <c r="C113" i="7"/>
  <c r="D113" i="7"/>
  <c r="E113" i="7"/>
  <c r="C113" i="15"/>
  <c r="C113" i="16"/>
  <c r="F113" i="7"/>
  <c r="F113" i="15"/>
  <c r="E113" i="15"/>
  <c r="F113" i="16"/>
  <c r="D113" i="16"/>
  <c r="D113" i="17" s="1"/>
  <c r="D113" i="18" s="1"/>
  <c r="D113" i="12"/>
  <c r="D113" i="15"/>
  <c r="E113" i="12"/>
  <c r="F113" i="12"/>
  <c r="B113" i="12" s="1"/>
  <c r="C113" i="8"/>
  <c r="D113" i="8"/>
  <c r="E113" i="8"/>
  <c r="F113" i="8"/>
  <c r="Z113" i="8" s="1"/>
  <c r="C113" i="10"/>
  <c r="E113" i="16"/>
  <c r="E113" i="17" s="1"/>
  <c r="E113" i="18" s="1"/>
  <c r="C113" i="9"/>
  <c r="D113" i="9"/>
  <c r="D113" i="10"/>
  <c r="E113" i="10"/>
  <c r="C113" i="12"/>
  <c r="E113" i="9"/>
  <c r="F113" i="9"/>
  <c r="Z113" i="9" s="1"/>
  <c r="F113" i="10"/>
  <c r="Z113" i="10" s="1"/>
  <c r="C105" i="7"/>
  <c r="D105" i="7"/>
  <c r="E105" i="7"/>
  <c r="C105" i="15"/>
  <c r="C105" i="16"/>
  <c r="F105" i="7"/>
  <c r="F105" i="15"/>
  <c r="E105" i="15"/>
  <c r="F105" i="16"/>
  <c r="D105" i="12"/>
  <c r="E105" i="16"/>
  <c r="E105" i="17" s="1"/>
  <c r="E105" i="18" s="1"/>
  <c r="D105" i="16"/>
  <c r="D105" i="17" s="1"/>
  <c r="D105" i="18" s="1"/>
  <c r="F105" i="12"/>
  <c r="B105" i="12" s="1"/>
  <c r="C105" i="8"/>
  <c r="D105" i="8"/>
  <c r="E105" i="8"/>
  <c r="C105" i="12"/>
  <c r="F105" i="8"/>
  <c r="Z105" i="8" s="1"/>
  <c r="C105" i="9"/>
  <c r="D105" i="9"/>
  <c r="D105" i="15"/>
  <c r="E105" i="12"/>
  <c r="C105" i="10"/>
  <c r="F105" i="10"/>
  <c r="Z105" i="10" s="1"/>
  <c r="E105" i="9"/>
  <c r="F105" i="9"/>
  <c r="Z105" i="9" s="1"/>
  <c r="D105" i="10"/>
  <c r="E105" i="10"/>
  <c r="C97" i="7"/>
  <c r="D97" i="7"/>
  <c r="C97" i="15"/>
  <c r="C97" i="16"/>
  <c r="E97" i="7"/>
  <c r="F97" i="15"/>
  <c r="E97" i="15"/>
  <c r="F97" i="16"/>
  <c r="D97" i="16"/>
  <c r="D97" i="17" s="1"/>
  <c r="D97" i="18" s="1"/>
  <c r="D97" i="12"/>
  <c r="D97" i="15"/>
  <c r="E97" i="12"/>
  <c r="F97" i="12"/>
  <c r="B97" i="12" s="1"/>
  <c r="C97" i="8"/>
  <c r="D97" i="8"/>
  <c r="E97" i="8"/>
  <c r="E97" i="16"/>
  <c r="E97" i="17" s="1"/>
  <c r="E97" i="18" s="1"/>
  <c r="F97" i="7"/>
  <c r="F97" i="8"/>
  <c r="Z97" i="8" s="1"/>
  <c r="C97" i="12"/>
  <c r="C97" i="9"/>
  <c r="D97" i="9"/>
  <c r="C97" i="10"/>
  <c r="D97" i="10"/>
  <c r="E97" i="10"/>
  <c r="F97" i="10"/>
  <c r="Z97" i="10" s="1"/>
  <c r="E97" i="9"/>
  <c r="F97" i="9"/>
  <c r="Z97" i="9" s="1"/>
  <c r="C89" i="7"/>
  <c r="D89" i="7"/>
  <c r="C89" i="15"/>
  <c r="C89" i="16"/>
  <c r="E89" i="7"/>
  <c r="F89" i="7"/>
  <c r="F89" i="15"/>
  <c r="E89" i="15"/>
  <c r="F89" i="16"/>
  <c r="D89" i="12"/>
  <c r="E89" i="16"/>
  <c r="E89" i="17" s="1"/>
  <c r="E89" i="18" s="1"/>
  <c r="D89" i="16"/>
  <c r="D89" i="17" s="1"/>
  <c r="D89" i="18" s="1"/>
  <c r="F89" i="12"/>
  <c r="B89" i="12" s="1"/>
  <c r="C89" i="8"/>
  <c r="D89" i="8"/>
  <c r="E89" i="8"/>
  <c r="C89" i="12"/>
  <c r="D89" i="15"/>
  <c r="E89" i="12"/>
  <c r="F89" i="8"/>
  <c r="Z89" i="8" s="1"/>
  <c r="C89" i="9"/>
  <c r="D89" i="9"/>
  <c r="E89" i="9"/>
  <c r="C89" i="10"/>
  <c r="D89" i="10"/>
  <c r="E89" i="10"/>
  <c r="F89" i="10"/>
  <c r="Z89" i="10" s="1"/>
  <c r="F89" i="9"/>
  <c r="Z89" i="9" s="1"/>
  <c r="C81" i="7"/>
  <c r="D81" i="7"/>
  <c r="C81" i="15"/>
  <c r="C81" i="16"/>
  <c r="E81" i="7"/>
  <c r="F81" i="15"/>
  <c r="E81" i="15"/>
  <c r="F81" i="7"/>
  <c r="F81" i="16"/>
  <c r="D81" i="12"/>
  <c r="E81" i="16"/>
  <c r="E81" i="17" s="1"/>
  <c r="E81" i="18" s="1"/>
  <c r="D81" i="15"/>
  <c r="D81" i="16"/>
  <c r="D81" i="17" s="1"/>
  <c r="D81" i="18" s="1"/>
  <c r="E81" i="12"/>
  <c r="C81" i="8"/>
  <c r="D81" i="8"/>
  <c r="E81" i="8"/>
  <c r="F81" i="8"/>
  <c r="Z81" i="8" s="1"/>
  <c r="C81" i="10"/>
  <c r="C81" i="9"/>
  <c r="D81" i="9"/>
  <c r="E81" i="9"/>
  <c r="F81" i="12"/>
  <c r="B81" i="12" s="1"/>
  <c r="D81" i="10"/>
  <c r="E81" i="10"/>
  <c r="F81" i="9"/>
  <c r="Z81" i="9" s="1"/>
  <c r="C81" i="12"/>
  <c r="F81" i="10"/>
  <c r="Z81" i="10" s="1"/>
  <c r="C73" i="7"/>
  <c r="D73" i="7"/>
  <c r="C73" i="15"/>
  <c r="C73" i="16"/>
  <c r="E73" i="7"/>
  <c r="F73" i="7"/>
  <c r="F73" i="15"/>
  <c r="E73" i="15"/>
  <c r="F73" i="16"/>
  <c r="D73" i="12"/>
  <c r="E73" i="16"/>
  <c r="E73" i="17" s="1"/>
  <c r="E73" i="18" s="1"/>
  <c r="D73" i="16"/>
  <c r="D73" i="17" s="1"/>
  <c r="D73" i="18" s="1"/>
  <c r="F73" i="12"/>
  <c r="B73" i="12" s="1"/>
  <c r="C73" i="8"/>
  <c r="D73" i="8"/>
  <c r="E73" i="8"/>
  <c r="C73" i="12"/>
  <c r="F73" i="8"/>
  <c r="Z73" i="8" s="1"/>
  <c r="C73" i="10"/>
  <c r="C73" i="9"/>
  <c r="D73" i="9"/>
  <c r="E73" i="9"/>
  <c r="D73" i="15"/>
  <c r="E73" i="12"/>
  <c r="E73" i="10"/>
  <c r="F73" i="10"/>
  <c r="Z73" i="10" s="1"/>
  <c r="F73" i="9"/>
  <c r="Z73" i="9" s="1"/>
  <c r="D73" i="10"/>
  <c r="C65" i="7"/>
  <c r="D65" i="7"/>
  <c r="C65" i="15"/>
  <c r="C65" i="16"/>
  <c r="E65" i="7"/>
  <c r="F65" i="15"/>
  <c r="E65" i="15"/>
  <c r="F65" i="16"/>
  <c r="D65" i="12"/>
  <c r="E65" i="16"/>
  <c r="E65" i="17" s="1"/>
  <c r="E65" i="18" s="1"/>
  <c r="F65" i="7"/>
  <c r="D65" i="15"/>
  <c r="D65" i="16"/>
  <c r="D65" i="17" s="1"/>
  <c r="D65" i="18" s="1"/>
  <c r="E65" i="12"/>
  <c r="C65" i="8"/>
  <c r="D65" i="8"/>
  <c r="E65" i="8"/>
  <c r="F65" i="12"/>
  <c r="B65" i="12" s="1"/>
  <c r="F65" i="8"/>
  <c r="Z65" i="8" s="1"/>
  <c r="C65" i="12"/>
  <c r="C65" i="9"/>
  <c r="D65" i="9"/>
  <c r="E65" i="9"/>
  <c r="C65" i="10"/>
  <c r="D65" i="10"/>
  <c r="F65" i="9"/>
  <c r="Z65" i="9" s="1"/>
  <c r="E65" i="10"/>
  <c r="F65" i="10"/>
  <c r="Z65" i="10" s="1"/>
  <c r="C57" i="7"/>
  <c r="D57" i="7"/>
  <c r="C57" i="15"/>
  <c r="C57" i="16"/>
  <c r="E57" i="7"/>
  <c r="F57" i="7"/>
  <c r="F57" i="15"/>
  <c r="E57" i="15"/>
  <c r="F57" i="16"/>
  <c r="D57" i="12"/>
  <c r="E57" i="16"/>
  <c r="E57" i="17" s="1"/>
  <c r="E57" i="18" s="1"/>
  <c r="D57" i="16"/>
  <c r="D57" i="17" s="1"/>
  <c r="D57" i="18" s="1"/>
  <c r="F57" i="12"/>
  <c r="B57" i="12" s="1"/>
  <c r="C57" i="8"/>
  <c r="D57" i="8"/>
  <c r="E57" i="8"/>
  <c r="C57" i="12"/>
  <c r="D57" i="15"/>
  <c r="E57" i="12"/>
  <c r="F57" i="8"/>
  <c r="Z57" i="8" s="1"/>
  <c r="C57" i="10"/>
  <c r="C57" i="9"/>
  <c r="D57" i="9"/>
  <c r="E57" i="9"/>
  <c r="F57" i="9"/>
  <c r="Z57" i="9" s="1"/>
  <c r="D57" i="10"/>
  <c r="E57" i="10"/>
  <c r="F57" i="10"/>
  <c r="Z57" i="10" s="1"/>
  <c r="C45" i="7"/>
  <c r="D45" i="7"/>
  <c r="C45" i="15"/>
  <c r="C45" i="16"/>
  <c r="F45" i="7"/>
  <c r="F45" i="15"/>
  <c r="E45" i="7"/>
  <c r="E45" i="15"/>
  <c r="D45" i="15"/>
  <c r="F45" i="16"/>
  <c r="D45" i="12"/>
  <c r="E45" i="16"/>
  <c r="E45" i="17" s="1"/>
  <c r="E45" i="18" s="1"/>
  <c r="C45" i="12"/>
  <c r="C45" i="8"/>
  <c r="D45" i="8"/>
  <c r="E45" i="8"/>
  <c r="E45" i="12"/>
  <c r="D45" i="16"/>
  <c r="D45" i="17" s="1"/>
  <c r="D45" i="18" s="1"/>
  <c r="C45" i="10"/>
  <c r="D45" i="10"/>
  <c r="F45" i="8"/>
  <c r="Z45" i="8" s="1"/>
  <c r="F45" i="12"/>
  <c r="B45" i="12" s="1"/>
  <c r="E45" i="10"/>
  <c r="F45" i="10"/>
  <c r="Z45" i="10" s="1"/>
  <c r="C45" i="9"/>
  <c r="E45" i="9"/>
  <c r="F45" i="9"/>
  <c r="Z45" i="9" s="1"/>
  <c r="D45" i="9"/>
  <c r="C124" i="7"/>
  <c r="F124" i="7"/>
  <c r="D124" i="7"/>
  <c r="C124" i="15"/>
  <c r="C124" i="16"/>
  <c r="E124" i="7"/>
  <c r="E124" i="15"/>
  <c r="D124" i="15"/>
  <c r="E124" i="16"/>
  <c r="E124" i="17" s="1"/>
  <c r="E124" i="18" s="1"/>
  <c r="C124" i="12"/>
  <c r="F124" i="15"/>
  <c r="E124" i="12"/>
  <c r="C124" i="10"/>
  <c r="D124" i="10"/>
  <c r="D124" i="12"/>
  <c r="C124" i="9"/>
  <c r="C124" i="8"/>
  <c r="D124" i="8"/>
  <c r="E124" i="8"/>
  <c r="E124" i="10"/>
  <c r="F124" i="10"/>
  <c r="Z124" i="10" s="1"/>
  <c r="F124" i="16"/>
  <c r="E124" i="9"/>
  <c r="F124" i="8"/>
  <c r="Z124" i="8" s="1"/>
  <c r="D124" i="16"/>
  <c r="D124" i="17" s="1"/>
  <c r="D124" i="18" s="1"/>
  <c r="D124" i="9"/>
  <c r="F124" i="9"/>
  <c r="Z124" i="9" s="1"/>
  <c r="F124" i="12"/>
  <c r="B124" i="12" s="1"/>
  <c r="C116" i="7"/>
  <c r="F116" i="7"/>
  <c r="D116" i="7"/>
  <c r="C116" i="15"/>
  <c r="C116" i="16"/>
  <c r="E116" i="7"/>
  <c r="E116" i="15"/>
  <c r="D116" i="15"/>
  <c r="E116" i="16"/>
  <c r="E116" i="17" s="1"/>
  <c r="E116" i="18" s="1"/>
  <c r="F116" i="16"/>
  <c r="C116" i="12"/>
  <c r="F116" i="15"/>
  <c r="D116" i="16"/>
  <c r="D116" i="17" s="1"/>
  <c r="D116" i="18" s="1"/>
  <c r="D116" i="12"/>
  <c r="C116" i="10"/>
  <c r="D116" i="10"/>
  <c r="C116" i="8"/>
  <c r="D116" i="8"/>
  <c r="E116" i="8"/>
  <c r="E116" i="10"/>
  <c r="F116" i="10"/>
  <c r="Z116" i="10" s="1"/>
  <c r="E116" i="12"/>
  <c r="C116" i="9"/>
  <c r="D116" i="9"/>
  <c r="F116" i="12"/>
  <c r="B116" i="12" s="1"/>
  <c r="E116" i="9"/>
  <c r="F116" i="9"/>
  <c r="Z116" i="9" s="1"/>
  <c r="F116" i="8"/>
  <c r="Z116" i="8" s="1"/>
  <c r="C108" i="7"/>
  <c r="F108" i="7"/>
  <c r="D108" i="7"/>
  <c r="C108" i="15"/>
  <c r="C108" i="16"/>
  <c r="E108" i="7"/>
  <c r="E108" i="15"/>
  <c r="D108" i="15"/>
  <c r="E108" i="16"/>
  <c r="E108" i="17" s="1"/>
  <c r="E108" i="18" s="1"/>
  <c r="C108" i="12"/>
  <c r="F108" i="15"/>
  <c r="F108" i="16"/>
  <c r="E108" i="12"/>
  <c r="D108" i="16"/>
  <c r="D108" i="17" s="1"/>
  <c r="D108" i="18" s="1"/>
  <c r="C108" i="10"/>
  <c r="D108" i="10"/>
  <c r="C108" i="9"/>
  <c r="C108" i="8"/>
  <c r="D108" i="8"/>
  <c r="E108" i="8"/>
  <c r="E108" i="10"/>
  <c r="F108" i="10"/>
  <c r="Z108" i="10" s="1"/>
  <c r="D108" i="12"/>
  <c r="D108" i="9"/>
  <c r="F108" i="12"/>
  <c r="B108" i="12" s="1"/>
  <c r="F108" i="8"/>
  <c r="Z108" i="8" s="1"/>
  <c r="E108" i="9"/>
  <c r="F108" i="9"/>
  <c r="Z108" i="9" s="1"/>
  <c r="C100" i="7"/>
  <c r="D100" i="7"/>
  <c r="E100" i="7"/>
  <c r="F100" i="7"/>
  <c r="C100" i="15"/>
  <c r="C100" i="16"/>
  <c r="E100" i="15"/>
  <c r="D100" i="15"/>
  <c r="E100" i="16"/>
  <c r="E100" i="17" s="1"/>
  <c r="E100" i="18" s="1"/>
  <c r="F100" i="16"/>
  <c r="C100" i="12"/>
  <c r="F100" i="15"/>
  <c r="D100" i="16"/>
  <c r="D100" i="17" s="1"/>
  <c r="D100" i="18" s="1"/>
  <c r="D100" i="12"/>
  <c r="C100" i="10"/>
  <c r="D100" i="10"/>
  <c r="E100" i="12"/>
  <c r="C100" i="8"/>
  <c r="D100" i="8"/>
  <c r="E100" i="8"/>
  <c r="E100" i="10"/>
  <c r="F100" i="10"/>
  <c r="Z100" i="10" s="1"/>
  <c r="C100" i="9"/>
  <c r="F100" i="12"/>
  <c r="B100" i="12" s="1"/>
  <c r="D100" i="9"/>
  <c r="E100" i="9"/>
  <c r="F100" i="9"/>
  <c r="Z100" i="9" s="1"/>
  <c r="F100" i="8"/>
  <c r="Z100" i="8" s="1"/>
  <c r="C92" i="7"/>
  <c r="D92" i="7"/>
  <c r="E92" i="7"/>
  <c r="F92" i="7"/>
  <c r="C92" i="15"/>
  <c r="C92" i="16"/>
  <c r="E92" i="15"/>
  <c r="D92" i="15"/>
  <c r="E92" i="16"/>
  <c r="E92" i="17" s="1"/>
  <c r="E92" i="18" s="1"/>
  <c r="C92" i="12"/>
  <c r="F92" i="15"/>
  <c r="D92" i="16"/>
  <c r="D92" i="17" s="1"/>
  <c r="D92" i="18" s="1"/>
  <c r="E92" i="12"/>
  <c r="C92" i="10"/>
  <c r="D92" i="10"/>
  <c r="D92" i="12"/>
  <c r="C92" i="9"/>
  <c r="F92" i="16"/>
  <c r="C92" i="8"/>
  <c r="D92" i="8"/>
  <c r="E92" i="8"/>
  <c r="E92" i="10"/>
  <c r="F92" i="10"/>
  <c r="Z92" i="10" s="1"/>
  <c r="F92" i="12"/>
  <c r="B92" i="12" s="1"/>
  <c r="F92" i="8"/>
  <c r="Z92" i="8" s="1"/>
  <c r="D92" i="9"/>
  <c r="E92" i="9"/>
  <c r="F92" i="9"/>
  <c r="Z92" i="9" s="1"/>
  <c r="C84" i="7"/>
  <c r="D84" i="7"/>
  <c r="E84" i="7"/>
  <c r="F84" i="7"/>
  <c r="C84" i="15"/>
  <c r="C84" i="16"/>
  <c r="E84" i="15"/>
  <c r="D84" i="15"/>
  <c r="E84" i="16"/>
  <c r="E84" i="17" s="1"/>
  <c r="E84" i="18" s="1"/>
  <c r="C84" i="12"/>
  <c r="F84" i="15"/>
  <c r="D84" i="16"/>
  <c r="D84" i="17" s="1"/>
  <c r="D84" i="18" s="1"/>
  <c r="D84" i="12"/>
  <c r="F84" i="12"/>
  <c r="B84" i="12" s="1"/>
  <c r="C84" i="10"/>
  <c r="D84" i="10"/>
  <c r="E84" i="12"/>
  <c r="C84" i="8"/>
  <c r="D84" i="8"/>
  <c r="E84" i="8"/>
  <c r="E84" i="10"/>
  <c r="F84" i="10"/>
  <c r="Z84" i="10" s="1"/>
  <c r="C84" i="9"/>
  <c r="F84" i="16"/>
  <c r="D84" i="9"/>
  <c r="E84" i="9"/>
  <c r="F84" i="8"/>
  <c r="Z84" i="8" s="1"/>
  <c r="F84" i="9"/>
  <c r="Z84" i="9" s="1"/>
  <c r="C80" i="7"/>
  <c r="D80" i="7"/>
  <c r="E80" i="7"/>
  <c r="F80" i="7"/>
  <c r="C80" i="15"/>
  <c r="C80" i="16"/>
  <c r="E80" i="15"/>
  <c r="D80" i="15"/>
  <c r="E80" i="16"/>
  <c r="E80" i="17" s="1"/>
  <c r="E80" i="18" s="1"/>
  <c r="C80" i="12"/>
  <c r="D80" i="16"/>
  <c r="D80" i="17" s="1"/>
  <c r="D80" i="18" s="1"/>
  <c r="F80" i="15"/>
  <c r="F80" i="16"/>
  <c r="D80" i="12"/>
  <c r="F80" i="12"/>
  <c r="B80" i="12" s="1"/>
  <c r="C80" i="10"/>
  <c r="D80" i="10"/>
  <c r="C80" i="9"/>
  <c r="D80" i="9"/>
  <c r="E80" i="9"/>
  <c r="E80" i="12"/>
  <c r="E80" i="10"/>
  <c r="F80" i="10"/>
  <c r="Z80" i="10" s="1"/>
  <c r="F80" i="9"/>
  <c r="Z80" i="9" s="1"/>
  <c r="C80" i="8"/>
  <c r="D80" i="8"/>
  <c r="E80" i="8"/>
  <c r="F80" i="8"/>
  <c r="Z80" i="8" s="1"/>
  <c r="C72" i="7"/>
  <c r="D72" i="7"/>
  <c r="E72" i="7"/>
  <c r="F72" i="7"/>
  <c r="C72" i="15"/>
  <c r="C72" i="16"/>
  <c r="E72" i="15"/>
  <c r="D72" i="15"/>
  <c r="E72" i="16"/>
  <c r="E72" i="17" s="1"/>
  <c r="E72" i="18" s="1"/>
  <c r="C72" i="12"/>
  <c r="D72" i="16"/>
  <c r="D72" i="17" s="1"/>
  <c r="D72" i="18" s="1"/>
  <c r="F72" i="16"/>
  <c r="E72" i="12"/>
  <c r="C72" i="10"/>
  <c r="D72" i="10"/>
  <c r="C72" i="9"/>
  <c r="D72" i="9"/>
  <c r="E72" i="9"/>
  <c r="D72" i="12"/>
  <c r="E72" i="10"/>
  <c r="F72" i="10"/>
  <c r="Z72" i="10" s="1"/>
  <c r="F72" i="9"/>
  <c r="Z72" i="9" s="1"/>
  <c r="F72" i="8"/>
  <c r="Z72" i="8" s="1"/>
  <c r="F72" i="15"/>
  <c r="F72" i="12"/>
  <c r="B72" i="12" s="1"/>
  <c r="C72" i="8"/>
  <c r="D72" i="8"/>
  <c r="E72" i="8"/>
  <c r="C60" i="7"/>
  <c r="D60" i="7"/>
  <c r="E60" i="7"/>
  <c r="F60" i="7"/>
  <c r="C60" i="15"/>
  <c r="C60" i="16"/>
  <c r="E60" i="15"/>
  <c r="D60" i="15"/>
  <c r="E60" i="16"/>
  <c r="E60" i="17" s="1"/>
  <c r="E60" i="18" s="1"/>
  <c r="C60" i="12"/>
  <c r="F60" i="15"/>
  <c r="D60" i="16"/>
  <c r="D60" i="17" s="1"/>
  <c r="D60" i="18" s="1"/>
  <c r="E60" i="12"/>
  <c r="C60" i="10"/>
  <c r="D60" i="10"/>
  <c r="D60" i="12"/>
  <c r="C60" i="9"/>
  <c r="F60" i="16"/>
  <c r="C60" i="8"/>
  <c r="D60" i="8"/>
  <c r="E60" i="8"/>
  <c r="E60" i="10"/>
  <c r="F60" i="10"/>
  <c r="Z60" i="10" s="1"/>
  <c r="F60" i="12"/>
  <c r="B60" i="12" s="1"/>
  <c r="D60" i="9"/>
  <c r="E60" i="9"/>
  <c r="F60" i="9"/>
  <c r="Z60" i="9" s="1"/>
  <c r="F60" i="8"/>
  <c r="Z60" i="8" s="1"/>
  <c r="C52" i="7"/>
  <c r="D52" i="7"/>
  <c r="E52" i="7"/>
  <c r="F52" i="7"/>
  <c r="C52" i="15"/>
  <c r="C52" i="16"/>
  <c r="E52" i="15"/>
  <c r="D52" i="15"/>
  <c r="E52" i="16"/>
  <c r="E52" i="17" s="1"/>
  <c r="E52" i="18" s="1"/>
  <c r="C52" i="12"/>
  <c r="F52" i="15"/>
  <c r="D52" i="16"/>
  <c r="D52" i="17" s="1"/>
  <c r="D52" i="18" s="1"/>
  <c r="D52" i="12"/>
  <c r="F52" i="12"/>
  <c r="B52" i="12" s="1"/>
  <c r="C52" i="10"/>
  <c r="D52" i="10"/>
  <c r="E52" i="12"/>
  <c r="C52" i="8"/>
  <c r="D52" i="8"/>
  <c r="E52" i="8"/>
  <c r="E52" i="10"/>
  <c r="F52" i="10"/>
  <c r="Z52" i="10" s="1"/>
  <c r="C52" i="9"/>
  <c r="D52" i="9"/>
  <c r="E52" i="9"/>
  <c r="F52" i="9"/>
  <c r="Z52" i="9" s="1"/>
  <c r="F52" i="8"/>
  <c r="Z52" i="8" s="1"/>
  <c r="F52" i="16"/>
  <c r="C44" i="7"/>
  <c r="D44" i="7"/>
  <c r="E44" i="7"/>
  <c r="F44" i="7"/>
  <c r="C44" i="15"/>
  <c r="C44" i="16"/>
  <c r="E44" i="15"/>
  <c r="D44" i="15"/>
  <c r="E44" i="16"/>
  <c r="E44" i="17" s="1"/>
  <c r="E44" i="18" s="1"/>
  <c r="C44" i="12"/>
  <c r="F44" i="15"/>
  <c r="D44" i="16"/>
  <c r="D44" i="17" s="1"/>
  <c r="D44" i="18" s="1"/>
  <c r="E44" i="12"/>
  <c r="C44" i="10"/>
  <c r="D44" i="10"/>
  <c r="F44" i="12"/>
  <c r="B44" i="12" s="1"/>
  <c r="C44" i="9"/>
  <c r="F44" i="16"/>
  <c r="C44" i="8"/>
  <c r="D44" i="8"/>
  <c r="E44" i="8"/>
  <c r="E44" i="10"/>
  <c r="F44" i="10"/>
  <c r="Z44" i="10" s="1"/>
  <c r="D44" i="12"/>
  <c r="F44" i="8"/>
  <c r="Z44" i="8" s="1"/>
  <c r="D44" i="9"/>
  <c r="E44" i="9"/>
  <c r="F44" i="9"/>
  <c r="Z44" i="9" s="1"/>
  <c r="C130" i="7"/>
  <c r="D130" i="7"/>
  <c r="E130" i="7"/>
  <c r="C130" i="15"/>
  <c r="C130" i="16"/>
  <c r="F130" i="7"/>
  <c r="F130" i="15"/>
  <c r="E130" i="15"/>
  <c r="F130" i="16"/>
  <c r="E130" i="12"/>
  <c r="D130" i="15"/>
  <c r="E130" i="16"/>
  <c r="E130" i="17" s="1"/>
  <c r="E130" i="18" s="1"/>
  <c r="D130" i="16"/>
  <c r="D130" i="17" s="1"/>
  <c r="D130" i="18" s="1"/>
  <c r="C130" i="12"/>
  <c r="C130" i="9"/>
  <c r="D130" i="9"/>
  <c r="F130" i="12"/>
  <c r="B130" i="12" s="1"/>
  <c r="C130" i="8"/>
  <c r="D130" i="8"/>
  <c r="E130" i="8"/>
  <c r="E130" i="9"/>
  <c r="F130" i="9"/>
  <c r="Z130" i="9" s="1"/>
  <c r="D130" i="12"/>
  <c r="F130" i="8"/>
  <c r="Z130" i="8" s="1"/>
  <c r="E130" i="10"/>
  <c r="F130" i="10"/>
  <c r="Z130" i="10" s="1"/>
  <c r="C130" i="10"/>
  <c r="D130" i="10"/>
  <c r="C126" i="7"/>
  <c r="D126" i="7"/>
  <c r="E126" i="7"/>
  <c r="F126" i="7"/>
  <c r="C126" i="15"/>
  <c r="C126" i="16"/>
  <c r="F126" i="15"/>
  <c r="E126" i="12"/>
  <c r="F126" i="16"/>
  <c r="E126" i="16"/>
  <c r="E126" i="17" s="1"/>
  <c r="E126" i="18" s="1"/>
  <c r="C126" i="9"/>
  <c r="D126" i="9"/>
  <c r="D126" i="16"/>
  <c r="D126" i="17" s="1"/>
  <c r="D126" i="18" s="1"/>
  <c r="C126" i="12"/>
  <c r="F126" i="12"/>
  <c r="B126" i="12" s="1"/>
  <c r="C126" i="8"/>
  <c r="D126" i="8"/>
  <c r="E126" i="8"/>
  <c r="E126" i="9"/>
  <c r="F126" i="9"/>
  <c r="Z126" i="9" s="1"/>
  <c r="D126" i="12"/>
  <c r="C126" i="10"/>
  <c r="D126" i="10"/>
  <c r="F126" i="8"/>
  <c r="Z126" i="8" s="1"/>
  <c r="E126" i="15"/>
  <c r="D126" i="15"/>
  <c r="E126" i="10"/>
  <c r="F126" i="10"/>
  <c r="Z126" i="10" s="1"/>
  <c r="C122" i="7"/>
  <c r="D122" i="7"/>
  <c r="E122" i="7"/>
  <c r="C122" i="15"/>
  <c r="C122" i="16"/>
  <c r="F122" i="15"/>
  <c r="E122" i="15"/>
  <c r="D122" i="16"/>
  <c r="D122" i="17" s="1"/>
  <c r="D122" i="18" s="1"/>
  <c r="E122" i="12"/>
  <c r="D122" i="15"/>
  <c r="F122" i="16"/>
  <c r="D122" i="12"/>
  <c r="C122" i="9"/>
  <c r="D122" i="9"/>
  <c r="F122" i="7"/>
  <c r="E122" i="16"/>
  <c r="E122" i="17" s="1"/>
  <c r="E122" i="18" s="1"/>
  <c r="F122" i="12"/>
  <c r="B122" i="12" s="1"/>
  <c r="C122" i="8"/>
  <c r="D122" i="8"/>
  <c r="E122" i="8"/>
  <c r="E122" i="9"/>
  <c r="F122" i="9"/>
  <c r="Z122" i="9" s="1"/>
  <c r="F122" i="8"/>
  <c r="Z122" i="8" s="1"/>
  <c r="C122" i="12"/>
  <c r="C122" i="10"/>
  <c r="D122" i="10"/>
  <c r="E122" i="10"/>
  <c r="F122" i="10"/>
  <c r="Z122" i="10" s="1"/>
  <c r="C118" i="7"/>
  <c r="D118" i="7"/>
  <c r="E118" i="7"/>
  <c r="F118" i="7"/>
  <c r="C118" i="15"/>
  <c r="C118" i="16"/>
  <c r="F118" i="15"/>
  <c r="E118" i="16"/>
  <c r="E118" i="17" s="1"/>
  <c r="E118" i="18" s="1"/>
  <c r="E118" i="12"/>
  <c r="D118" i="16"/>
  <c r="D118" i="17" s="1"/>
  <c r="D118" i="18" s="1"/>
  <c r="E118" i="15"/>
  <c r="C118" i="9"/>
  <c r="D118" i="9"/>
  <c r="D118" i="15"/>
  <c r="F118" i="16"/>
  <c r="D118" i="12"/>
  <c r="F118" i="12"/>
  <c r="B118" i="12" s="1"/>
  <c r="C118" i="8"/>
  <c r="D118" i="8"/>
  <c r="E118" i="8"/>
  <c r="E118" i="9"/>
  <c r="F118" i="9"/>
  <c r="Z118" i="9" s="1"/>
  <c r="C118" i="12"/>
  <c r="C118" i="10"/>
  <c r="D118" i="10"/>
  <c r="F118" i="8"/>
  <c r="Z118" i="8" s="1"/>
  <c r="E118" i="10"/>
  <c r="F118" i="10"/>
  <c r="Z118" i="10" s="1"/>
  <c r="C114" i="7"/>
  <c r="D114" i="7"/>
  <c r="E114" i="7"/>
  <c r="C114" i="15"/>
  <c r="C114" i="16"/>
  <c r="F114" i="7"/>
  <c r="F114" i="15"/>
  <c r="E114" i="15"/>
  <c r="F114" i="16"/>
  <c r="E114" i="12"/>
  <c r="D114" i="15"/>
  <c r="E114" i="16"/>
  <c r="E114" i="17" s="1"/>
  <c r="E114" i="18" s="1"/>
  <c r="C114" i="12"/>
  <c r="C114" i="9"/>
  <c r="D114" i="9"/>
  <c r="F114" i="12"/>
  <c r="B114" i="12" s="1"/>
  <c r="C114" i="8"/>
  <c r="D114" i="8"/>
  <c r="E114" i="8"/>
  <c r="D114" i="16"/>
  <c r="D114" i="17" s="1"/>
  <c r="D114" i="18" s="1"/>
  <c r="D114" i="12"/>
  <c r="E114" i="9"/>
  <c r="F114" i="9"/>
  <c r="Z114" i="9" s="1"/>
  <c r="F114" i="8"/>
  <c r="Z114" i="8" s="1"/>
  <c r="E114" i="10"/>
  <c r="F114" i="10"/>
  <c r="Z114" i="10" s="1"/>
  <c r="D114" i="10"/>
  <c r="C114" i="10"/>
  <c r="C110" i="7"/>
  <c r="D110" i="7"/>
  <c r="E110" i="7"/>
  <c r="F110" i="7"/>
  <c r="C110" i="15"/>
  <c r="C110" i="16"/>
  <c r="F110" i="15"/>
  <c r="E110" i="12"/>
  <c r="F110" i="16"/>
  <c r="C110" i="9"/>
  <c r="D110" i="9"/>
  <c r="C110" i="12"/>
  <c r="F110" i="12"/>
  <c r="B110" i="12" s="1"/>
  <c r="C110" i="8"/>
  <c r="D110" i="8"/>
  <c r="E110" i="8"/>
  <c r="E110" i="15"/>
  <c r="E110" i="9"/>
  <c r="F110" i="9"/>
  <c r="Z110" i="9" s="1"/>
  <c r="D110" i="15"/>
  <c r="C110" i="10"/>
  <c r="D110" i="10"/>
  <c r="F110" i="8"/>
  <c r="Z110" i="8" s="1"/>
  <c r="E110" i="16"/>
  <c r="E110" i="17" s="1"/>
  <c r="E110" i="18" s="1"/>
  <c r="D110" i="16"/>
  <c r="D110" i="17" s="1"/>
  <c r="D110" i="18" s="1"/>
  <c r="D110" i="12"/>
  <c r="E110" i="10"/>
  <c r="F110" i="10"/>
  <c r="Z110" i="10" s="1"/>
  <c r="C106" i="7"/>
  <c r="D106" i="7"/>
  <c r="E106" i="7"/>
  <c r="C106" i="15"/>
  <c r="C106" i="16"/>
  <c r="F106" i="7"/>
  <c r="F106" i="15"/>
  <c r="E106" i="15"/>
  <c r="D106" i="16"/>
  <c r="D106" i="17" s="1"/>
  <c r="D106" i="18" s="1"/>
  <c r="E106" i="12"/>
  <c r="D106" i="15"/>
  <c r="D106" i="12"/>
  <c r="C106" i="9"/>
  <c r="D106" i="9"/>
  <c r="F106" i="12"/>
  <c r="B106" i="12" s="1"/>
  <c r="C106" i="8"/>
  <c r="D106" i="8"/>
  <c r="E106" i="8"/>
  <c r="F106" i="16"/>
  <c r="C106" i="12"/>
  <c r="E106" i="9"/>
  <c r="F106" i="9"/>
  <c r="Z106" i="9" s="1"/>
  <c r="E106" i="16"/>
  <c r="E106" i="17" s="1"/>
  <c r="E106" i="18" s="1"/>
  <c r="F106" i="8"/>
  <c r="Z106" i="8" s="1"/>
  <c r="D106" i="10"/>
  <c r="C106" i="10"/>
  <c r="E106" i="10"/>
  <c r="F106" i="10"/>
  <c r="Z106" i="10" s="1"/>
  <c r="C102" i="7"/>
  <c r="D102" i="7"/>
  <c r="E102" i="7"/>
  <c r="F102" i="7"/>
  <c r="C102" i="15"/>
  <c r="C102" i="16"/>
  <c r="F102" i="15"/>
  <c r="E102" i="16"/>
  <c r="E102" i="17" s="1"/>
  <c r="E102" i="18" s="1"/>
  <c r="E102" i="12"/>
  <c r="D102" i="16"/>
  <c r="D102" i="17" s="1"/>
  <c r="D102" i="18" s="1"/>
  <c r="E102" i="15"/>
  <c r="C102" i="9"/>
  <c r="D102" i="9"/>
  <c r="D102" i="15"/>
  <c r="D102" i="12"/>
  <c r="F102" i="12"/>
  <c r="B102" i="12" s="1"/>
  <c r="C102" i="8"/>
  <c r="D102" i="8"/>
  <c r="E102" i="8"/>
  <c r="E102" i="9"/>
  <c r="F102" i="9"/>
  <c r="Z102" i="9" s="1"/>
  <c r="C102" i="10"/>
  <c r="D102" i="10"/>
  <c r="F102" i="8"/>
  <c r="Z102" i="8" s="1"/>
  <c r="C102" i="12"/>
  <c r="F102" i="16"/>
  <c r="E102" i="10"/>
  <c r="F102" i="10"/>
  <c r="Z102" i="10" s="1"/>
  <c r="C98" i="7"/>
  <c r="D98" i="7"/>
  <c r="E98" i="7"/>
  <c r="F98" i="7"/>
  <c r="C98" i="15"/>
  <c r="C98" i="16"/>
  <c r="F98" i="15"/>
  <c r="E98" i="15"/>
  <c r="F98" i="16"/>
  <c r="E98" i="12"/>
  <c r="D98" i="15"/>
  <c r="E98" i="16"/>
  <c r="E98" i="17" s="1"/>
  <c r="E98" i="18" s="1"/>
  <c r="D98" i="16"/>
  <c r="D98" i="17" s="1"/>
  <c r="D98" i="18" s="1"/>
  <c r="C98" i="12"/>
  <c r="C98" i="9"/>
  <c r="D98" i="9"/>
  <c r="F98" i="12"/>
  <c r="B98" i="12" s="1"/>
  <c r="C98" i="8"/>
  <c r="D98" i="8"/>
  <c r="E98" i="8"/>
  <c r="E98" i="9"/>
  <c r="F98" i="9"/>
  <c r="Z98" i="9" s="1"/>
  <c r="D98" i="12"/>
  <c r="F98" i="8"/>
  <c r="Z98" i="8" s="1"/>
  <c r="E98" i="10"/>
  <c r="F98" i="10"/>
  <c r="Z98" i="10" s="1"/>
  <c r="C98" i="10"/>
  <c r="D98" i="10"/>
  <c r="C94" i="7"/>
  <c r="D94" i="7"/>
  <c r="E94" i="7"/>
  <c r="F94" i="7"/>
  <c r="C94" i="15"/>
  <c r="C94" i="16"/>
  <c r="F94" i="15"/>
  <c r="E94" i="12"/>
  <c r="F94" i="16"/>
  <c r="E94" i="16"/>
  <c r="E94" i="17" s="1"/>
  <c r="E94" i="18" s="1"/>
  <c r="C94" i="9"/>
  <c r="D94" i="9"/>
  <c r="D94" i="16"/>
  <c r="D94" i="17" s="1"/>
  <c r="D94" i="18" s="1"/>
  <c r="C94" i="12"/>
  <c r="F94" i="12"/>
  <c r="B94" i="12" s="1"/>
  <c r="C94" i="8"/>
  <c r="D94" i="8"/>
  <c r="E94" i="8"/>
  <c r="E94" i="9"/>
  <c r="F94" i="9"/>
  <c r="Z94" i="9" s="1"/>
  <c r="D94" i="12"/>
  <c r="C94" i="10"/>
  <c r="D94" i="10"/>
  <c r="F94" i="8"/>
  <c r="Z94" i="8" s="1"/>
  <c r="E94" i="15"/>
  <c r="E94" i="10"/>
  <c r="F94" i="10"/>
  <c r="Z94" i="10" s="1"/>
  <c r="D94" i="15"/>
  <c r="C90" i="7"/>
  <c r="D90" i="7"/>
  <c r="E90" i="7"/>
  <c r="F90" i="7"/>
  <c r="C90" i="15"/>
  <c r="C90" i="16"/>
  <c r="F90" i="15"/>
  <c r="E90" i="15"/>
  <c r="E90" i="12"/>
  <c r="D90" i="15"/>
  <c r="F90" i="16"/>
  <c r="D90" i="12"/>
  <c r="C90" i="9"/>
  <c r="D90" i="9"/>
  <c r="E90" i="9"/>
  <c r="F90" i="12"/>
  <c r="B90" i="12" s="1"/>
  <c r="C90" i="8"/>
  <c r="D90" i="8"/>
  <c r="E90" i="8"/>
  <c r="F90" i="9"/>
  <c r="Z90" i="9" s="1"/>
  <c r="E90" i="16"/>
  <c r="E90" i="17" s="1"/>
  <c r="E90" i="18" s="1"/>
  <c r="F90" i="8"/>
  <c r="Z90" i="8" s="1"/>
  <c r="C90" i="12"/>
  <c r="C90" i="10"/>
  <c r="D90" i="16"/>
  <c r="D90" i="17" s="1"/>
  <c r="D90" i="18" s="1"/>
  <c r="F90" i="10"/>
  <c r="Z90" i="10" s="1"/>
  <c r="D90" i="10"/>
  <c r="E90" i="10"/>
  <c r="C86" i="7"/>
  <c r="D86" i="7"/>
  <c r="E86" i="7"/>
  <c r="F86" i="7"/>
  <c r="C86" i="15"/>
  <c r="C86" i="16"/>
  <c r="F86" i="15"/>
  <c r="E86" i="12"/>
  <c r="F86" i="16"/>
  <c r="E86" i="15"/>
  <c r="E86" i="16"/>
  <c r="E86" i="17" s="1"/>
  <c r="E86" i="18" s="1"/>
  <c r="C86" i="9"/>
  <c r="D86" i="9"/>
  <c r="E86" i="9"/>
  <c r="D86" i="15"/>
  <c r="D86" i="16"/>
  <c r="D86" i="17" s="1"/>
  <c r="D86" i="18" s="1"/>
  <c r="D86" i="12"/>
  <c r="C86" i="8"/>
  <c r="D86" i="8"/>
  <c r="E86" i="8"/>
  <c r="F86" i="12"/>
  <c r="B86" i="12" s="1"/>
  <c r="F86" i="9"/>
  <c r="Z86" i="9" s="1"/>
  <c r="C86" i="12"/>
  <c r="C86" i="10"/>
  <c r="D86" i="10"/>
  <c r="F86" i="8"/>
  <c r="Z86" i="8" s="1"/>
  <c r="E86" i="10"/>
  <c r="F86" i="10"/>
  <c r="Z86" i="10" s="1"/>
  <c r="C82" i="7"/>
  <c r="D82" i="7"/>
  <c r="E82" i="7"/>
  <c r="F82" i="7"/>
  <c r="C82" i="15"/>
  <c r="C82" i="16"/>
  <c r="F82" i="15"/>
  <c r="E82" i="15"/>
  <c r="E82" i="12"/>
  <c r="D82" i="15"/>
  <c r="F82" i="16"/>
  <c r="C82" i="12"/>
  <c r="C82" i="9"/>
  <c r="D82" i="9"/>
  <c r="E82" i="9"/>
  <c r="C82" i="8"/>
  <c r="D82" i="8"/>
  <c r="E82" i="8"/>
  <c r="E82" i="16"/>
  <c r="E82" i="17" s="1"/>
  <c r="E82" i="18" s="1"/>
  <c r="D82" i="12"/>
  <c r="F82" i="9"/>
  <c r="Z82" i="9" s="1"/>
  <c r="D82" i="16"/>
  <c r="D82" i="17" s="1"/>
  <c r="D82" i="18" s="1"/>
  <c r="F82" i="8"/>
  <c r="Z82" i="8" s="1"/>
  <c r="C82" i="10"/>
  <c r="E82" i="10"/>
  <c r="D82" i="10"/>
  <c r="F82" i="12"/>
  <c r="B82" i="12" s="1"/>
  <c r="F82" i="10"/>
  <c r="Z82" i="10" s="1"/>
  <c r="C78" i="7"/>
  <c r="D78" i="7"/>
  <c r="E78" i="7"/>
  <c r="F78" i="7"/>
  <c r="C78" i="15"/>
  <c r="C78" i="16"/>
  <c r="F78" i="15"/>
  <c r="E78" i="12"/>
  <c r="F78" i="16"/>
  <c r="E78" i="16"/>
  <c r="E78" i="17" s="1"/>
  <c r="E78" i="18" s="1"/>
  <c r="F78" i="12"/>
  <c r="B78" i="12" s="1"/>
  <c r="C78" i="9"/>
  <c r="D78" i="9"/>
  <c r="E78" i="9"/>
  <c r="D78" i="16"/>
  <c r="D78" i="17" s="1"/>
  <c r="D78" i="18" s="1"/>
  <c r="C78" i="12"/>
  <c r="C78" i="8"/>
  <c r="D78" i="8"/>
  <c r="E78" i="8"/>
  <c r="E78" i="15"/>
  <c r="F78" i="9"/>
  <c r="Z78" i="9" s="1"/>
  <c r="D78" i="15"/>
  <c r="C78" i="10"/>
  <c r="D78" i="10"/>
  <c r="F78" i="8"/>
  <c r="Z78" i="8" s="1"/>
  <c r="D78" i="12"/>
  <c r="E78" i="10"/>
  <c r="F78" i="10"/>
  <c r="Z78" i="10" s="1"/>
  <c r="C74" i="7"/>
  <c r="D74" i="7"/>
  <c r="E74" i="7"/>
  <c r="F74" i="7"/>
  <c r="C74" i="15"/>
  <c r="C74" i="16"/>
  <c r="F74" i="15"/>
  <c r="E74" i="15"/>
  <c r="E74" i="12"/>
  <c r="D74" i="15"/>
  <c r="F74" i="16"/>
  <c r="D74" i="12"/>
  <c r="C74" i="9"/>
  <c r="D74" i="9"/>
  <c r="E74" i="9"/>
  <c r="F74" i="12"/>
  <c r="B74" i="12" s="1"/>
  <c r="C74" i="8"/>
  <c r="D74" i="8"/>
  <c r="E74" i="8"/>
  <c r="C74" i="12"/>
  <c r="F74" i="9"/>
  <c r="Z74" i="9" s="1"/>
  <c r="E74" i="16"/>
  <c r="E74" i="17" s="1"/>
  <c r="E74" i="18" s="1"/>
  <c r="F74" i="8"/>
  <c r="Z74" i="8" s="1"/>
  <c r="C74" i="10"/>
  <c r="D74" i="10"/>
  <c r="D74" i="16"/>
  <c r="D74" i="17" s="1"/>
  <c r="D74" i="18" s="1"/>
  <c r="E74" i="10"/>
  <c r="F74" i="10"/>
  <c r="Z74" i="10" s="1"/>
  <c r="C70" i="7"/>
  <c r="D70" i="7"/>
  <c r="E70" i="7"/>
  <c r="F70" i="7"/>
  <c r="C70" i="15"/>
  <c r="C70" i="16"/>
  <c r="F70" i="15"/>
  <c r="E70" i="12"/>
  <c r="F70" i="16"/>
  <c r="E70" i="15"/>
  <c r="E70" i="16"/>
  <c r="E70" i="17" s="1"/>
  <c r="E70" i="18" s="1"/>
  <c r="C70" i="9"/>
  <c r="D70" i="9"/>
  <c r="E70" i="9"/>
  <c r="D70" i="15"/>
  <c r="D70" i="16"/>
  <c r="D70" i="17" s="1"/>
  <c r="D70" i="18" s="1"/>
  <c r="D70" i="12"/>
  <c r="C70" i="8"/>
  <c r="D70" i="8"/>
  <c r="E70" i="8"/>
  <c r="F70" i="9"/>
  <c r="Z70" i="9" s="1"/>
  <c r="F70" i="12"/>
  <c r="B70" i="12" s="1"/>
  <c r="C70" i="10"/>
  <c r="D70" i="10"/>
  <c r="F70" i="8"/>
  <c r="Z70" i="8" s="1"/>
  <c r="C70" i="12"/>
  <c r="E70" i="10"/>
  <c r="F70" i="10"/>
  <c r="Z70" i="10" s="1"/>
  <c r="C66" i="7"/>
  <c r="D66" i="7"/>
  <c r="E66" i="7"/>
  <c r="F66" i="7"/>
  <c r="C66" i="15"/>
  <c r="C66" i="16"/>
  <c r="F66" i="15"/>
  <c r="E66" i="15"/>
  <c r="E66" i="12"/>
  <c r="D66" i="15"/>
  <c r="F66" i="16"/>
  <c r="C66" i="12"/>
  <c r="C66" i="9"/>
  <c r="D66" i="9"/>
  <c r="E66" i="9"/>
  <c r="C66" i="8"/>
  <c r="D66" i="8"/>
  <c r="E66" i="8"/>
  <c r="E66" i="16"/>
  <c r="E66" i="17" s="1"/>
  <c r="E66" i="18" s="1"/>
  <c r="F66" i="9"/>
  <c r="Z66" i="9" s="1"/>
  <c r="D66" i="12"/>
  <c r="D66" i="16"/>
  <c r="D66" i="17" s="1"/>
  <c r="D66" i="18" s="1"/>
  <c r="F66" i="12"/>
  <c r="B66" i="12" s="1"/>
  <c r="F66" i="8"/>
  <c r="Z66" i="8" s="1"/>
  <c r="E66" i="10"/>
  <c r="F66" i="10"/>
  <c r="Z66" i="10" s="1"/>
  <c r="C66" i="10"/>
  <c r="D66" i="10"/>
  <c r="C62" i="7"/>
  <c r="D62" i="7"/>
  <c r="E62" i="7"/>
  <c r="F62" i="7"/>
  <c r="C62" i="15"/>
  <c r="C62" i="16"/>
  <c r="F62" i="15"/>
  <c r="E62" i="12"/>
  <c r="F62" i="16"/>
  <c r="E62" i="16"/>
  <c r="E62" i="17" s="1"/>
  <c r="E62" i="18" s="1"/>
  <c r="F62" i="12"/>
  <c r="B62" i="12" s="1"/>
  <c r="C62" i="9"/>
  <c r="D62" i="9"/>
  <c r="E62" i="9"/>
  <c r="D62" i="16"/>
  <c r="D62" i="17" s="1"/>
  <c r="D62" i="18" s="1"/>
  <c r="C62" i="12"/>
  <c r="C62" i="8"/>
  <c r="D62" i="8"/>
  <c r="E62" i="8"/>
  <c r="F62" i="9"/>
  <c r="Z62" i="9" s="1"/>
  <c r="D62" i="12"/>
  <c r="C62" i="10"/>
  <c r="D62" i="10"/>
  <c r="F62" i="8"/>
  <c r="Z62" i="8" s="1"/>
  <c r="E62" i="15"/>
  <c r="E62" i="10"/>
  <c r="F62" i="10"/>
  <c r="Z62" i="10" s="1"/>
  <c r="D62" i="15"/>
  <c r="C58" i="7"/>
  <c r="D58" i="7"/>
  <c r="E58" i="7"/>
  <c r="F58" i="7"/>
  <c r="C58" i="15"/>
  <c r="C58" i="16"/>
  <c r="F58" i="15"/>
  <c r="E58" i="15"/>
  <c r="E58" i="12"/>
  <c r="D58" i="15"/>
  <c r="F58" i="16"/>
  <c r="D58" i="12"/>
  <c r="C58" i="9"/>
  <c r="D58" i="9"/>
  <c r="E58" i="9"/>
  <c r="F58" i="12"/>
  <c r="B58" i="12" s="1"/>
  <c r="C58" i="8"/>
  <c r="D58" i="8"/>
  <c r="E58" i="8"/>
  <c r="F58" i="9"/>
  <c r="Z58" i="9" s="1"/>
  <c r="E58" i="16"/>
  <c r="E58" i="17" s="1"/>
  <c r="E58" i="18" s="1"/>
  <c r="C58" i="12"/>
  <c r="F58" i="8"/>
  <c r="Z58" i="8" s="1"/>
  <c r="C58" i="10"/>
  <c r="D58" i="16"/>
  <c r="D58" i="17" s="1"/>
  <c r="D58" i="18" s="1"/>
  <c r="D58" i="10"/>
  <c r="E58" i="10"/>
  <c r="F58" i="10"/>
  <c r="Z58" i="10" s="1"/>
  <c r="C54" i="7"/>
  <c r="D54" i="7"/>
  <c r="E54" i="7"/>
  <c r="F54" i="7"/>
  <c r="C54" i="15"/>
  <c r="C54" i="16"/>
  <c r="F54" i="15"/>
  <c r="E54" i="12"/>
  <c r="F54" i="16"/>
  <c r="E54" i="15"/>
  <c r="E54" i="16"/>
  <c r="E54" i="17" s="1"/>
  <c r="E54" i="18" s="1"/>
  <c r="C54" i="9"/>
  <c r="D54" i="9"/>
  <c r="E54" i="9"/>
  <c r="D54" i="15"/>
  <c r="D54" i="16"/>
  <c r="D54" i="17" s="1"/>
  <c r="D54" i="18" s="1"/>
  <c r="D54" i="12"/>
  <c r="C54" i="8"/>
  <c r="D54" i="8"/>
  <c r="E54" i="8"/>
  <c r="F54" i="12"/>
  <c r="B54" i="12" s="1"/>
  <c r="F54" i="9"/>
  <c r="Z54" i="9" s="1"/>
  <c r="C54" i="12"/>
  <c r="C54" i="10"/>
  <c r="D54" i="10"/>
  <c r="F54" i="8"/>
  <c r="Z54" i="8" s="1"/>
  <c r="E54" i="10"/>
  <c r="F54" i="10"/>
  <c r="Z54" i="10" s="1"/>
  <c r="C50" i="7"/>
  <c r="D50" i="7"/>
  <c r="E50" i="7"/>
  <c r="F50" i="7"/>
  <c r="C50" i="15"/>
  <c r="C50" i="16"/>
  <c r="F50" i="15"/>
  <c r="E50" i="15"/>
  <c r="E50" i="12"/>
  <c r="D50" i="15"/>
  <c r="F50" i="16"/>
  <c r="C50" i="12"/>
  <c r="C50" i="9"/>
  <c r="D50" i="9"/>
  <c r="E50" i="9"/>
  <c r="C50" i="8"/>
  <c r="D50" i="8"/>
  <c r="E50" i="8"/>
  <c r="E50" i="16"/>
  <c r="E50" i="17" s="1"/>
  <c r="E50" i="18" s="1"/>
  <c r="D50" i="12"/>
  <c r="F50" i="9"/>
  <c r="Z50" i="9" s="1"/>
  <c r="D50" i="16"/>
  <c r="D50" i="17" s="1"/>
  <c r="D50" i="18" s="1"/>
  <c r="F50" i="8"/>
  <c r="Z50" i="8" s="1"/>
  <c r="E50" i="10"/>
  <c r="D50" i="10"/>
  <c r="F50" i="12"/>
  <c r="B50" i="12" s="1"/>
  <c r="C50" i="10"/>
  <c r="F50" i="10"/>
  <c r="Z50" i="10" s="1"/>
  <c r="C46" i="7"/>
  <c r="D46" i="7"/>
  <c r="E46" i="7"/>
  <c r="F46" i="7"/>
  <c r="C46" i="15"/>
  <c r="C46" i="16"/>
  <c r="F46" i="15"/>
  <c r="E46" i="12"/>
  <c r="F46" i="16"/>
  <c r="E46" i="16"/>
  <c r="E46" i="17" s="1"/>
  <c r="E46" i="18" s="1"/>
  <c r="F46" i="12"/>
  <c r="B46" i="12" s="1"/>
  <c r="C46" i="9"/>
  <c r="D46" i="9"/>
  <c r="E46" i="9"/>
  <c r="D46" i="16"/>
  <c r="D46" i="17" s="1"/>
  <c r="D46" i="18" s="1"/>
  <c r="C46" i="12"/>
  <c r="C46" i="8"/>
  <c r="D46" i="8"/>
  <c r="E46" i="8"/>
  <c r="E46" i="15"/>
  <c r="F46" i="9"/>
  <c r="Z46" i="9" s="1"/>
  <c r="D46" i="15"/>
  <c r="C46" i="10"/>
  <c r="D46" i="10"/>
  <c r="F46" i="8"/>
  <c r="Z46" i="8" s="1"/>
  <c r="D46" i="12"/>
  <c r="E46" i="10"/>
  <c r="F46" i="10"/>
  <c r="Z46" i="10" s="1"/>
  <c r="X108" i="16" l="1"/>
  <c r="Y108" i="16"/>
  <c r="V108" i="16"/>
  <c r="W73" i="16"/>
  <c r="Q73" i="16"/>
  <c r="T73" i="16"/>
  <c r="W81" i="16"/>
  <c r="Q81" i="16"/>
  <c r="T81" i="16"/>
  <c r="V97" i="16"/>
  <c r="Y97" i="16"/>
  <c r="X97" i="16"/>
  <c r="Q117" i="16"/>
  <c r="T117" i="16"/>
  <c r="W117" i="16"/>
  <c r="Q125" i="16"/>
  <c r="W125" i="16"/>
  <c r="T125" i="16"/>
  <c r="AC47" i="15"/>
  <c r="H47" i="15"/>
  <c r="AC51" i="15"/>
  <c r="H51" i="15"/>
  <c r="AC71" i="15"/>
  <c r="H71" i="15"/>
  <c r="Y56" i="16"/>
  <c r="V56" i="16"/>
  <c r="X56" i="16"/>
  <c r="H104" i="15"/>
  <c r="AC104" i="15"/>
  <c r="Y104" i="16"/>
  <c r="V104" i="16"/>
  <c r="X104" i="16"/>
  <c r="W49" i="16"/>
  <c r="Q49" i="16"/>
  <c r="T49" i="16"/>
  <c r="Q53" i="16"/>
  <c r="T53" i="16"/>
  <c r="W53" i="16"/>
  <c r="Q85" i="16"/>
  <c r="T85" i="16"/>
  <c r="W85" i="16"/>
  <c r="V50" i="16"/>
  <c r="X50" i="16"/>
  <c r="Y50" i="16"/>
  <c r="AC50" i="15"/>
  <c r="H50" i="15"/>
  <c r="AC54" i="15"/>
  <c r="H54" i="15"/>
  <c r="X58" i="16"/>
  <c r="Y58" i="16"/>
  <c r="V58" i="16"/>
  <c r="AC58" i="15"/>
  <c r="H58" i="15"/>
  <c r="AC62" i="15"/>
  <c r="H62" i="15"/>
  <c r="X66" i="16"/>
  <c r="V66" i="16"/>
  <c r="Y66" i="16"/>
  <c r="AC66" i="15"/>
  <c r="H66" i="15"/>
  <c r="AC70" i="15"/>
  <c r="H70" i="15"/>
  <c r="X74" i="16"/>
  <c r="Y74" i="16"/>
  <c r="V74" i="16"/>
  <c r="AC74" i="15"/>
  <c r="H74" i="15"/>
  <c r="AC78" i="15"/>
  <c r="H78" i="15"/>
  <c r="X82" i="16"/>
  <c r="V82" i="16"/>
  <c r="Y82" i="16"/>
  <c r="AC82" i="15"/>
  <c r="H82" i="15"/>
  <c r="AC86" i="15"/>
  <c r="H86" i="15"/>
  <c r="X90" i="16"/>
  <c r="Y90" i="16"/>
  <c r="V90" i="16"/>
  <c r="AC90" i="15"/>
  <c r="H90" i="15"/>
  <c r="AC94" i="15"/>
  <c r="H94" i="15"/>
  <c r="AC98" i="15"/>
  <c r="H98" i="15"/>
  <c r="AC102" i="15"/>
  <c r="H102" i="15"/>
  <c r="X106" i="16"/>
  <c r="Y106" i="16"/>
  <c r="V106" i="16"/>
  <c r="AC106" i="15"/>
  <c r="H106" i="15"/>
  <c r="AC110" i="15"/>
  <c r="H110" i="15"/>
  <c r="AC114" i="15"/>
  <c r="H114" i="15"/>
  <c r="X118" i="16"/>
  <c r="V118" i="16"/>
  <c r="Y118" i="16"/>
  <c r="AC118" i="15"/>
  <c r="H118" i="15"/>
  <c r="X122" i="16"/>
  <c r="Y122" i="16"/>
  <c r="V122" i="16"/>
  <c r="AC126" i="15"/>
  <c r="H126" i="15"/>
  <c r="AC130" i="15"/>
  <c r="H130" i="15"/>
  <c r="H44" i="15"/>
  <c r="AC44" i="15"/>
  <c r="H52" i="15"/>
  <c r="AC52" i="15"/>
  <c r="H60" i="15"/>
  <c r="AC60" i="15"/>
  <c r="H84" i="15"/>
  <c r="AC84" i="15"/>
  <c r="H92" i="15"/>
  <c r="AC92" i="15"/>
  <c r="H108" i="15"/>
  <c r="AC108" i="15"/>
  <c r="H124" i="15"/>
  <c r="AC124" i="15"/>
  <c r="H57" i="15"/>
  <c r="AC57" i="15"/>
  <c r="H73" i="15"/>
  <c r="AC73" i="15"/>
  <c r="H89" i="15"/>
  <c r="AC89" i="15"/>
  <c r="H105" i="15"/>
  <c r="AC105" i="15"/>
  <c r="H113" i="15"/>
  <c r="AC113" i="15"/>
  <c r="H125" i="15"/>
  <c r="AC125" i="15"/>
  <c r="V43" i="16"/>
  <c r="X43" i="16"/>
  <c r="Y43" i="16"/>
  <c r="Y55" i="16"/>
  <c r="V55" i="16"/>
  <c r="X55" i="16"/>
  <c r="Y59" i="16"/>
  <c r="V59" i="16"/>
  <c r="X59" i="16"/>
  <c r="Y63" i="16"/>
  <c r="V63" i="16"/>
  <c r="X63" i="16"/>
  <c r="AC67" i="15"/>
  <c r="H67" i="15"/>
  <c r="Y71" i="16"/>
  <c r="V71" i="16"/>
  <c r="X71" i="16"/>
  <c r="Y75" i="16"/>
  <c r="V75" i="16"/>
  <c r="X75" i="16"/>
  <c r="Y87" i="16"/>
  <c r="V87" i="16"/>
  <c r="X87" i="16"/>
  <c r="Y95" i="16"/>
  <c r="V95" i="16"/>
  <c r="X95" i="16"/>
  <c r="AC99" i="15"/>
  <c r="H99" i="15"/>
  <c r="Y103" i="16"/>
  <c r="V103" i="16"/>
  <c r="X103" i="16"/>
  <c r="AC107" i="15"/>
  <c r="H107" i="15"/>
  <c r="Y111" i="16"/>
  <c r="V111" i="16"/>
  <c r="X111" i="16"/>
  <c r="Y119" i="16"/>
  <c r="V119" i="16"/>
  <c r="X119" i="16"/>
  <c r="AC123" i="15"/>
  <c r="H123" i="15"/>
  <c r="Y127" i="16"/>
  <c r="V127" i="16"/>
  <c r="X127" i="16"/>
  <c r="H56" i="15"/>
  <c r="AC56" i="15"/>
  <c r="H68" i="15"/>
  <c r="AC68" i="15"/>
  <c r="X76" i="16"/>
  <c r="Y76" i="16"/>
  <c r="V76" i="16"/>
  <c r="H76" i="15"/>
  <c r="AC76" i="15"/>
  <c r="H88" i="15"/>
  <c r="AC88" i="15"/>
  <c r="V96" i="16"/>
  <c r="X96" i="16"/>
  <c r="Y96" i="16"/>
  <c r="V112" i="16"/>
  <c r="X112" i="16"/>
  <c r="Y112" i="16"/>
  <c r="V128" i="16"/>
  <c r="X128" i="16"/>
  <c r="Y128" i="16"/>
  <c r="H121" i="15"/>
  <c r="AC121" i="15"/>
  <c r="H129" i="15"/>
  <c r="AC129" i="15"/>
  <c r="H72" i="15"/>
  <c r="AC72" i="15"/>
  <c r="Y72" i="16"/>
  <c r="V72" i="16"/>
  <c r="X72" i="16"/>
  <c r="H80" i="15"/>
  <c r="AC80" i="15"/>
  <c r="V84" i="16"/>
  <c r="X84" i="16"/>
  <c r="Y84" i="16"/>
  <c r="W65" i="16"/>
  <c r="Q65" i="16"/>
  <c r="T65" i="16"/>
  <c r="W89" i="16"/>
  <c r="Q89" i="16"/>
  <c r="T89" i="16"/>
  <c r="AC55" i="15"/>
  <c r="H55" i="15"/>
  <c r="AC79" i="15"/>
  <c r="H79" i="15"/>
  <c r="AC83" i="15"/>
  <c r="H83" i="15"/>
  <c r="AC87" i="15"/>
  <c r="H87" i="15"/>
  <c r="H64" i="15"/>
  <c r="AC64" i="15"/>
  <c r="V68" i="16"/>
  <c r="X68" i="16"/>
  <c r="Y68" i="16"/>
  <c r="H96" i="15"/>
  <c r="AC96" i="15"/>
  <c r="W120" i="16"/>
  <c r="T120" i="16"/>
  <c r="Q120" i="16"/>
  <c r="H128" i="15"/>
  <c r="AC128" i="15"/>
  <c r="Q69" i="16"/>
  <c r="T69" i="16"/>
  <c r="W69" i="16"/>
  <c r="Q77" i="16"/>
  <c r="W77" i="16"/>
  <c r="T77" i="16"/>
  <c r="Q93" i="16"/>
  <c r="W93" i="16"/>
  <c r="T93" i="16"/>
  <c r="V101" i="16"/>
  <c r="X101" i="16"/>
  <c r="Y101" i="16"/>
  <c r="Q101" i="16"/>
  <c r="T101" i="16"/>
  <c r="W101" i="16"/>
  <c r="V109" i="16"/>
  <c r="X109" i="16"/>
  <c r="Y109" i="16"/>
  <c r="AC46" i="15"/>
  <c r="H46" i="15"/>
  <c r="W46" i="16"/>
  <c r="Q46" i="16"/>
  <c r="T46" i="16"/>
  <c r="Q50" i="16"/>
  <c r="W50" i="16"/>
  <c r="T50" i="16"/>
  <c r="W54" i="16"/>
  <c r="T54" i="16"/>
  <c r="Q54" i="16"/>
  <c r="T58" i="16"/>
  <c r="W58" i="16"/>
  <c r="Q58" i="16"/>
  <c r="Q62" i="16"/>
  <c r="W62" i="16"/>
  <c r="T62" i="16"/>
  <c r="W66" i="16"/>
  <c r="Q66" i="16"/>
  <c r="T66" i="16"/>
  <c r="T70" i="16"/>
  <c r="W70" i="16"/>
  <c r="Q70" i="16"/>
  <c r="T74" i="16"/>
  <c r="Q74" i="16"/>
  <c r="W74" i="16"/>
  <c r="W78" i="16"/>
  <c r="Q78" i="16"/>
  <c r="T78" i="16"/>
  <c r="Q82" i="16"/>
  <c r="W82" i="16"/>
  <c r="T82" i="16"/>
  <c r="W86" i="16"/>
  <c r="T86" i="16"/>
  <c r="Q86" i="16"/>
  <c r="T90" i="16"/>
  <c r="W90" i="16"/>
  <c r="Q90" i="16"/>
  <c r="Q94" i="16"/>
  <c r="T94" i="16"/>
  <c r="W94" i="16"/>
  <c r="W98" i="16"/>
  <c r="Q98" i="16"/>
  <c r="T98" i="16"/>
  <c r="X102" i="16"/>
  <c r="V102" i="16"/>
  <c r="Y102" i="16"/>
  <c r="T102" i="16"/>
  <c r="W102" i="16"/>
  <c r="Q102" i="16"/>
  <c r="W110" i="16"/>
  <c r="Q110" i="16"/>
  <c r="T110" i="16"/>
  <c r="W118" i="16"/>
  <c r="T118" i="16"/>
  <c r="Q118" i="16"/>
  <c r="AC122" i="15"/>
  <c r="H122" i="15"/>
  <c r="Q126" i="16"/>
  <c r="T126" i="16"/>
  <c r="W126" i="16"/>
  <c r="X44" i="16"/>
  <c r="Y44" i="16"/>
  <c r="V44" i="16"/>
  <c r="W44" i="16"/>
  <c r="T44" i="16"/>
  <c r="Q44" i="16"/>
  <c r="W52" i="16"/>
  <c r="T52" i="16"/>
  <c r="Q52" i="16"/>
  <c r="X60" i="16"/>
  <c r="Y60" i="16"/>
  <c r="V60" i="16"/>
  <c r="W60" i="16"/>
  <c r="T60" i="16"/>
  <c r="Q60" i="16"/>
  <c r="W72" i="16"/>
  <c r="T72" i="16"/>
  <c r="Q72" i="16"/>
  <c r="W80" i="16"/>
  <c r="T80" i="16"/>
  <c r="Q80" i="16"/>
  <c r="W84" i="16"/>
  <c r="T84" i="16"/>
  <c r="Q84" i="16"/>
  <c r="X92" i="16"/>
  <c r="Y92" i="16"/>
  <c r="V92" i="16"/>
  <c r="W92" i="16"/>
  <c r="T92" i="16"/>
  <c r="Q92" i="16"/>
  <c r="V100" i="16"/>
  <c r="X100" i="16"/>
  <c r="Y100" i="16"/>
  <c r="W100" i="16"/>
  <c r="T100" i="16"/>
  <c r="Q100" i="16"/>
  <c r="V116" i="16"/>
  <c r="X116" i="16"/>
  <c r="Y116" i="16"/>
  <c r="X124" i="16"/>
  <c r="Y124" i="16"/>
  <c r="V124" i="16"/>
  <c r="Y45" i="16"/>
  <c r="V45" i="16"/>
  <c r="X45" i="16"/>
  <c r="H45" i="15"/>
  <c r="AC45" i="15"/>
  <c r="H65" i="15"/>
  <c r="AC65" i="15"/>
  <c r="H81" i="15"/>
  <c r="AC81" i="15"/>
  <c r="H97" i="15"/>
  <c r="AC97" i="15"/>
  <c r="H117" i="15"/>
  <c r="AC117" i="15"/>
  <c r="AC43" i="15"/>
  <c r="H43" i="15"/>
  <c r="V47" i="16"/>
  <c r="X47" i="16"/>
  <c r="Y47" i="16"/>
  <c r="Y51" i="16"/>
  <c r="X51" i="16"/>
  <c r="V51" i="16"/>
  <c r="AC59" i="15"/>
  <c r="H59" i="15"/>
  <c r="Y67" i="16"/>
  <c r="X67" i="16"/>
  <c r="V67" i="16"/>
  <c r="AC75" i="15"/>
  <c r="H75" i="15"/>
  <c r="Y83" i="16"/>
  <c r="X83" i="16"/>
  <c r="V83" i="16"/>
  <c r="Y91" i="16"/>
  <c r="V91" i="16"/>
  <c r="X91" i="16"/>
  <c r="W48" i="16"/>
  <c r="T48" i="16"/>
  <c r="Q48" i="16"/>
  <c r="W56" i="16"/>
  <c r="T56" i="16"/>
  <c r="Q56" i="16"/>
  <c r="W64" i="16"/>
  <c r="T64" i="16"/>
  <c r="Q64" i="16"/>
  <c r="W68" i="16"/>
  <c r="T68" i="16"/>
  <c r="Q68" i="16"/>
  <c r="W76" i="16"/>
  <c r="T76" i="16"/>
  <c r="Q76" i="16"/>
  <c r="W88" i="16"/>
  <c r="T88" i="16"/>
  <c r="Q88" i="16"/>
  <c r="W96" i="16"/>
  <c r="T96" i="16"/>
  <c r="Q96" i="16"/>
  <c r="Y120" i="16"/>
  <c r="V120" i="16"/>
  <c r="X120" i="16"/>
  <c r="H49" i="15"/>
  <c r="AC49" i="15"/>
  <c r="H53" i="15"/>
  <c r="AC53" i="15"/>
  <c r="V61" i="16"/>
  <c r="X61" i="16"/>
  <c r="Y61" i="16"/>
  <c r="H61" i="15"/>
  <c r="AC61" i="15"/>
  <c r="H69" i="15"/>
  <c r="AC69" i="15"/>
  <c r="V77" i="16"/>
  <c r="X77" i="16"/>
  <c r="Y77" i="16"/>
  <c r="H77" i="15"/>
  <c r="AC77" i="15"/>
  <c r="H85" i="15"/>
  <c r="AC85" i="15"/>
  <c r="V93" i="16"/>
  <c r="X93" i="16"/>
  <c r="Y93" i="16"/>
  <c r="H93" i="15"/>
  <c r="AC93" i="15"/>
  <c r="H101" i="15"/>
  <c r="AC101" i="15"/>
  <c r="H109" i="15"/>
  <c r="AC109" i="15"/>
  <c r="V52" i="16"/>
  <c r="X52" i="16"/>
  <c r="Y52" i="16"/>
  <c r="H100" i="15"/>
  <c r="AC100" i="15"/>
  <c r="H116" i="15"/>
  <c r="AC116" i="15"/>
  <c r="Q45" i="16"/>
  <c r="W45" i="16"/>
  <c r="T45" i="16"/>
  <c r="W57" i="16"/>
  <c r="Q57" i="16"/>
  <c r="T57" i="16"/>
  <c r="V65" i="16"/>
  <c r="Y65" i="16"/>
  <c r="X65" i="16"/>
  <c r="W97" i="16"/>
  <c r="Q97" i="16"/>
  <c r="T97" i="16"/>
  <c r="AC63" i="15"/>
  <c r="H63" i="15"/>
  <c r="Y79" i="16"/>
  <c r="V79" i="16"/>
  <c r="X79" i="16"/>
  <c r="Y99" i="16"/>
  <c r="X99" i="16"/>
  <c r="V99" i="16"/>
  <c r="H48" i="15"/>
  <c r="AC48" i="15"/>
  <c r="Y88" i="16"/>
  <c r="V88" i="16"/>
  <c r="X88" i="16"/>
  <c r="W104" i="16"/>
  <c r="T104" i="16"/>
  <c r="Q104" i="16"/>
  <c r="W112" i="16"/>
  <c r="T112" i="16"/>
  <c r="Q112" i="16"/>
  <c r="W128" i="16"/>
  <c r="T128" i="16"/>
  <c r="Q128" i="16"/>
  <c r="Q61" i="16"/>
  <c r="W61" i="16"/>
  <c r="T61" i="16"/>
  <c r="Q109" i="16"/>
  <c r="W109" i="16"/>
  <c r="T109" i="16"/>
  <c r="V46" i="16"/>
  <c r="X46" i="16"/>
  <c r="Y46" i="16"/>
  <c r="X54" i="16"/>
  <c r="V54" i="16"/>
  <c r="Y54" i="16"/>
  <c r="X62" i="16"/>
  <c r="V62" i="16"/>
  <c r="Y62" i="16"/>
  <c r="X70" i="16"/>
  <c r="V70" i="16"/>
  <c r="Y70" i="16"/>
  <c r="X78" i="16"/>
  <c r="V78" i="16"/>
  <c r="Y78" i="16"/>
  <c r="X86" i="16"/>
  <c r="V86" i="16"/>
  <c r="Y86" i="16"/>
  <c r="X94" i="16"/>
  <c r="V94" i="16"/>
  <c r="Y94" i="16"/>
  <c r="X98" i="16"/>
  <c r="V98" i="16"/>
  <c r="Y98" i="16"/>
  <c r="T106" i="16"/>
  <c r="Q106" i="16"/>
  <c r="W106" i="16"/>
  <c r="X110" i="16"/>
  <c r="V110" i="16"/>
  <c r="Y110" i="16"/>
  <c r="X114" i="16"/>
  <c r="V114" i="16"/>
  <c r="Y114" i="16"/>
  <c r="Q114" i="16"/>
  <c r="W114" i="16"/>
  <c r="T114" i="16"/>
  <c r="T122" i="16"/>
  <c r="W122" i="16"/>
  <c r="Q122" i="16"/>
  <c r="X126" i="16"/>
  <c r="V126" i="16"/>
  <c r="Y126" i="16"/>
  <c r="X130" i="16"/>
  <c r="V130" i="16"/>
  <c r="Y130" i="16"/>
  <c r="W130" i="16"/>
  <c r="Q130" i="16"/>
  <c r="T130" i="16"/>
  <c r="V80" i="16"/>
  <c r="X80" i="16"/>
  <c r="Y80" i="16"/>
  <c r="W108" i="16"/>
  <c r="T108" i="16"/>
  <c r="Q108" i="16"/>
  <c r="W116" i="16"/>
  <c r="T116" i="16"/>
  <c r="Q116" i="16"/>
  <c r="W124" i="16"/>
  <c r="T124" i="16"/>
  <c r="Q124" i="16"/>
  <c r="V57" i="16"/>
  <c r="X57" i="16"/>
  <c r="Y57" i="16"/>
  <c r="V73" i="16"/>
  <c r="X73" i="16"/>
  <c r="Y73" i="16"/>
  <c r="V81" i="16"/>
  <c r="Y81" i="16"/>
  <c r="X81" i="16"/>
  <c r="V89" i="16"/>
  <c r="X89" i="16"/>
  <c r="Y89" i="16"/>
  <c r="V105" i="16"/>
  <c r="X105" i="16"/>
  <c r="Y105" i="16"/>
  <c r="W105" i="16"/>
  <c r="Q105" i="16"/>
  <c r="T105" i="16"/>
  <c r="V113" i="16"/>
  <c r="Y113" i="16"/>
  <c r="X113" i="16"/>
  <c r="W113" i="16"/>
  <c r="Q113" i="16"/>
  <c r="T113" i="16"/>
  <c r="V117" i="16"/>
  <c r="X117" i="16"/>
  <c r="Y117" i="16"/>
  <c r="V125" i="16"/>
  <c r="X125" i="16"/>
  <c r="Y125" i="16"/>
  <c r="W43" i="16"/>
  <c r="T43" i="16"/>
  <c r="Q43" i="16"/>
  <c r="W47" i="16"/>
  <c r="T47" i="16"/>
  <c r="Q47" i="16"/>
  <c r="W51" i="16"/>
  <c r="Q51" i="16"/>
  <c r="T51" i="16"/>
  <c r="W55" i="16"/>
  <c r="Q55" i="16"/>
  <c r="T55" i="16"/>
  <c r="W59" i="16"/>
  <c r="T59" i="16"/>
  <c r="Q59" i="16"/>
  <c r="W63" i="16"/>
  <c r="T63" i="16"/>
  <c r="Q63" i="16"/>
  <c r="W67" i="16"/>
  <c r="Q67" i="16"/>
  <c r="T67" i="16"/>
  <c r="W71" i="16"/>
  <c r="Q71" i="16"/>
  <c r="T71" i="16"/>
  <c r="W75" i="16"/>
  <c r="T75" i="16"/>
  <c r="Q75" i="16"/>
  <c r="W79" i="16"/>
  <c r="T79" i="16"/>
  <c r="Q79" i="16"/>
  <c r="W83" i="16"/>
  <c r="Q83" i="16"/>
  <c r="T83" i="16"/>
  <c r="W87" i="16"/>
  <c r="Q87" i="16"/>
  <c r="T87" i="16"/>
  <c r="AC91" i="15"/>
  <c r="H91" i="15"/>
  <c r="W91" i="16"/>
  <c r="T91" i="16"/>
  <c r="Q91" i="16"/>
  <c r="AC95" i="15"/>
  <c r="H95" i="15"/>
  <c r="W95" i="16"/>
  <c r="T95" i="16"/>
  <c r="Q95" i="16"/>
  <c r="W99" i="16"/>
  <c r="Q99" i="16"/>
  <c r="T99" i="16"/>
  <c r="AC103" i="15"/>
  <c r="H103" i="15"/>
  <c r="W103" i="16"/>
  <c r="Q103" i="16"/>
  <c r="T103" i="16"/>
  <c r="Y107" i="16"/>
  <c r="V107" i="16"/>
  <c r="X107" i="16"/>
  <c r="W107" i="16"/>
  <c r="T107" i="16"/>
  <c r="Q107" i="16"/>
  <c r="AC111" i="15"/>
  <c r="H111" i="15"/>
  <c r="W111" i="16"/>
  <c r="T111" i="16"/>
  <c r="Q111" i="16"/>
  <c r="AC115" i="15"/>
  <c r="H115" i="15"/>
  <c r="Y115" i="16"/>
  <c r="X115" i="16"/>
  <c r="V115" i="16"/>
  <c r="W115" i="16"/>
  <c r="Q115" i="16"/>
  <c r="T115" i="16"/>
  <c r="AC119" i="15"/>
  <c r="H119" i="15"/>
  <c r="W119" i="16"/>
  <c r="Q119" i="16"/>
  <c r="T119" i="16"/>
  <c r="Y123" i="16"/>
  <c r="V123" i="16"/>
  <c r="X123" i="16"/>
  <c r="W123" i="16"/>
  <c r="T123" i="16"/>
  <c r="Q123" i="16"/>
  <c r="AC127" i="15"/>
  <c r="H127" i="15"/>
  <c r="W127" i="16"/>
  <c r="T127" i="16"/>
  <c r="Q127" i="16"/>
  <c r="X48" i="16"/>
  <c r="Y48" i="16"/>
  <c r="V48" i="16"/>
  <c r="V64" i="16"/>
  <c r="X64" i="16"/>
  <c r="Y64" i="16"/>
  <c r="H112" i="15"/>
  <c r="AC112" i="15"/>
  <c r="H120" i="15"/>
  <c r="AC120" i="15"/>
  <c r="Y49" i="16"/>
  <c r="V49" i="16"/>
  <c r="X49" i="16"/>
  <c r="V53" i="16"/>
  <c r="X53" i="16"/>
  <c r="Y53" i="16"/>
  <c r="V69" i="16"/>
  <c r="X69" i="16"/>
  <c r="Y69" i="16"/>
  <c r="V85" i="16"/>
  <c r="X85" i="16"/>
  <c r="Y85" i="16"/>
  <c r="V121" i="16"/>
  <c r="X121" i="16"/>
  <c r="Y121" i="16"/>
  <c r="W121" i="16"/>
  <c r="Q121" i="16"/>
  <c r="T121" i="16"/>
  <c r="V129" i="16"/>
  <c r="Y129" i="16"/>
  <c r="X129" i="16"/>
  <c r="W129" i="16"/>
  <c r="Q129" i="16"/>
  <c r="T129" i="16"/>
  <c r="O52" i="16"/>
  <c r="U52" i="16"/>
  <c r="R52" i="16"/>
  <c r="O108" i="16"/>
  <c r="U108" i="16"/>
  <c r="R108" i="16"/>
  <c r="H45" i="16"/>
  <c r="N45" i="16"/>
  <c r="H57" i="16"/>
  <c r="N57" i="16"/>
  <c r="R65" i="16"/>
  <c r="O65" i="16"/>
  <c r="U65" i="16"/>
  <c r="H65" i="16"/>
  <c r="N65" i="16"/>
  <c r="H73" i="16"/>
  <c r="N73" i="16"/>
  <c r="H81" i="16"/>
  <c r="N81" i="16"/>
  <c r="H89" i="16"/>
  <c r="N89" i="16"/>
  <c r="R97" i="16"/>
  <c r="U97" i="16"/>
  <c r="O97" i="16"/>
  <c r="H97" i="16"/>
  <c r="N97" i="16"/>
  <c r="H117" i="16"/>
  <c r="N117" i="16"/>
  <c r="H125" i="16"/>
  <c r="N125" i="16"/>
  <c r="R79" i="16"/>
  <c r="U79" i="16"/>
  <c r="O79" i="16"/>
  <c r="R99" i="16"/>
  <c r="O99" i="16"/>
  <c r="U99" i="16"/>
  <c r="O56" i="16"/>
  <c r="U56" i="16"/>
  <c r="R56" i="16"/>
  <c r="O68" i="16"/>
  <c r="U68" i="16"/>
  <c r="R68" i="16"/>
  <c r="O88" i="16"/>
  <c r="U88" i="16"/>
  <c r="R88" i="16"/>
  <c r="O104" i="16"/>
  <c r="U104" i="16"/>
  <c r="R104" i="16"/>
  <c r="H104" i="16"/>
  <c r="N104" i="16"/>
  <c r="H112" i="16"/>
  <c r="N112" i="16"/>
  <c r="H120" i="16"/>
  <c r="N120" i="16"/>
  <c r="H128" i="16"/>
  <c r="N128" i="16"/>
  <c r="H49" i="16"/>
  <c r="N49" i="16"/>
  <c r="H53" i="16"/>
  <c r="N53" i="16"/>
  <c r="H61" i="16"/>
  <c r="N61" i="16"/>
  <c r="H69" i="16"/>
  <c r="N69" i="16"/>
  <c r="H77" i="16"/>
  <c r="N77" i="16"/>
  <c r="H85" i="16"/>
  <c r="N85" i="16"/>
  <c r="H93" i="16"/>
  <c r="N93" i="16"/>
  <c r="U101" i="16"/>
  <c r="R101" i="16"/>
  <c r="O101" i="16"/>
  <c r="H101" i="16"/>
  <c r="N101" i="16"/>
  <c r="R109" i="16"/>
  <c r="O109" i="16"/>
  <c r="U109" i="16"/>
  <c r="H109" i="16"/>
  <c r="N109" i="16"/>
  <c r="U50" i="16"/>
  <c r="O50" i="16"/>
  <c r="R50" i="16"/>
  <c r="U58" i="16"/>
  <c r="R58" i="16"/>
  <c r="O58" i="16"/>
  <c r="U66" i="16"/>
  <c r="R66" i="16"/>
  <c r="O66" i="16"/>
  <c r="U74" i="16"/>
  <c r="R74" i="16"/>
  <c r="O74" i="16"/>
  <c r="U82" i="16"/>
  <c r="R82" i="16"/>
  <c r="O82" i="16"/>
  <c r="U90" i="16"/>
  <c r="O90" i="16"/>
  <c r="R90" i="16"/>
  <c r="U106" i="16"/>
  <c r="R106" i="16"/>
  <c r="O106" i="16"/>
  <c r="U118" i="16"/>
  <c r="O118" i="16"/>
  <c r="R118" i="16"/>
  <c r="U122" i="16"/>
  <c r="R122" i="16"/>
  <c r="O122" i="16"/>
  <c r="R43" i="16"/>
  <c r="U43" i="16"/>
  <c r="O43" i="16"/>
  <c r="R55" i="16"/>
  <c r="O55" i="16"/>
  <c r="U55" i="16"/>
  <c r="R59" i="16"/>
  <c r="U59" i="16"/>
  <c r="O59" i="16"/>
  <c r="R63" i="16"/>
  <c r="U63" i="16"/>
  <c r="O63" i="16"/>
  <c r="R71" i="16"/>
  <c r="U71" i="16"/>
  <c r="O71" i="16"/>
  <c r="R75" i="16"/>
  <c r="U75" i="16"/>
  <c r="O75" i="16"/>
  <c r="R87" i="16"/>
  <c r="U87" i="16"/>
  <c r="O87" i="16"/>
  <c r="R95" i="16"/>
  <c r="U95" i="16"/>
  <c r="O95" i="16"/>
  <c r="R103" i="16"/>
  <c r="U103" i="16"/>
  <c r="O103" i="16"/>
  <c r="R111" i="16"/>
  <c r="U111" i="16"/>
  <c r="O111" i="16"/>
  <c r="R119" i="16"/>
  <c r="U119" i="16"/>
  <c r="O119" i="16"/>
  <c r="R127" i="16"/>
  <c r="U127" i="16"/>
  <c r="O127" i="16"/>
  <c r="O76" i="16"/>
  <c r="R76" i="16"/>
  <c r="U76" i="16"/>
  <c r="O96" i="16"/>
  <c r="U96" i="16"/>
  <c r="R96" i="16"/>
  <c r="O112" i="16"/>
  <c r="U112" i="16"/>
  <c r="R112" i="16"/>
  <c r="O128" i="16"/>
  <c r="U128" i="16"/>
  <c r="R128" i="16"/>
  <c r="O72" i="16"/>
  <c r="U72" i="16"/>
  <c r="R72" i="16"/>
  <c r="O84" i="16"/>
  <c r="U84" i="16"/>
  <c r="R84" i="16"/>
  <c r="H46" i="16"/>
  <c r="N46" i="16"/>
  <c r="H50" i="16"/>
  <c r="N50" i="16"/>
  <c r="H54" i="16"/>
  <c r="N54" i="16"/>
  <c r="H58" i="16"/>
  <c r="N58" i="16"/>
  <c r="H62" i="16"/>
  <c r="N62" i="16"/>
  <c r="H66" i="16"/>
  <c r="N66" i="16"/>
  <c r="H70" i="16"/>
  <c r="N70" i="16"/>
  <c r="H74" i="16"/>
  <c r="N74" i="16"/>
  <c r="H78" i="16"/>
  <c r="N78" i="16"/>
  <c r="H82" i="16"/>
  <c r="N82" i="16"/>
  <c r="H86" i="16"/>
  <c r="N86" i="16"/>
  <c r="H90" i="16"/>
  <c r="N90" i="16"/>
  <c r="H94" i="16"/>
  <c r="N94" i="16"/>
  <c r="H98" i="16"/>
  <c r="N98" i="16"/>
  <c r="U102" i="16"/>
  <c r="O102" i="16"/>
  <c r="R102" i="16"/>
  <c r="H102" i="16"/>
  <c r="N102" i="16"/>
  <c r="H110" i="16"/>
  <c r="N110" i="16"/>
  <c r="H118" i="16"/>
  <c r="N118" i="16"/>
  <c r="H126" i="16"/>
  <c r="N126" i="16"/>
  <c r="O44" i="16"/>
  <c r="R44" i="16"/>
  <c r="U44" i="16"/>
  <c r="H44" i="16"/>
  <c r="N44" i="16"/>
  <c r="H52" i="16"/>
  <c r="N52" i="16"/>
  <c r="O60" i="16"/>
  <c r="R60" i="16"/>
  <c r="U60" i="16"/>
  <c r="H60" i="16"/>
  <c r="N60" i="16"/>
  <c r="H72" i="16"/>
  <c r="N72" i="16"/>
  <c r="H80" i="16"/>
  <c r="N80" i="16"/>
  <c r="H84" i="16"/>
  <c r="N84" i="16"/>
  <c r="O92" i="16"/>
  <c r="R92" i="16"/>
  <c r="U92" i="16"/>
  <c r="H92" i="16"/>
  <c r="N92" i="16"/>
  <c r="O100" i="16"/>
  <c r="R100" i="16"/>
  <c r="U100" i="16"/>
  <c r="H100" i="16"/>
  <c r="N100" i="16"/>
  <c r="O116" i="16"/>
  <c r="U116" i="16"/>
  <c r="R116" i="16"/>
  <c r="O124" i="16"/>
  <c r="U124" i="16"/>
  <c r="R124" i="16"/>
  <c r="U45" i="16"/>
  <c r="R45" i="16"/>
  <c r="O45" i="16"/>
  <c r="R47" i="16"/>
  <c r="U47" i="16"/>
  <c r="O47" i="16"/>
  <c r="R51" i="16"/>
  <c r="U51" i="16"/>
  <c r="O51" i="16"/>
  <c r="R67" i="16"/>
  <c r="U67" i="16"/>
  <c r="O67" i="16"/>
  <c r="R83" i="16"/>
  <c r="U83" i="16"/>
  <c r="O83" i="16"/>
  <c r="R91" i="16"/>
  <c r="U91" i="16"/>
  <c r="O91" i="16"/>
  <c r="H48" i="16"/>
  <c r="N48" i="16"/>
  <c r="H56" i="16"/>
  <c r="N56" i="16"/>
  <c r="H64" i="16"/>
  <c r="N64" i="16"/>
  <c r="H68" i="16"/>
  <c r="N68" i="16"/>
  <c r="H76" i="16"/>
  <c r="N76" i="16"/>
  <c r="H88" i="16"/>
  <c r="N88" i="16"/>
  <c r="H96" i="16"/>
  <c r="N96" i="16"/>
  <c r="O120" i="16"/>
  <c r="R120" i="16"/>
  <c r="U120" i="16"/>
  <c r="R61" i="16"/>
  <c r="O61" i="16"/>
  <c r="U61" i="16"/>
  <c r="U77" i="16"/>
  <c r="O77" i="16"/>
  <c r="R77" i="16"/>
  <c r="U93" i="16"/>
  <c r="O93" i="16"/>
  <c r="R93" i="16"/>
  <c r="U46" i="16"/>
  <c r="O46" i="16"/>
  <c r="R46" i="16"/>
  <c r="U54" i="16"/>
  <c r="R54" i="16"/>
  <c r="O54" i="16"/>
  <c r="U62" i="16"/>
  <c r="R62" i="16"/>
  <c r="O62" i="16"/>
  <c r="U70" i="16"/>
  <c r="R70" i="16"/>
  <c r="O70" i="16"/>
  <c r="U78" i="16"/>
  <c r="O78" i="16"/>
  <c r="R78" i="16"/>
  <c r="U86" i="16"/>
  <c r="R86" i="16"/>
  <c r="O86" i="16"/>
  <c r="U94" i="16"/>
  <c r="R94" i="16"/>
  <c r="O94" i="16"/>
  <c r="U98" i="16"/>
  <c r="R98" i="16"/>
  <c r="O98" i="16"/>
  <c r="H106" i="16"/>
  <c r="N106" i="16"/>
  <c r="U110" i="16"/>
  <c r="O110" i="16"/>
  <c r="R110" i="16"/>
  <c r="U114" i="16"/>
  <c r="O114" i="16"/>
  <c r="R114" i="16"/>
  <c r="H114" i="16"/>
  <c r="N114" i="16"/>
  <c r="H122" i="16"/>
  <c r="N122" i="16"/>
  <c r="U126" i="16"/>
  <c r="O126" i="16"/>
  <c r="R126" i="16"/>
  <c r="U130" i="16"/>
  <c r="R130" i="16"/>
  <c r="O130" i="16"/>
  <c r="H130" i="16"/>
  <c r="N130" i="16"/>
  <c r="O80" i="16"/>
  <c r="U80" i="16"/>
  <c r="R80" i="16"/>
  <c r="H108" i="16"/>
  <c r="N108" i="16"/>
  <c r="H116" i="16"/>
  <c r="N116" i="16"/>
  <c r="H124" i="16"/>
  <c r="N124" i="16"/>
  <c r="U57" i="16"/>
  <c r="O57" i="16"/>
  <c r="R57" i="16"/>
  <c r="U73" i="16"/>
  <c r="R73" i="16"/>
  <c r="O73" i="16"/>
  <c r="R81" i="16"/>
  <c r="O81" i="16"/>
  <c r="U81" i="16"/>
  <c r="U89" i="16"/>
  <c r="O89" i="16"/>
  <c r="R89" i="16"/>
  <c r="U105" i="16"/>
  <c r="O105" i="16"/>
  <c r="R105" i="16"/>
  <c r="H105" i="16"/>
  <c r="N105" i="16"/>
  <c r="O113" i="16"/>
  <c r="U113" i="16"/>
  <c r="R113" i="16"/>
  <c r="H113" i="16"/>
  <c r="N113" i="16"/>
  <c r="U117" i="16"/>
  <c r="R117" i="16"/>
  <c r="O117" i="16"/>
  <c r="U125" i="16"/>
  <c r="O125" i="16"/>
  <c r="R125" i="16"/>
  <c r="H43" i="16"/>
  <c r="N43" i="16"/>
  <c r="H47" i="16"/>
  <c r="N47" i="16"/>
  <c r="H51" i="16"/>
  <c r="N51" i="16"/>
  <c r="H55" i="16"/>
  <c r="N55" i="16"/>
  <c r="H59" i="16"/>
  <c r="N59" i="16"/>
  <c r="H63" i="16"/>
  <c r="N63" i="16"/>
  <c r="H67" i="16"/>
  <c r="N67" i="16"/>
  <c r="H71" i="16"/>
  <c r="N71" i="16"/>
  <c r="H75" i="16"/>
  <c r="N75" i="16"/>
  <c r="H79" i="16"/>
  <c r="N79" i="16"/>
  <c r="H83" i="16"/>
  <c r="N83" i="16"/>
  <c r="H87" i="16"/>
  <c r="N87" i="16"/>
  <c r="H91" i="16"/>
  <c r="N91" i="16"/>
  <c r="H95" i="16"/>
  <c r="N95" i="16"/>
  <c r="H99" i="16"/>
  <c r="N99" i="16"/>
  <c r="H103" i="16"/>
  <c r="N103" i="16"/>
  <c r="R107" i="16"/>
  <c r="U107" i="16"/>
  <c r="O107" i="16"/>
  <c r="H107" i="16"/>
  <c r="N107" i="16"/>
  <c r="H111" i="16"/>
  <c r="N111" i="16"/>
  <c r="R115" i="16"/>
  <c r="U115" i="16"/>
  <c r="O115" i="16"/>
  <c r="H115" i="16"/>
  <c r="N115" i="16"/>
  <c r="H119" i="16"/>
  <c r="N119" i="16"/>
  <c r="R123" i="16"/>
  <c r="U123" i="16"/>
  <c r="O123" i="16"/>
  <c r="H123" i="16"/>
  <c r="N123" i="16"/>
  <c r="H127" i="16"/>
  <c r="N127" i="16"/>
  <c r="O48" i="16"/>
  <c r="U48" i="16"/>
  <c r="R48" i="16"/>
  <c r="O64" i="16"/>
  <c r="U64" i="16"/>
  <c r="R64" i="16"/>
  <c r="R49" i="16"/>
  <c r="O49" i="16"/>
  <c r="U49" i="16"/>
  <c r="U53" i="16"/>
  <c r="R53" i="16"/>
  <c r="O53" i="16"/>
  <c r="U69" i="16"/>
  <c r="R69" i="16"/>
  <c r="O69" i="16"/>
  <c r="U85" i="16"/>
  <c r="R85" i="16"/>
  <c r="O85" i="16"/>
  <c r="U121" i="16"/>
  <c r="O121" i="16"/>
  <c r="R121" i="16"/>
  <c r="H121" i="16"/>
  <c r="N121" i="16"/>
  <c r="O129" i="16"/>
  <c r="R129" i="16"/>
  <c r="U129" i="16"/>
  <c r="H129" i="16"/>
  <c r="N129" i="16"/>
  <c r="AC89" i="16"/>
  <c r="L89" i="16"/>
  <c r="K89" i="16"/>
  <c r="AC79" i="16"/>
  <c r="L79" i="16"/>
  <c r="K79" i="16"/>
  <c r="L109" i="16"/>
  <c r="AC109" i="16"/>
  <c r="K109" i="16"/>
  <c r="L54" i="16"/>
  <c r="K54" i="16"/>
  <c r="AC54" i="16"/>
  <c r="L117" i="16"/>
  <c r="K117" i="16"/>
  <c r="AC117" i="16"/>
  <c r="K115" i="16"/>
  <c r="AC115" i="16"/>
  <c r="L115" i="16"/>
  <c r="L100" i="16"/>
  <c r="K100" i="16"/>
  <c r="AC100" i="16"/>
  <c r="AC45" i="16"/>
  <c r="L45" i="16"/>
  <c r="K45" i="16"/>
  <c r="K98" i="16"/>
  <c r="AC98" i="16"/>
  <c r="L98" i="16"/>
  <c r="K114" i="16"/>
  <c r="AC114" i="16"/>
  <c r="L114" i="16"/>
  <c r="K130" i="16"/>
  <c r="AC130" i="16"/>
  <c r="L130" i="16"/>
  <c r="AC43" i="16"/>
  <c r="L43" i="16"/>
  <c r="K43" i="16"/>
  <c r="AC59" i="16"/>
  <c r="L59" i="16"/>
  <c r="K59" i="16"/>
  <c r="AC63" i="16"/>
  <c r="L63" i="16"/>
  <c r="K63" i="16"/>
  <c r="AC75" i="16"/>
  <c r="L75" i="16"/>
  <c r="K75" i="16"/>
  <c r="AC127" i="16"/>
  <c r="L127" i="16"/>
  <c r="K127" i="16"/>
  <c r="AC76" i="16"/>
  <c r="L76" i="16"/>
  <c r="K76" i="16"/>
  <c r="K96" i="16"/>
  <c r="AC96" i="16"/>
  <c r="L96" i="16"/>
  <c r="K128" i="16"/>
  <c r="AC128" i="16"/>
  <c r="L128" i="16"/>
  <c r="AC44" i="16"/>
  <c r="L44" i="16"/>
  <c r="K44" i="16"/>
  <c r="AC46" i="16"/>
  <c r="L46" i="16"/>
  <c r="K46" i="16"/>
  <c r="AC62" i="16"/>
  <c r="L62" i="16"/>
  <c r="K62" i="16"/>
  <c r="AC94" i="16"/>
  <c r="L94" i="16"/>
  <c r="K94" i="16"/>
  <c r="AC110" i="16"/>
  <c r="L110" i="16"/>
  <c r="K110" i="16"/>
  <c r="AC126" i="16"/>
  <c r="L126" i="16"/>
  <c r="K126" i="16"/>
  <c r="AC73" i="16"/>
  <c r="K73" i="16"/>
  <c r="L73" i="16"/>
  <c r="AC105" i="16"/>
  <c r="L105" i="16"/>
  <c r="K105" i="16"/>
  <c r="AC107" i="16"/>
  <c r="L107" i="16"/>
  <c r="K107" i="16"/>
  <c r="AC123" i="16"/>
  <c r="L123" i="16"/>
  <c r="K123" i="16"/>
  <c r="L69" i="16"/>
  <c r="K69" i="16"/>
  <c r="AC69" i="16"/>
  <c r="AC74" i="16"/>
  <c r="L74" i="16"/>
  <c r="K74" i="16"/>
  <c r="AC90" i="16"/>
  <c r="L90" i="16"/>
  <c r="K90" i="16"/>
  <c r="K118" i="16"/>
  <c r="L118" i="16"/>
  <c r="AC118" i="16"/>
  <c r="L122" i="16"/>
  <c r="K122" i="16"/>
  <c r="AC122" i="16"/>
  <c r="L103" i="16"/>
  <c r="K103" i="16"/>
  <c r="AC103" i="16"/>
  <c r="L119" i="16"/>
  <c r="AC119" i="16"/>
  <c r="K119" i="16"/>
  <c r="L52" i="16"/>
  <c r="K52" i="16"/>
  <c r="AC52" i="16"/>
  <c r="K99" i="16"/>
  <c r="AC99" i="16"/>
  <c r="L99" i="16"/>
  <c r="AC56" i="16"/>
  <c r="L56" i="16"/>
  <c r="K56" i="16"/>
  <c r="L61" i="16"/>
  <c r="AC61" i="16"/>
  <c r="K61" i="16"/>
  <c r="AC93" i="16"/>
  <c r="L93" i="16"/>
  <c r="K93" i="16"/>
  <c r="AC91" i="16"/>
  <c r="L91" i="16"/>
  <c r="K91" i="16"/>
  <c r="L101" i="16"/>
  <c r="K101" i="16"/>
  <c r="AC101" i="16"/>
  <c r="AC125" i="16"/>
  <c r="L125" i="16"/>
  <c r="K125" i="16"/>
  <c r="K48" i="16"/>
  <c r="AC48" i="16"/>
  <c r="L48" i="16"/>
  <c r="K129" i="16"/>
  <c r="AC129" i="16"/>
  <c r="L129" i="16"/>
  <c r="AC88" i="16"/>
  <c r="L88" i="16"/>
  <c r="K88" i="16"/>
  <c r="L116" i="16"/>
  <c r="K116" i="16"/>
  <c r="AC116" i="16"/>
  <c r="L84" i="16"/>
  <c r="K84" i="16"/>
  <c r="AC84" i="16"/>
  <c r="AC108" i="16"/>
  <c r="L108" i="16"/>
  <c r="K108" i="16"/>
  <c r="K65" i="16"/>
  <c r="AC65" i="16"/>
  <c r="L65" i="16"/>
  <c r="K97" i="16"/>
  <c r="AC97" i="16"/>
  <c r="L97" i="16"/>
  <c r="AC47" i="16"/>
  <c r="L47" i="16"/>
  <c r="K47" i="16"/>
  <c r="AC78" i="16"/>
  <c r="L78" i="16"/>
  <c r="K78" i="16"/>
  <c r="K80" i="16"/>
  <c r="AC80" i="16"/>
  <c r="L80" i="16"/>
  <c r="AC111" i="16"/>
  <c r="L111" i="16"/>
  <c r="K111" i="16"/>
  <c r="K112" i="16"/>
  <c r="AC112" i="16"/>
  <c r="L112" i="16"/>
  <c r="AC58" i="16"/>
  <c r="L58" i="16"/>
  <c r="K58" i="16"/>
  <c r="AC124" i="16"/>
  <c r="L124" i="16"/>
  <c r="K124" i="16"/>
  <c r="K102" i="16"/>
  <c r="L102" i="16"/>
  <c r="AC102" i="16"/>
  <c r="AC60" i="16"/>
  <c r="L60" i="16"/>
  <c r="K60" i="16"/>
  <c r="AC92" i="16"/>
  <c r="L92" i="16"/>
  <c r="K92" i="16"/>
  <c r="K51" i="16"/>
  <c r="L51" i="16"/>
  <c r="AC51" i="16"/>
  <c r="K67" i="16"/>
  <c r="AC67" i="16"/>
  <c r="L67" i="16"/>
  <c r="K83" i="16"/>
  <c r="L83" i="16"/>
  <c r="AC83" i="16"/>
  <c r="L53" i="16"/>
  <c r="K53" i="16"/>
  <c r="AC53" i="16"/>
  <c r="L85" i="16"/>
  <c r="K85" i="16"/>
  <c r="AC85" i="16"/>
  <c r="AC121" i="16"/>
  <c r="K121" i="16"/>
  <c r="L121" i="16"/>
  <c r="K70" i="16"/>
  <c r="AC70" i="16"/>
  <c r="L70" i="16"/>
  <c r="AC72" i="16"/>
  <c r="L72" i="16"/>
  <c r="K72" i="16"/>
  <c r="AC104" i="16"/>
  <c r="L104" i="16"/>
  <c r="K104" i="16"/>
  <c r="K86" i="16"/>
  <c r="L86" i="16"/>
  <c r="AC86" i="16"/>
  <c r="L68" i="16"/>
  <c r="K68" i="16"/>
  <c r="AC68" i="16"/>
  <c r="AC50" i="16"/>
  <c r="K50" i="16"/>
  <c r="L50" i="16"/>
  <c r="K66" i="16"/>
  <c r="AC66" i="16"/>
  <c r="L66" i="16"/>
  <c r="AC82" i="16"/>
  <c r="K82" i="16"/>
  <c r="L82" i="16"/>
  <c r="AC106" i="16"/>
  <c r="L106" i="16"/>
  <c r="K106" i="16"/>
  <c r="L55" i="16"/>
  <c r="K55" i="16"/>
  <c r="AC55" i="16"/>
  <c r="L71" i="16"/>
  <c r="K71" i="16"/>
  <c r="AC71" i="16"/>
  <c r="L87" i="16"/>
  <c r="K87" i="16"/>
  <c r="AC87" i="16"/>
  <c r="AC95" i="16"/>
  <c r="L95" i="16"/>
  <c r="K95" i="16"/>
  <c r="AC120" i="16"/>
  <c r="L120" i="16"/>
  <c r="K120" i="16"/>
  <c r="AC77" i="16"/>
  <c r="L77" i="16"/>
  <c r="K77" i="16"/>
  <c r="AC57" i="16"/>
  <c r="L57" i="16"/>
  <c r="K57" i="16"/>
  <c r="K81" i="16"/>
  <c r="AC81" i="16"/>
  <c r="L81" i="16"/>
  <c r="K113" i="16"/>
  <c r="AC113" i="16"/>
  <c r="L113" i="16"/>
  <c r="K64" i="16"/>
  <c r="AC64" i="16"/>
  <c r="L64" i="16"/>
  <c r="K49" i="16"/>
  <c r="AC49" i="16"/>
  <c r="L49" i="16"/>
  <c r="F82" i="17"/>
  <c r="O82" i="17" s="1"/>
  <c r="G44" i="15"/>
  <c r="F52" i="17"/>
  <c r="J52" i="17" s="1"/>
  <c r="G108" i="15"/>
  <c r="G124" i="15"/>
  <c r="C65" i="17"/>
  <c r="C65" i="18" s="1"/>
  <c r="C125" i="17"/>
  <c r="C125" i="18" s="1"/>
  <c r="F43" i="17"/>
  <c r="J43" i="17" s="1"/>
  <c r="G47" i="15"/>
  <c r="G55" i="15"/>
  <c r="F59" i="17"/>
  <c r="O59" i="17" s="1"/>
  <c r="G63" i="15"/>
  <c r="G71" i="15"/>
  <c r="F75" i="17"/>
  <c r="M75" i="17" s="1"/>
  <c r="F79" i="17"/>
  <c r="B79" i="17" s="1"/>
  <c r="G79" i="15"/>
  <c r="G87" i="15"/>
  <c r="F103" i="17"/>
  <c r="G107" i="15"/>
  <c r="F119" i="17"/>
  <c r="J119" i="17" s="1"/>
  <c r="G123" i="15"/>
  <c r="F68" i="17"/>
  <c r="N68" i="17" s="1"/>
  <c r="G68" i="15"/>
  <c r="G76" i="15"/>
  <c r="F96" i="17"/>
  <c r="N96" i="17" s="1"/>
  <c r="G104" i="15"/>
  <c r="C104" i="17"/>
  <c r="C104" i="18" s="1"/>
  <c r="F112" i="17"/>
  <c r="M112" i="17" s="1"/>
  <c r="C112" i="17"/>
  <c r="C112" i="18" s="1"/>
  <c r="G120" i="15"/>
  <c r="C120" i="17"/>
  <c r="C120" i="18" s="1"/>
  <c r="F128" i="17"/>
  <c r="I128" i="17" s="1"/>
  <c r="K128" i="19" s="1"/>
  <c r="C128" i="17"/>
  <c r="C128" i="18" s="1"/>
  <c r="C49" i="17"/>
  <c r="C49" i="18" s="1"/>
  <c r="C53" i="17"/>
  <c r="C53" i="18" s="1"/>
  <c r="C61" i="17"/>
  <c r="C61" i="18" s="1"/>
  <c r="C69" i="17"/>
  <c r="C69" i="18" s="1"/>
  <c r="C77" i="17"/>
  <c r="C77" i="18" s="1"/>
  <c r="C85" i="17"/>
  <c r="C85" i="18" s="1"/>
  <c r="C93" i="17"/>
  <c r="C93" i="18" s="1"/>
  <c r="F101" i="17"/>
  <c r="F101" i="18" s="1"/>
  <c r="C101" i="17"/>
  <c r="C101" i="18" s="1"/>
  <c r="F109" i="17"/>
  <c r="F109" i="18" s="1"/>
  <c r="C109" i="17"/>
  <c r="C109" i="18" s="1"/>
  <c r="F58" i="17"/>
  <c r="O58" i="17" s="1"/>
  <c r="F66" i="17"/>
  <c r="K66" i="17" s="1"/>
  <c r="G66" i="18" s="1"/>
  <c r="F118" i="17"/>
  <c r="J118" i="17" s="1"/>
  <c r="F84" i="17"/>
  <c r="O84" i="17" s="1"/>
  <c r="G92" i="15"/>
  <c r="C45" i="17"/>
  <c r="C45" i="18" s="1"/>
  <c r="C57" i="17"/>
  <c r="C57" i="18" s="1"/>
  <c r="F65" i="17"/>
  <c r="I65" i="17" s="1"/>
  <c r="K65" i="19" s="1"/>
  <c r="C73" i="17"/>
  <c r="C73" i="18" s="1"/>
  <c r="C89" i="17"/>
  <c r="C89" i="18" s="1"/>
  <c r="C97" i="17"/>
  <c r="C97" i="18" s="1"/>
  <c r="C117" i="17"/>
  <c r="C117" i="18" s="1"/>
  <c r="G50" i="15"/>
  <c r="G54" i="15"/>
  <c r="G58" i="15"/>
  <c r="G62" i="15"/>
  <c r="G66" i="15"/>
  <c r="G70" i="15"/>
  <c r="G74" i="15"/>
  <c r="G78" i="15"/>
  <c r="G82" i="15"/>
  <c r="G86" i="15"/>
  <c r="G90" i="15"/>
  <c r="G94" i="15"/>
  <c r="G98" i="15"/>
  <c r="G102" i="15"/>
  <c r="G106" i="15"/>
  <c r="G110" i="15"/>
  <c r="G114" i="15"/>
  <c r="G118" i="15"/>
  <c r="G126" i="15"/>
  <c r="G130" i="15"/>
  <c r="G72" i="15"/>
  <c r="F80" i="17"/>
  <c r="I80" i="17" s="1"/>
  <c r="K80" i="19" s="1"/>
  <c r="G57" i="15"/>
  <c r="G73" i="15"/>
  <c r="G89" i="15"/>
  <c r="G105" i="15"/>
  <c r="G113" i="15"/>
  <c r="G125" i="15"/>
  <c r="G43" i="15"/>
  <c r="F51" i="17"/>
  <c r="G59" i="15"/>
  <c r="F63" i="17"/>
  <c r="N63" i="17" s="1"/>
  <c r="F67" i="17"/>
  <c r="B67" i="17" s="1"/>
  <c r="G75" i="15"/>
  <c r="F83" i="17"/>
  <c r="B83" i="17" s="1"/>
  <c r="F91" i="17"/>
  <c r="M91" i="17" s="1"/>
  <c r="F95" i="17"/>
  <c r="K95" i="17" s="1"/>
  <c r="G95" i="18" s="1"/>
  <c r="G115" i="15"/>
  <c r="F48" i="17"/>
  <c r="B48" i="17" s="1"/>
  <c r="F64" i="17"/>
  <c r="J64" i="17" s="1"/>
  <c r="G112" i="15"/>
  <c r="G128" i="15"/>
  <c r="G121" i="15"/>
  <c r="G129" i="15"/>
  <c r="F50" i="17"/>
  <c r="K50" i="17" s="1"/>
  <c r="G50" i="18" s="1"/>
  <c r="G84" i="15"/>
  <c r="C81" i="17"/>
  <c r="C81" i="18" s="1"/>
  <c r="F97" i="17"/>
  <c r="M97" i="17" s="1"/>
  <c r="G46" i="15"/>
  <c r="F46" i="17"/>
  <c r="C46" i="17"/>
  <c r="C46" i="18" s="1"/>
  <c r="C50" i="17"/>
  <c r="C50" i="18" s="1"/>
  <c r="F54" i="17"/>
  <c r="P54" i="17" s="1"/>
  <c r="C54" i="17"/>
  <c r="C54" i="18" s="1"/>
  <c r="C58" i="17"/>
  <c r="C58" i="18" s="1"/>
  <c r="F62" i="17"/>
  <c r="B62" i="17" s="1"/>
  <c r="C62" i="17"/>
  <c r="C62" i="18" s="1"/>
  <c r="C66" i="17"/>
  <c r="C66" i="18" s="1"/>
  <c r="F70" i="17"/>
  <c r="J70" i="17" s="1"/>
  <c r="C70" i="17"/>
  <c r="C70" i="18" s="1"/>
  <c r="C74" i="17"/>
  <c r="C74" i="18" s="1"/>
  <c r="F78" i="17"/>
  <c r="F78" i="18" s="1"/>
  <c r="C78" i="17"/>
  <c r="C78" i="18" s="1"/>
  <c r="C82" i="17"/>
  <c r="C82" i="18" s="1"/>
  <c r="F86" i="17"/>
  <c r="O86" i="17" s="1"/>
  <c r="C86" i="17"/>
  <c r="C86" i="18" s="1"/>
  <c r="C90" i="17"/>
  <c r="C90" i="18" s="1"/>
  <c r="F94" i="17"/>
  <c r="F94" i="18" s="1"/>
  <c r="C94" i="17"/>
  <c r="C94" i="18" s="1"/>
  <c r="C98" i="17"/>
  <c r="C98" i="18" s="1"/>
  <c r="C102" i="17"/>
  <c r="C102" i="18" s="1"/>
  <c r="F110" i="17"/>
  <c r="B110" i="17" s="1"/>
  <c r="C110" i="17"/>
  <c r="C110" i="18" s="1"/>
  <c r="C118" i="17"/>
  <c r="C118" i="18" s="1"/>
  <c r="G122" i="15"/>
  <c r="F126" i="17"/>
  <c r="M126" i="17" s="1"/>
  <c r="C126" i="17"/>
  <c r="C126" i="18" s="1"/>
  <c r="C44" i="17"/>
  <c r="C44" i="18" s="1"/>
  <c r="C52" i="17"/>
  <c r="C52" i="18" s="1"/>
  <c r="C60" i="17"/>
  <c r="C60" i="18" s="1"/>
  <c r="F72" i="17"/>
  <c r="I72" i="17" s="1"/>
  <c r="K72" i="19" s="1"/>
  <c r="C72" i="17"/>
  <c r="C72" i="18" s="1"/>
  <c r="G80" i="15"/>
  <c r="C80" i="17"/>
  <c r="C80" i="18" s="1"/>
  <c r="C84" i="17"/>
  <c r="C84" i="18" s="1"/>
  <c r="C92" i="17"/>
  <c r="C92" i="18" s="1"/>
  <c r="F100" i="17"/>
  <c r="K100" i="17" s="1"/>
  <c r="G100" i="18" s="1"/>
  <c r="C100" i="17"/>
  <c r="C100" i="18" s="1"/>
  <c r="F116" i="17"/>
  <c r="K116" i="17" s="1"/>
  <c r="G116" i="18" s="1"/>
  <c r="F124" i="17"/>
  <c r="J124" i="17" s="1"/>
  <c r="F45" i="17"/>
  <c r="F45" i="18" s="1"/>
  <c r="G45" i="15"/>
  <c r="G65" i="15"/>
  <c r="G81" i="15"/>
  <c r="G97" i="15"/>
  <c r="G117" i="15"/>
  <c r="F47" i="17"/>
  <c r="B47" i="17" s="1"/>
  <c r="G51" i="15"/>
  <c r="G83" i="15"/>
  <c r="G91" i="15"/>
  <c r="F99" i="17"/>
  <c r="N99" i="17" s="1"/>
  <c r="F115" i="17"/>
  <c r="F127" i="17"/>
  <c r="I127" i="17" s="1"/>
  <c r="K127" i="19" s="1"/>
  <c r="G48" i="15"/>
  <c r="C48" i="17"/>
  <c r="C48" i="18" s="1"/>
  <c r="G56" i="15"/>
  <c r="F56" i="17"/>
  <c r="B56" i="17" s="1"/>
  <c r="C56" i="17"/>
  <c r="C56" i="18" s="1"/>
  <c r="G64" i="15"/>
  <c r="C64" i="17"/>
  <c r="C64" i="18" s="1"/>
  <c r="C68" i="17"/>
  <c r="C68" i="18" s="1"/>
  <c r="F76" i="17"/>
  <c r="I76" i="17" s="1"/>
  <c r="K76" i="19" s="1"/>
  <c r="C76" i="17"/>
  <c r="C76" i="18" s="1"/>
  <c r="G88" i="15"/>
  <c r="F88" i="17"/>
  <c r="F88" i="18" s="1"/>
  <c r="C88" i="17"/>
  <c r="C88" i="18" s="1"/>
  <c r="G96" i="15"/>
  <c r="C96" i="17"/>
  <c r="C96" i="18" s="1"/>
  <c r="F104" i="17"/>
  <c r="B104" i="17" s="1"/>
  <c r="G49" i="15"/>
  <c r="G53" i="15"/>
  <c r="F61" i="17"/>
  <c r="F61" i="18" s="1"/>
  <c r="G61" i="15"/>
  <c r="G69" i="15"/>
  <c r="F77" i="17"/>
  <c r="B77" i="17" s="1"/>
  <c r="G77" i="15"/>
  <c r="G85" i="15"/>
  <c r="F93" i="17"/>
  <c r="N93" i="17" s="1"/>
  <c r="G93" i="15"/>
  <c r="G101" i="15"/>
  <c r="G109" i="15"/>
  <c r="F74" i="17"/>
  <c r="F74" i="18" s="1"/>
  <c r="F90" i="17"/>
  <c r="B90" i="17" s="1"/>
  <c r="F122" i="17"/>
  <c r="G52" i="15"/>
  <c r="G60" i="15"/>
  <c r="F98" i="17"/>
  <c r="O98" i="17" s="1"/>
  <c r="F102" i="17"/>
  <c r="N102" i="17" s="1"/>
  <c r="F106" i="17"/>
  <c r="M106" i="17" s="1"/>
  <c r="C106" i="17"/>
  <c r="C106" i="18" s="1"/>
  <c r="F114" i="17"/>
  <c r="B114" i="17" s="1"/>
  <c r="C114" i="17"/>
  <c r="C114" i="18" s="1"/>
  <c r="C122" i="17"/>
  <c r="C122" i="18" s="1"/>
  <c r="F130" i="17"/>
  <c r="O130" i="17" s="1"/>
  <c r="C130" i="17"/>
  <c r="C130" i="18" s="1"/>
  <c r="F44" i="17"/>
  <c r="F60" i="17"/>
  <c r="B60" i="17" s="1"/>
  <c r="F92" i="17"/>
  <c r="N92" i="17" s="1"/>
  <c r="G100" i="15"/>
  <c r="F108" i="17"/>
  <c r="K108" i="17" s="1"/>
  <c r="G108" i="18" s="1"/>
  <c r="C108" i="17"/>
  <c r="C108" i="18" s="1"/>
  <c r="G116" i="15"/>
  <c r="C116" i="17"/>
  <c r="C116" i="18" s="1"/>
  <c r="C124" i="17"/>
  <c r="C124" i="18" s="1"/>
  <c r="F57" i="17"/>
  <c r="B57" i="17" s="1"/>
  <c r="F73" i="17"/>
  <c r="P73" i="17" s="1"/>
  <c r="F81" i="17"/>
  <c r="O81" i="17" s="1"/>
  <c r="F89" i="17"/>
  <c r="P89" i="17" s="1"/>
  <c r="F105" i="17"/>
  <c r="K105" i="17" s="1"/>
  <c r="G105" i="18" s="1"/>
  <c r="C105" i="17"/>
  <c r="C105" i="18" s="1"/>
  <c r="F113" i="17"/>
  <c r="I113" i="17" s="1"/>
  <c r="K113" i="19" s="1"/>
  <c r="C113" i="17"/>
  <c r="C113" i="18" s="1"/>
  <c r="F117" i="17"/>
  <c r="F117" i="18" s="1"/>
  <c r="F125" i="17"/>
  <c r="N125" i="17" s="1"/>
  <c r="C43" i="17"/>
  <c r="C43" i="18" s="1"/>
  <c r="C47" i="17"/>
  <c r="C47" i="18" s="1"/>
  <c r="C51" i="17"/>
  <c r="C51" i="18" s="1"/>
  <c r="F55" i="17"/>
  <c r="M55" i="17" s="1"/>
  <c r="C55" i="17"/>
  <c r="C55" i="18" s="1"/>
  <c r="C59" i="17"/>
  <c r="C59" i="18" s="1"/>
  <c r="C63" i="17"/>
  <c r="C63" i="18" s="1"/>
  <c r="G67" i="15"/>
  <c r="C67" i="17"/>
  <c r="C67" i="18" s="1"/>
  <c r="F71" i="17"/>
  <c r="J71" i="17" s="1"/>
  <c r="C71" i="17"/>
  <c r="C71" i="18" s="1"/>
  <c r="C75" i="17"/>
  <c r="C75" i="18" s="1"/>
  <c r="C79" i="17"/>
  <c r="C79" i="18" s="1"/>
  <c r="C83" i="17"/>
  <c r="C83" i="18" s="1"/>
  <c r="F87" i="17"/>
  <c r="O87" i="17" s="1"/>
  <c r="C87" i="17"/>
  <c r="C87" i="18" s="1"/>
  <c r="C91" i="17"/>
  <c r="C91" i="18" s="1"/>
  <c r="G95" i="15"/>
  <c r="C95" i="17"/>
  <c r="C95" i="18" s="1"/>
  <c r="G99" i="15"/>
  <c r="C99" i="17"/>
  <c r="C99" i="18" s="1"/>
  <c r="G103" i="15"/>
  <c r="C103" i="17"/>
  <c r="C103" i="18" s="1"/>
  <c r="F107" i="17"/>
  <c r="B107" i="17" s="1"/>
  <c r="C107" i="17"/>
  <c r="C107" i="18" s="1"/>
  <c r="F111" i="17"/>
  <c r="I111" i="17" s="1"/>
  <c r="K111" i="19" s="1"/>
  <c r="G111" i="15"/>
  <c r="C111" i="17"/>
  <c r="C111" i="18" s="1"/>
  <c r="C115" i="17"/>
  <c r="C115" i="18" s="1"/>
  <c r="G119" i="15"/>
  <c r="C119" i="17"/>
  <c r="C119" i="18" s="1"/>
  <c r="F123" i="17"/>
  <c r="P123" i="17" s="1"/>
  <c r="C123" i="17"/>
  <c r="C123" i="18" s="1"/>
  <c r="G127" i="15"/>
  <c r="C127" i="17"/>
  <c r="C127" i="18" s="1"/>
  <c r="F120" i="17"/>
  <c r="P120" i="17" s="1"/>
  <c r="F49" i="17"/>
  <c r="O49" i="17" s="1"/>
  <c r="F53" i="17"/>
  <c r="K53" i="17" s="1"/>
  <c r="G53" i="18" s="1"/>
  <c r="F69" i="17"/>
  <c r="O69" i="17" s="1"/>
  <c r="F85" i="17"/>
  <c r="F85" i="18" s="1"/>
  <c r="F121" i="17"/>
  <c r="I121" i="17" s="1"/>
  <c r="K121" i="19" s="1"/>
  <c r="C121" i="17"/>
  <c r="C121" i="18" s="1"/>
  <c r="F129" i="17"/>
  <c r="K129" i="17" s="1"/>
  <c r="G129" i="18" s="1"/>
  <c r="C129" i="17"/>
  <c r="C129" i="18" s="1"/>
  <c r="BB75" i="22"/>
  <c r="BC75" i="22"/>
  <c r="BD75" i="22"/>
  <c r="BE75" i="22"/>
  <c r="BF75" i="22"/>
  <c r="BG75" i="22"/>
  <c r="BF113" i="22"/>
  <c r="BG113" i="22"/>
  <c r="BD113" i="22"/>
  <c r="BB113" i="22"/>
  <c r="BC113" i="22"/>
  <c r="BE113" i="22"/>
  <c r="BB45" i="22"/>
  <c r="BC45" i="22"/>
  <c r="BD45" i="22"/>
  <c r="BE45" i="22"/>
  <c r="BF45" i="22"/>
  <c r="BG45" i="22"/>
  <c r="BB109" i="22"/>
  <c r="BC109" i="22"/>
  <c r="BD109" i="22"/>
  <c r="BE109" i="22"/>
  <c r="BF109" i="22"/>
  <c r="BG109" i="22"/>
  <c r="BB71" i="22"/>
  <c r="BF71" i="22"/>
  <c r="BC71" i="22"/>
  <c r="BD71" i="22"/>
  <c r="BE71" i="22"/>
  <c r="BG71" i="22"/>
  <c r="BF94" i="22"/>
  <c r="BB94" i="22"/>
  <c r="BC94" i="22"/>
  <c r="BD94" i="22"/>
  <c r="BE94" i="22"/>
  <c r="BG94" i="22"/>
  <c r="BD100" i="22"/>
  <c r="BE100" i="22"/>
  <c r="BF100" i="22"/>
  <c r="BG100" i="22"/>
  <c r="BB100" i="22"/>
  <c r="BC100" i="22"/>
  <c r="BB79" i="22"/>
  <c r="BC79" i="22"/>
  <c r="BD79" i="22"/>
  <c r="BE79" i="22"/>
  <c r="BF79" i="22"/>
  <c r="BG79" i="22"/>
  <c r="BB128" i="22"/>
  <c r="BC128" i="22"/>
  <c r="BD128" i="22"/>
  <c r="BE128" i="22"/>
  <c r="BF128" i="22"/>
  <c r="BG128" i="22"/>
  <c r="BF70" i="22"/>
  <c r="BB70" i="22"/>
  <c r="BC70" i="22"/>
  <c r="BD70" i="22"/>
  <c r="BE70" i="22"/>
  <c r="BG70" i="22"/>
  <c r="BB82" i="22"/>
  <c r="BC82" i="22"/>
  <c r="BD82" i="22"/>
  <c r="BE82" i="22"/>
  <c r="BF82" i="22"/>
  <c r="BG82" i="22"/>
  <c r="BB67" i="22"/>
  <c r="BC67" i="22"/>
  <c r="BD67" i="22"/>
  <c r="BE67" i="22"/>
  <c r="BF67" i="22"/>
  <c r="BG67" i="22"/>
  <c r="BB69" i="22"/>
  <c r="BC69" i="22"/>
  <c r="BD69" i="22"/>
  <c r="BE69" i="22"/>
  <c r="BF69" i="22"/>
  <c r="BG69" i="22"/>
  <c r="BB55" i="22"/>
  <c r="BC55" i="22"/>
  <c r="BD55" i="22"/>
  <c r="BE55" i="22"/>
  <c r="BF55" i="22"/>
  <c r="BG55" i="22"/>
  <c r="BB104" i="22"/>
  <c r="BC104" i="22"/>
  <c r="BD104" i="22"/>
  <c r="BE104" i="22"/>
  <c r="BF104" i="22"/>
  <c r="BG104" i="22"/>
  <c r="K43" i="23"/>
  <c r="AZ43" i="23"/>
  <c r="M43" i="23"/>
  <c r="B43" i="23"/>
  <c r="N43" i="23"/>
  <c r="M107" i="23"/>
  <c r="N107" i="23"/>
  <c r="K107" i="23"/>
  <c r="B107" i="23"/>
  <c r="AZ107" i="23"/>
  <c r="N122" i="23"/>
  <c r="B122" i="23"/>
  <c r="K122" i="23"/>
  <c r="M122" i="23"/>
  <c r="AZ122" i="23"/>
  <c r="N88" i="23"/>
  <c r="K88" i="23"/>
  <c r="M88" i="23"/>
  <c r="AZ88" i="23"/>
  <c r="B88" i="23"/>
  <c r="B93" i="23"/>
  <c r="AZ93" i="23"/>
  <c r="M93" i="23"/>
  <c r="N93" i="23"/>
  <c r="K93" i="23"/>
  <c r="N106" i="23"/>
  <c r="M106" i="23"/>
  <c r="B106" i="23"/>
  <c r="K106" i="23"/>
  <c r="AZ106" i="23"/>
  <c r="N96" i="23"/>
  <c r="B96" i="23"/>
  <c r="K96" i="23"/>
  <c r="M96" i="23"/>
  <c r="AZ96" i="23"/>
  <c r="B49" i="23"/>
  <c r="M49" i="23"/>
  <c r="N49" i="23"/>
  <c r="K49" i="23"/>
  <c r="AZ49" i="23"/>
  <c r="AZ113" i="23"/>
  <c r="K113" i="23"/>
  <c r="N113" i="23"/>
  <c r="M113" i="23"/>
  <c r="B113" i="23"/>
  <c r="N50" i="23"/>
  <c r="B50" i="23"/>
  <c r="K50" i="23"/>
  <c r="M50" i="23"/>
  <c r="AZ50" i="23"/>
  <c r="K51" i="23"/>
  <c r="M51" i="23"/>
  <c r="AZ51" i="23"/>
  <c r="B51" i="23"/>
  <c r="N51" i="23"/>
  <c r="N90" i="23"/>
  <c r="AZ90" i="23"/>
  <c r="M90" i="23"/>
  <c r="B90" i="23"/>
  <c r="K90" i="23"/>
  <c r="N86" i="23"/>
  <c r="K86" i="23"/>
  <c r="M86" i="23"/>
  <c r="B86" i="23"/>
  <c r="AZ86" i="23"/>
  <c r="K71" i="23"/>
  <c r="M71" i="23"/>
  <c r="AZ71" i="23"/>
  <c r="B71" i="23"/>
  <c r="N71" i="23"/>
  <c r="BB42" i="22"/>
  <c r="BC42" i="22"/>
  <c r="BD42" i="22"/>
  <c r="BE42" i="22"/>
  <c r="BF42" i="22"/>
  <c r="BG42" i="22"/>
  <c r="BB80" i="22"/>
  <c r="BC80" i="22"/>
  <c r="BD80" i="22"/>
  <c r="BE80" i="22"/>
  <c r="BF80" i="22"/>
  <c r="BG80" i="22"/>
  <c r="N92" i="23"/>
  <c r="M92" i="23"/>
  <c r="AZ92" i="23"/>
  <c r="K92" i="23"/>
  <c r="B92" i="23"/>
  <c r="N94" i="23"/>
  <c r="B94" i="23"/>
  <c r="M94" i="23"/>
  <c r="AZ94" i="23"/>
  <c r="K94" i="23"/>
  <c r="AZ119" i="23"/>
  <c r="M119" i="23"/>
  <c r="K119" i="23"/>
  <c r="N119" i="23"/>
  <c r="B119" i="23"/>
  <c r="N100" i="23"/>
  <c r="AZ100" i="23"/>
  <c r="M100" i="23"/>
  <c r="B100" i="23"/>
  <c r="K100" i="23"/>
  <c r="B57" i="23"/>
  <c r="M57" i="23"/>
  <c r="K57" i="23"/>
  <c r="AZ57" i="23"/>
  <c r="N57" i="23"/>
  <c r="BD76" i="22"/>
  <c r="BE76" i="22"/>
  <c r="BF76" i="22"/>
  <c r="BG76" i="22"/>
  <c r="BB76" i="22"/>
  <c r="BC76" i="22"/>
  <c r="K79" i="23"/>
  <c r="M79" i="23"/>
  <c r="AZ79" i="23"/>
  <c r="B79" i="23"/>
  <c r="N79" i="23"/>
  <c r="B85" i="23"/>
  <c r="M85" i="23"/>
  <c r="AZ85" i="23"/>
  <c r="N85" i="23"/>
  <c r="K85" i="23"/>
  <c r="BB106" i="22"/>
  <c r="BC106" i="22"/>
  <c r="BD106" i="22"/>
  <c r="BE106" i="22"/>
  <c r="BF106" i="22"/>
  <c r="BG106" i="22"/>
  <c r="BB87" i="22"/>
  <c r="BC87" i="22"/>
  <c r="BD87" i="22"/>
  <c r="BE87" i="22"/>
  <c r="BF87" i="22"/>
  <c r="BG87" i="22"/>
  <c r="BB117" i="22"/>
  <c r="BC117" i="22"/>
  <c r="BD117" i="22"/>
  <c r="BE117" i="22"/>
  <c r="BF117" i="22"/>
  <c r="BG117" i="22"/>
  <c r="BD68" i="22"/>
  <c r="BE68" i="22"/>
  <c r="BF68" i="22"/>
  <c r="BG68" i="22"/>
  <c r="BB68" i="22"/>
  <c r="BC68" i="22"/>
  <c r="N116" i="23"/>
  <c r="K116" i="23"/>
  <c r="AZ116" i="23"/>
  <c r="B116" i="23"/>
  <c r="M116" i="23"/>
  <c r="BB58" i="22"/>
  <c r="BC58" i="22"/>
  <c r="BD58" i="22"/>
  <c r="BE58" i="22"/>
  <c r="BF58" i="22"/>
  <c r="BG58" i="22"/>
  <c r="BB122" i="22"/>
  <c r="BC122" i="22"/>
  <c r="BD122" i="22"/>
  <c r="BE122" i="22"/>
  <c r="BF122" i="22"/>
  <c r="BG122" i="22"/>
  <c r="BD92" i="22"/>
  <c r="BE92" i="22"/>
  <c r="BF92" i="22"/>
  <c r="BG92" i="22"/>
  <c r="BB92" i="22"/>
  <c r="BC92" i="22"/>
  <c r="BD116" i="22"/>
  <c r="BE116" i="22"/>
  <c r="BF116" i="22"/>
  <c r="BG116" i="22"/>
  <c r="BB116" i="22"/>
  <c r="BC116" i="22"/>
  <c r="BB61" i="22"/>
  <c r="BC61" i="22"/>
  <c r="BD61" i="22"/>
  <c r="BE61" i="22"/>
  <c r="BF61" i="22"/>
  <c r="BG61" i="22"/>
  <c r="BB103" i="22"/>
  <c r="BC103" i="22"/>
  <c r="BD103" i="22"/>
  <c r="BE103" i="22"/>
  <c r="BF103" i="22"/>
  <c r="BG103" i="22"/>
  <c r="BF81" i="22"/>
  <c r="BG81" i="22"/>
  <c r="BD81" i="22"/>
  <c r="BB81" i="22"/>
  <c r="BC81" i="22"/>
  <c r="BE81" i="22"/>
  <c r="BB123" i="22"/>
  <c r="BC123" i="22"/>
  <c r="BD123" i="22"/>
  <c r="BE123" i="22"/>
  <c r="BF123" i="22"/>
  <c r="BG123" i="22"/>
  <c r="BB96" i="22"/>
  <c r="BC96" i="22"/>
  <c r="BD96" i="22"/>
  <c r="BE96" i="22"/>
  <c r="BF96" i="22"/>
  <c r="BG96" i="22"/>
  <c r="BF89" i="22"/>
  <c r="BG89" i="22"/>
  <c r="BB89" i="22"/>
  <c r="BC89" i="22"/>
  <c r="BD89" i="22"/>
  <c r="BE89" i="22"/>
  <c r="BB98" i="22"/>
  <c r="BC98" i="22"/>
  <c r="BD98" i="22"/>
  <c r="BE98" i="22"/>
  <c r="BF98" i="22"/>
  <c r="BG98" i="22"/>
  <c r="BB118" i="22"/>
  <c r="BC118" i="22"/>
  <c r="BD118" i="22"/>
  <c r="BE118" i="22"/>
  <c r="BF118" i="22"/>
  <c r="BG118" i="22"/>
  <c r="BB83" i="22"/>
  <c r="BC83" i="22"/>
  <c r="BD83" i="22"/>
  <c r="BE83" i="22"/>
  <c r="BF83" i="22"/>
  <c r="BG83" i="22"/>
  <c r="BB85" i="22"/>
  <c r="BC85" i="22"/>
  <c r="BD85" i="22"/>
  <c r="BE85" i="22"/>
  <c r="BF85" i="22"/>
  <c r="BG85" i="22"/>
  <c r="BB56" i="22"/>
  <c r="BC56" i="22"/>
  <c r="BD56" i="22"/>
  <c r="BE56" i="22"/>
  <c r="BF56" i="22"/>
  <c r="BG56" i="22"/>
  <c r="BB120" i="22"/>
  <c r="BC120" i="22"/>
  <c r="BD120" i="22"/>
  <c r="BE120" i="22"/>
  <c r="BF120" i="22"/>
  <c r="BG120" i="22"/>
  <c r="M123" i="23"/>
  <c r="AZ123" i="23"/>
  <c r="K123" i="23"/>
  <c r="B123" i="23"/>
  <c r="N123" i="23"/>
  <c r="N44" i="23"/>
  <c r="B44" i="23"/>
  <c r="K44" i="23"/>
  <c r="M44" i="23"/>
  <c r="AZ44" i="23"/>
  <c r="N108" i="23"/>
  <c r="B108" i="23"/>
  <c r="AZ108" i="23"/>
  <c r="K108" i="23"/>
  <c r="M108" i="23"/>
  <c r="N46" i="23"/>
  <c r="K46" i="23"/>
  <c r="M46" i="23"/>
  <c r="B46" i="23"/>
  <c r="AZ46" i="23"/>
  <c r="N104" i="23"/>
  <c r="K104" i="23"/>
  <c r="M104" i="23"/>
  <c r="AZ104" i="23"/>
  <c r="B104" i="23"/>
  <c r="K95" i="23"/>
  <c r="M95" i="23"/>
  <c r="AZ95" i="23"/>
  <c r="N95" i="23"/>
  <c r="B95" i="23"/>
  <c r="N48" i="23"/>
  <c r="B48" i="23"/>
  <c r="K48" i="23"/>
  <c r="AZ48" i="23"/>
  <c r="M48" i="23"/>
  <c r="M129" i="23"/>
  <c r="AZ129" i="23"/>
  <c r="B129" i="23"/>
  <c r="K129" i="23"/>
  <c r="N129" i="23"/>
  <c r="N74" i="23"/>
  <c r="B74" i="23"/>
  <c r="M74" i="23"/>
  <c r="AZ74" i="23"/>
  <c r="K74" i="23"/>
  <c r="N102" i="23"/>
  <c r="K102" i="23"/>
  <c r="M102" i="23"/>
  <c r="AZ102" i="23"/>
  <c r="B102" i="23"/>
  <c r="B73" i="23"/>
  <c r="M73" i="23"/>
  <c r="K73" i="23"/>
  <c r="AZ73" i="23"/>
  <c r="N73" i="23"/>
  <c r="BF46" i="22"/>
  <c r="BB46" i="22"/>
  <c r="BC46" i="22"/>
  <c r="BD46" i="22"/>
  <c r="BE46" i="22"/>
  <c r="BG46" i="22"/>
  <c r="BD84" i="22"/>
  <c r="BE84" i="22"/>
  <c r="BF84" i="22"/>
  <c r="BG84" i="22"/>
  <c r="BB84" i="22"/>
  <c r="BC84" i="22"/>
  <c r="K59" i="23"/>
  <c r="M59" i="23"/>
  <c r="AZ59" i="23"/>
  <c r="B59" i="23"/>
  <c r="N59" i="23"/>
  <c r="B45" i="23"/>
  <c r="K45" i="23"/>
  <c r="N45" i="23"/>
  <c r="AZ45" i="23"/>
  <c r="M45" i="23"/>
  <c r="N110" i="23"/>
  <c r="K110" i="23"/>
  <c r="B110" i="23"/>
  <c r="M110" i="23"/>
  <c r="AZ110" i="23"/>
  <c r="N112" i="23"/>
  <c r="M112" i="23"/>
  <c r="AZ112" i="23"/>
  <c r="B112" i="23"/>
  <c r="K112" i="23"/>
  <c r="B65" i="23"/>
  <c r="K65" i="23"/>
  <c r="M65" i="23"/>
  <c r="AZ65" i="23"/>
  <c r="N65" i="23"/>
  <c r="N66" i="23"/>
  <c r="B66" i="23"/>
  <c r="K66" i="23"/>
  <c r="M66" i="23"/>
  <c r="AZ66" i="23"/>
  <c r="N120" i="23"/>
  <c r="AZ120" i="23"/>
  <c r="K120" i="23"/>
  <c r="M120" i="23"/>
  <c r="B120" i="23"/>
  <c r="BB110" i="22"/>
  <c r="BC110" i="22"/>
  <c r="BD110" i="22"/>
  <c r="BE110" i="22"/>
  <c r="BF110" i="22"/>
  <c r="BG110" i="22"/>
  <c r="M109" i="23"/>
  <c r="AZ109" i="23"/>
  <c r="B109" i="23"/>
  <c r="K109" i="23"/>
  <c r="N109" i="23"/>
  <c r="K67" i="23"/>
  <c r="AZ67" i="23"/>
  <c r="B67" i="23"/>
  <c r="N67" i="23"/>
  <c r="M67" i="23"/>
  <c r="N52" i="23"/>
  <c r="B52" i="23"/>
  <c r="M52" i="23"/>
  <c r="AZ52" i="23"/>
  <c r="K52" i="23"/>
  <c r="K87" i="23"/>
  <c r="AZ87" i="23"/>
  <c r="N87" i="23"/>
  <c r="M87" i="23"/>
  <c r="B87" i="23"/>
  <c r="BB91" i="22"/>
  <c r="BC91" i="22"/>
  <c r="BD91" i="22"/>
  <c r="BE91" i="22"/>
  <c r="BF91" i="22"/>
  <c r="BG91" i="22"/>
  <c r="BB125" i="22"/>
  <c r="BC125" i="22"/>
  <c r="BD125" i="22"/>
  <c r="BE125" i="22"/>
  <c r="BF125" i="22"/>
  <c r="BG125" i="22"/>
  <c r="BB95" i="22"/>
  <c r="BC95" i="22"/>
  <c r="BD95" i="22"/>
  <c r="BE95" i="22"/>
  <c r="BF95" i="22"/>
  <c r="BG95" i="22"/>
  <c r="BB74" i="22"/>
  <c r="BC74" i="22"/>
  <c r="BD74" i="22"/>
  <c r="BE74" i="22"/>
  <c r="BF74" i="22"/>
  <c r="BG74" i="22"/>
  <c r="BB43" i="22"/>
  <c r="BC43" i="22"/>
  <c r="BD43" i="22"/>
  <c r="BE43" i="22"/>
  <c r="BF43" i="22"/>
  <c r="BG43" i="22"/>
  <c r="BD44" i="22"/>
  <c r="BE44" i="22"/>
  <c r="BF44" i="22"/>
  <c r="BG44" i="22"/>
  <c r="BB44" i="22"/>
  <c r="BC44" i="22"/>
  <c r="BD108" i="22"/>
  <c r="BE108" i="22"/>
  <c r="BF108" i="22"/>
  <c r="BG108" i="22"/>
  <c r="BB108" i="22"/>
  <c r="BC108" i="22"/>
  <c r="BB77" i="22"/>
  <c r="BC77" i="22"/>
  <c r="BD77" i="22"/>
  <c r="BE77" i="22"/>
  <c r="BF77" i="22"/>
  <c r="BG77" i="22"/>
  <c r="BF49" i="22"/>
  <c r="BG49" i="22"/>
  <c r="BD49" i="22"/>
  <c r="BB49" i="22"/>
  <c r="BC49" i="22"/>
  <c r="BE49" i="22"/>
  <c r="BF62" i="22"/>
  <c r="BB62" i="22"/>
  <c r="BC62" i="22"/>
  <c r="BD62" i="22"/>
  <c r="BE62" i="22"/>
  <c r="BG62" i="22"/>
  <c r="BB126" i="22"/>
  <c r="BC126" i="22"/>
  <c r="BD126" i="22"/>
  <c r="BE126" i="22"/>
  <c r="BF126" i="22"/>
  <c r="BG126" i="22"/>
  <c r="BB47" i="22"/>
  <c r="BC47" i="22"/>
  <c r="BF47" i="22"/>
  <c r="BD47" i="22"/>
  <c r="BE47" i="22"/>
  <c r="BG47" i="22"/>
  <c r="BB111" i="22"/>
  <c r="BC111" i="22"/>
  <c r="BD111" i="22"/>
  <c r="BE111" i="22"/>
  <c r="BF111" i="22"/>
  <c r="BG111" i="22"/>
  <c r="BB48" i="22"/>
  <c r="BC48" i="22"/>
  <c r="BD48" i="22"/>
  <c r="BE48" i="22"/>
  <c r="BF48" i="22"/>
  <c r="BG48" i="22"/>
  <c r="BB112" i="22"/>
  <c r="BC112" i="22"/>
  <c r="BD112" i="22"/>
  <c r="BE112" i="22"/>
  <c r="BF112" i="22"/>
  <c r="BG112" i="22"/>
  <c r="BB50" i="22"/>
  <c r="BC50" i="22"/>
  <c r="BD50" i="22"/>
  <c r="BE50" i="22"/>
  <c r="BF50" i="22"/>
  <c r="BG50" i="22"/>
  <c r="BF105" i="22"/>
  <c r="BG105" i="22"/>
  <c r="BD105" i="22"/>
  <c r="BB105" i="22"/>
  <c r="BC105" i="22"/>
  <c r="BE105" i="22"/>
  <c r="BB119" i="22"/>
  <c r="BC119" i="22"/>
  <c r="BD119" i="22"/>
  <c r="BE119" i="22"/>
  <c r="BF119" i="22"/>
  <c r="BG119" i="22"/>
  <c r="BF73" i="22"/>
  <c r="BG73" i="22"/>
  <c r="BD73" i="22"/>
  <c r="BB73" i="22"/>
  <c r="BC73" i="22"/>
  <c r="BE73" i="22"/>
  <c r="K75" i="23"/>
  <c r="M75" i="23"/>
  <c r="AZ75" i="23"/>
  <c r="B75" i="23"/>
  <c r="N75" i="23"/>
  <c r="N98" i="23"/>
  <c r="M98" i="23"/>
  <c r="K98" i="23"/>
  <c r="AZ98" i="23"/>
  <c r="B98" i="23"/>
  <c r="N60" i="23"/>
  <c r="M60" i="23"/>
  <c r="K60" i="23"/>
  <c r="AZ60" i="23"/>
  <c r="B60" i="23"/>
  <c r="N62" i="23"/>
  <c r="K62" i="23"/>
  <c r="B62" i="23"/>
  <c r="M62" i="23"/>
  <c r="AZ62" i="23"/>
  <c r="N126" i="23"/>
  <c r="M126" i="23"/>
  <c r="AZ126" i="23"/>
  <c r="B126" i="23"/>
  <c r="K126" i="23"/>
  <c r="M111" i="23"/>
  <c r="B111" i="23"/>
  <c r="N111" i="23"/>
  <c r="AZ111" i="23"/>
  <c r="K111" i="23"/>
  <c r="M128" i="23"/>
  <c r="N128" i="23"/>
  <c r="B128" i="23"/>
  <c r="AZ128" i="23"/>
  <c r="K128" i="23"/>
  <c r="B53" i="23"/>
  <c r="M53" i="23"/>
  <c r="K53" i="23"/>
  <c r="AZ53" i="23"/>
  <c r="N53" i="23"/>
  <c r="N54" i="23"/>
  <c r="B54" i="23"/>
  <c r="K54" i="23"/>
  <c r="M54" i="23"/>
  <c r="AZ54" i="23"/>
  <c r="M105" i="23"/>
  <c r="AZ105" i="23"/>
  <c r="B105" i="23"/>
  <c r="K105" i="23"/>
  <c r="N105" i="23"/>
  <c r="N56" i="23"/>
  <c r="K56" i="23"/>
  <c r="M56" i="23"/>
  <c r="AZ56" i="23"/>
  <c r="B56" i="23"/>
  <c r="B89" i="23"/>
  <c r="M89" i="23"/>
  <c r="AZ89" i="23"/>
  <c r="N89" i="23"/>
  <c r="K89" i="23"/>
  <c r="BD114" i="22"/>
  <c r="BB114" i="22"/>
  <c r="BC114" i="22"/>
  <c r="BE114" i="22"/>
  <c r="BF114" i="22"/>
  <c r="BG114" i="22"/>
  <c r="BB99" i="22"/>
  <c r="BC99" i="22"/>
  <c r="BD99" i="22"/>
  <c r="BE99" i="22"/>
  <c r="BF99" i="22"/>
  <c r="BG99" i="22"/>
  <c r="N124" i="23"/>
  <c r="M124" i="23"/>
  <c r="B124" i="23"/>
  <c r="K124" i="23"/>
  <c r="AZ124" i="23"/>
  <c r="N64" i="23"/>
  <c r="B64" i="23"/>
  <c r="K64" i="23"/>
  <c r="M64" i="23"/>
  <c r="AZ64" i="23"/>
  <c r="B81" i="23"/>
  <c r="M81" i="23"/>
  <c r="K81" i="23"/>
  <c r="AZ81" i="23"/>
  <c r="N81" i="23"/>
  <c r="M117" i="23"/>
  <c r="AZ117" i="23"/>
  <c r="B117" i="23"/>
  <c r="K117" i="23"/>
  <c r="N117" i="23"/>
  <c r="K83" i="23"/>
  <c r="M83" i="23"/>
  <c r="AZ83" i="23"/>
  <c r="N83" i="23"/>
  <c r="B83" i="23"/>
  <c r="N68" i="23"/>
  <c r="K68" i="23"/>
  <c r="M68" i="23"/>
  <c r="AZ68" i="23"/>
  <c r="B68" i="23"/>
  <c r="BB102" i="22"/>
  <c r="BC102" i="22"/>
  <c r="BD102" i="22"/>
  <c r="BE102" i="22"/>
  <c r="BF102" i="22"/>
  <c r="BG102" i="22"/>
  <c r="BF129" i="22"/>
  <c r="BG129" i="22"/>
  <c r="BB129" i="22"/>
  <c r="BC129" i="22"/>
  <c r="BD129" i="22"/>
  <c r="BE129" i="22"/>
  <c r="BF121" i="22"/>
  <c r="BG121" i="22"/>
  <c r="BB121" i="22"/>
  <c r="BC121" i="22"/>
  <c r="BE121" i="22"/>
  <c r="BD121" i="22"/>
  <c r="BB72" i="22"/>
  <c r="BC72" i="22"/>
  <c r="BD72" i="22"/>
  <c r="BE72" i="22"/>
  <c r="BF72" i="22"/>
  <c r="BG72" i="22"/>
  <c r="B61" i="23"/>
  <c r="M61" i="23"/>
  <c r="K61" i="23"/>
  <c r="AZ61" i="23"/>
  <c r="N61" i="23"/>
  <c r="M125" i="23"/>
  <c r="K125" i="23"/>
  <c r="N125" i="23"/>
  <c r="AZ125" i="23"/>
  <c r="B125" i="23"/>
  <c r="K47" i="23"/>
  <c r="B47" i="23"/>
  <c r="AZ47" i="23"/>
  <c r="N47" i="23"/>
  <c r="M47" i="23"/>
  <c r="N82" i="23"/>
  <c r="K82" i="23"/>
  <c r="B82" i="23"/>
  <c r="AZ82" i="23"/>
  <c r="M82" i="23"/>
  <c r="BB90" i="22"/>
  <c r="BC90" i="22"/>
  <c r="BD90" i="22"/>
  <c r="BE90" i="22"/>
  <c r="BF90" i="22"/>
  <c r="BG90" i="22"/>
  <c r="BB59" i="22"/>
  <c r="BC59" i="22"/>
  <c r="BD59" i="22"/>
  <c r="BE59" i="22"/>
  <c r="BF59" i="22"/>
  <c r="BG59" i="22"/>
  <c r="BD124" i="22"/>
  <c r="BE124" i="22"/>
  <c r="BF124" i="22"/>
  <c r="BG124" i="22"/>
  <c r="BB124" i="22"/>
  <c r="BC124" i="22"/>
  <c r="BB107" i="22"/>
  <c r="BC107" i="22"/>
  <c r="BD107" i="22"/>
  <c r="BE107" i="22"/>
  <c r="BF107" i="22"/>
  <c r="BG107" i="22"/>
  <c r="BB93" i="22"/>
  <c r="BC93" i="22"/>
  <c r="BD93" i="22"/>
  <c r="BE93" i="22"/>
  <c r="BF93" i="22"/>
  <c r="BG93" i="22"/>
  <c r="BB101" i="22"/>
  <c r="BC101" i="22"/>
  <c r="BD101" i="22"/>
  <c r="BE101" i="22"/>
  <c r="BF101" i="22"/>
  <c r="BG101" i="22"/>
  <c r="BB78" i="22"/>
  <c r="BC78" i="22"/>
  <c r="BF78" i="22"/>
  <c r="BD78" i="22"/>
  <c r="BE78" i="22"/>
  <c r="BG78" i="22"/>
  <c r="BF97" i="22"/>
  <c r="BG97" i="22"/>
  <c r="BD97" i="22"/>
  <c r="BB97" i="22"/>
  <c r="BC97" i="22"/>
  <c r="BE97" i="22"/>
  <c r="BB63" i="22"/>
  <c r="BC63" i="22"/>
  <c r="BD63" i="22"/>
  <c r="BE63" i="22"/>
  <c r="BF63" i="22"/>
  <c r="BG63" i="22"/>
  <c r="BB127" i="22"/>
  <c r="BC127" i="22"/>
  <c r="BD127" i="22"/>
  <c r="BF127" i="22"/>
  <c r="BE127" i="22"/>
  <c r="BG127" i="22"/>
  <c r="BB86" i="22"/>
  <c r="BC86" i="22"/>
  <c r="BD86" i="22"/>
  <c r="BF86" i="22"/>
  <c r="BE86" i="22"/>
  <c r="BG86" i="22"/>
  <c r="BF65" i="22"/>
  <c r="BG65" i="22"/>
  <c r="BD65" i="22"/>
  <c r="BB65" i="22"/>
  <c r="BC65" i="22"/>
  <c r="BE65" i="22"/>
  <c r="BB66" i="22"/>
  <c r="BC66" i="22"/>
  <c r="BD66" i="22"/>
  <c r="BE66" i="22"/>
  <c r="BF66" i="22"/>
  <c r="BG66" i="22"/>
  <c r="BB115" i="22"/>
  <c r="BC115" i="22"/>
  <c r="BD115" i="22"/>
  <c r="BE115" i="22"/>
  <c r="BF115" i="22"/>
  <c r="BG115" i="22"/>
  <c r="BB51" i="22"/>
  <c r="BC51" i="22"/>
  <c r="BD51" i="22"/>
  <c r="BE51" i="22"/>
  <c r="BF51" i="22"/>
  <c r="BG51" i="22"/>
  <c r="BD52" i="22"/>
  <c r="BE52" i="22"/>
  <c r="BF52" i="22"/>
  <c r="BG52" i="22"/>
  <c r="BB52" i="22"/>
  <c r="BC52" i="22"/>
  <c r="BB54" i="22"/>
  <c r="BC54" i="22"/>
  <c r="BF54" i="22"/>
  <c r="BD54" i="22"/>
  <c r="BE54" i="22"/>
  <c r="BG54" i="22"/>
  <c r="BB88" i="22"/>
  <c r="BC88" i="22"/>
  <c r="BD88" i="22"/>
  <c r="BE88" i="22"/>
  <c r="BF88" i="22"/>
  <c r="BG88" i="22"/>
  <c r="B77" i="23"/>
  <c r="N77" i="23"/>
  <c r="K77" i="23"/>
  <c r="AZ77" i="23"/>
  <c r="M77" i="23"/>
  <c r="AZ99" i="23"/>
  <c r="M99" i="23"/>
  <c r="K99" i="23"/>
  <c r="N99" i="23"/>
  <c r="B99" i="23"/>
  <c r="AZ127" i="23"/>
  <c r="M127" i="23"/>
  <c r="B127" i="23"/>
  <c r="K127" i="23"/>
  <c r="N127" i="23"/>
  <c r="N114" i="23"/>
  <c r="M114" i="23"/>
  <c r="K114" i="23"/>
  <c r="B114" i="23"/>
  <c r="AZ114" i="23"/>
  <c r="AZ103" i="23"/>
  <c r="M103" i="23"/>
  <c r="K103" i="23"/>
  <c r="N103" i="23"/>
  <c r="B103" i="23"/>
  <c r="M97" i="23"/>
  <c r="B97" i="23"/>
  <c r="K97" i="23"/>
  <c r="N97" i="23"/>
  <c r="AZ97" i="23"/>
  <c r="N84" i="23"/>
  <c r="K84" i="23"/>
  <c r="M84" i="23"/>
  <c r="AZ84" i="23"/>
  <c r="B84" i="23"/>
  <c r="K55" i="23"/>
  <c r="AZ55" i="23"/>
  <c r="M55" i="23"/>
  <c r="N55" i="23"/>
  <c r="B55" i="23"/>
  <c r="M101" i="23"/>
  <c r="K101" i="23"/>
  <c r="N101" i="23"/>
  <c r="AZ101" i="23"/>
  <c r="B101" i="23"/>
  <c r="N76" i="23"/>
  <c r="K76" i="23"/>
  <c r="AZ76" i="23"/>
  <c r="M76" i="23"/>
  <c r="B76" i="23"/>
  <c r="M115" i="23"/>
  <c r="K115" i="23"/>
  <c r="N115" i="23"/>
  <c r="B115" i="23"/>
  <c r="AZ115" i="23"/>
  <c r="AZ121" i="23"/>
  <c r="K121" i="23"/>
  <c r="B121" i="23"/>
  <c r="N121" i="23"/>
  <c r="M121" i="23"/>
  <c r="N70" i="23"/>
  <c r="K70" i="23"/>
  <c r="B70" i="23"/>
  <c r="AZ70" i="23"/>
  <c r="M70" i="23"/>
  <c r="N58" i="23"/>
  <c r="K58" i="23"/>
  <c r="M58" i="23"/>
  <c r="B58" i="23"/>
  <c r="AZ58" i="23"/>
  <c r="BF57" i="22"/>
  <c r="BG57" i="22"/>
  <c r="BD57" i="22"/>
  <c r="BB57" i="22"/>
  <c r="BC57" i="22"/>
  <c r="BE57" i="22"/>
  <c r="N78" i="23"/>
  <c r="AZ78" i="23"/>
  <c r="K78" i="23"/>
  <c r="M78" i="23"/>
  <c r="B78" i="23"/>
  <c r="N130" i="23"/>
  <c r="K130" i="23"/>
  <c r="AZ130" i="23"/>
  <c r="M130" i="23"/>
  <c r="B130" i="23"/>
  <c r="N118" i="23"/>
  <c r="M118" i="23"/>
  <c r="K118" i="23"/>
  <c r="B118" i="23"/>
  <c r="AZ118" i="23"/>
  <c r="N72" i="23"/>
  <c r="M72" i="23"/>
  <c r="B72" i="23"/>
  <c r="AZ72" i="23"/>
  <c r="K72" i="23"/>
  <c r="BD60" i="22"/>
  <c r="BE60" i="22"/>
  <c r="BF60" i="22"/>
  <c r="BG60" i="22"/>
  <c r="BB60" i="22"/>
  <c r="BC60" i="22"/>
  <c r="BB64" i="22"/>
  <c r="BC64" i="22"/>
  <c r="BD64" i="22"/>
  <c r="BE64" i="22"/>
  <c r="BF64" i="22"/>
  <c r="BG64" i="22"/>
  <c r="BB53" i="22"/>
  <c r="BC53" i="22"/>
  <c r="BD53" i="22"/>
  <c r="BE53" i="22"/>
  <c r="BF53" i="22"/>
  <c r="BG53" i="22"/>
  <c r="K91" i="23"/>
  <c r="M91" i="23"/>
  <c r="AZ91" i="23"/>
  <c r="N91" i="23"/>
  <c r="B91" i="23"/>
  <c r="K63" i="23"/>
  <c r="M63" i="23"/>
  <c r="AZ63" i="23"/>
  <c r="B63" i="23"/>
  <c r="N63" i="23"/>
  <c r="N80" i="23"/>
  <c r="K80" i="23"/>
  <c r="B80" i="23"/>
  <c r="M80" i="23"/>
  <c r="AZ80" i="23"/>
  <c r="B69" i="23"/>
  <c r="M69" i="23"/>
  <c r="K69" i="23"/>
  <c r="AZ69" i="23"/>
  <c r="N69" i="23"/>
  <c r="AA46" i="7"/>
  <c r="H46" i="7"/>
  <c r="AA62" i="7"/>
  <c r="H62" i="7"/>
  <c r="AA78" i="7"/>
  <c r="H78" i="7"/>
  <c r="AA94" i="7"/>
  <c r="H94" i="7"/>
  <c r="AA110" i="7"/>
  <c r="H110" i="7"/>
  <c r="AA126" i="7"/>
  <c r="H126" i="7"/>
  <c r="AA60" i="7"/>
  <c r="H60" i="7"/>
  <c r="AA92" i="7"/>
  <c r="H92" i="7"/>
  <c r="AA81" i="7"/>
  <c r="H81" i="7"/>
  <c r="J47" i="15"/>
  <c r="K47" i="15"/>
  <c r="J63" i="15"/>
  <c r="K63" i="15"/>
  <c r="J79" i="15"/>
  <c r="K79" i="15"/>
  <c r="AA64" i="7"/>
  <c r="H64" i="7"/>
  <c r="AA96" i="7"/>
  <c r="H96" i="7"/>
  <c r="AA49" i="7"/>
  <c r="H49" i="7"/>
  <c r="AA76" i="22"/>
  <c r="G76" i="12" s="1"/>
  <c r="M76" i="22"/>
  <c r="K76" i="22"/>
  <c r="I76" i="22"/>
  <c r="P76" i="22"/>
  <c r="AA114" i="22"/>
  <c r="G114" i="12" s="1"/>
  <c r="P114" i="22"/>
  <c r="M114" i="22"/>
  <c r="K114" i="22"/>
  <c r="I114" i="22"/>
  <c r="AA46" i="22"/>
  <c r="G46" i="12" s="1"/>
  <c r="M46" i="22"/>
  <c r="K46" i="22"/>
  <c r="I46" i="22"/>
  <c r="P46" i="22"/>
  <c r="AA110" i="22"/>
  <c r="G110" i="12" s="1"/>
  <c r="M110" i="22"/>
  <c r="K110" i="22"/>
  <c r="I110" i="22"/>
  <c r="P110" i="22"/>
  <c r="AA72" i="22"/>
  <c r="G72" i="12" s="1"/>
  <c r="I72" i="22"/>
  <c r="K72" i="22"/>
  <c r="P72" i="22"/>
  <c r="M72" i="22"/>
  <c r="AA95" i="22"/>
  <c r="G95" i="12" s="1"/>
  <c r="P95" i="22"/>
  <c r="M95" i="22"/>
  <c r="K95" i="22"/>
  <c r="I95" i="22"/>
  <c r="AA101" i="22"/>
  <c r="G101" i="12" s="1"/>
  <c r="P101" i="22"/>
  <c r="M101" i="22"/>
  <c r="K101" i="22"/>
  <c r="I101" i="22"/>
  <c r="AA80" i="22"/>
  <c r="G80" i="12" s="1"/>
  <c r="P80" i="22"/>
  <c r="K80" i="22"/>
  <c r="M80" i="22"/>
  <c r="I80" i="22"/>
  <c r="AA129" i="22"/>
  <c r="G129" i="12" s="1"/>
  <c r="P129" i="22"/>
  <c r="M129" i="22"/>
  <c r="K129" i="22"/>
  <c r="I129" i="22"/>
  <c r="AA71" i="22"/>
  <c r="G71" i="12" s="1"/>
  <c r="P71" i="22"/>
  <c r="M71" i="22"/>
  <c r="K71" i="22"/>
  <c r="I71" i="22"/>
  <c r="AA83" i="22"/>
  <c r="G83" i="12" s="1"/>
  <c r="P83" i="22"/>
  <c r="M83" i="22"/>
  <c r="K83" i="22"/>
  <c r="I83" i="22"/>
  <c r="AA68" i="22"/>
  <c r="G68" i="12" s="1"/>
  <c r="P68" i="22"/>
  <c r="M68" i="22"/>
  <c r="I68" i="22"/>
  <c r="K68" i="22"/>
  <c r="AA70" i="22"/>
  <c r="G70" i="12" s="1"/>
  <c r="I70" i="22"/>
  <c r="P70" i="22"/>
  <c r="M70" i="22"/>
  <c r="K70" i="22"/>
  <c r="AA56" i="22"/>
  <c r="G56" i="12" s="1"/>
  <c r="I56" i="22"/>
  <c r="P56" i="22"/>
  <c r="M56" i="22"/>
  <c r="K56" i="22"/>
  <c r="AA105" i="22"/>
  <c r="G105" i="12" s="1"/>
  <c r="K105" i="22"/>
  <c r="I105" i="22"/>
  <c r="P105" i="22"/>
  <c r="M105" i="22"/>
  <c r="BF117" i="23"/>
  <c r="BE117" i="23"/>
  <c r="BE86" i="23"/>
  <c r="BF86" i="23"/>
  <c r="BE102" i="23"/>
  <c r="BF102" i="23"/>
  <c r="BE68" i="23"/>
  <c r="BF68" i="23"/>
  <c r="BE85" i="23"/>
  <c r="BF85" i="23"/>
  <c r="BE55" i="23"/>
  <c r="BF55" i="23"/>
  <c r="K50" i="15"/>
  <c r="J50" i="15"/>
  <c r="K66" i="15"/>
  <c r="J66" i="15"/>
  <c r="K82" i="15"/>
  <c r="J82" i="15"/>
  <c r="K98" i="15"/>
  <c r="J98" i="15"/>
  <c r="K114" i="15"/>
  <c r="J114" i="15"/>
  <c r="K130" i="15"/>
  <c r="J130" i="15"/>
  <c r="K113" i="15"/>
  <c r="J113" i="15"/>
  <c r="AA107" i="7"/>
  <c r="H107" i="7"/>
  <c r="AA123" i="7"/>
  <c r="H123" i="7"/>
  <c r="AA43" i="22"/>
  <c r="G43" i="12" s="1"/>
  <c r="K43" i="22"/>
  <c r="I43" i="22"/>
  <c r="P43" i="22"/>
  <c r="M43" i="22"/>
  <c r="AA81" i="22"/>
  <c r="G81" i="12" s="1"/>
  <c r="P81" i="22"/>
  <c r="M81" i="22"/>
  <c r="K81" i="22"/>
  <c r="I81" i="22"/>
  <c r="BF113" i="23"/>
  <c r="BE113" i="23"/>
  <c r="BF80" i="23"/>
  <c r="BE80" i="23"/>
  <c r="BE81" i="23"/>
  <c r="BF81" i="23"/>
  <c r="BE83" i="23"/>
  <c r="BF83" i="23"/>
  <c r="AA114" i="7"/>
  <c r="H114" i="7"/>
  <c r="AA130" i="7"/>
  <c r="H130" i="7"/>
  <c r="K116" i="15"/>
  <c r="J116" i="15"/>
  <c r="AA124" i="7"/>
  <c r="H124" i="7"/>
  <c r="K45" i="15"/>
  <c r="J45" i="15"/>
  <c r="K81" i="15"/>
  <c r="J81" i="15"/>
  <c r="AA113" i="7"/>
  <c r="H113" i="7"/>
  <c r="AA47" i="7"/>
  <c r="H47" i="7"/>
  <c r="AA63" i="7"/>
  <c r="H63" i="7"/>
  <c r="AA79" i="7"/>
  <c r="H79" i="7"/>
  <c r="AA95" i="7"/>
  <c r="H95" i="7"/>
  <c r="AA128" i="7"/>
  <c r="H128" i="7"/>
  <c r="K49" i="15"/>
  <c r="J49" i="15"/>
  <c r="K77" i="15"/>
  <c r="J77" i="15"/>
  <c r="K109" i="15"/>
  <c r="J109" i="15"/>
  <c r="AA77" i="22"/>
  <c r="G77" i="12" s="1"/>
  <c r="M77" i="22"/>
  <c r="K77" i="22"/>
  <c r="P77" i="22"/>
  <c r="I77" i="22"/>
  <c r="BF127" i="23"/>
  <c r="BE127" i="23"/>
  <c r="BE92" i="23"/>
  <c r="BF92" i="23"/>
  <c r="BE61" i="23"/>
  <c r="BF61" i="23"/>
  <c r="BE62" i="23"/>
  <c r="BF62" i="23"/>
  <c r="BE126" i="23"/>
  <c r="BF126" i="23"/>
  <c r="BF95" i="23"/>
  <c r="BE95" i="23"/>
  <c r="K52" i="15"/>
  <c r="J52" i="15"/>
  <c r="K84" i="15"/>
  <c r="J84" i="15"/>
  <c r="AA45" i="7"/>
  <c r="H45" i="7"/>
  <c r="AA65" i="7"/>
  <c r="H65" i="7"/>
  <c r="J128" i="15"/>
  <c r="K128" i="15"/>
  <c r="AA77" i="7"/>
  <c r="H77" i="7"/>
  <c r="AA107" i="22"/>
  <c r="G107" i="12" s="1"/>
  <c r="K107" i="22"/>
  <c r="I107" i="22"/>
  <c r="P107" i="22"/>
  <c r="M107" i="22"/>
  <c r="AA88" i="22"/>
  <c r="G88" i="12" s="1"/>
  <c r="I88" i="22"/>
  <c r="P88" i="22"/>
  <c r="K88" i="22"/>
  <c r="M88" i="22"/>
  <c r="AA118" i="22"/>
  <c r="G118" i="12" s="1"/>
  <c r="I118" i="22"/>
  <c r="P118" i="22"/>
  <c r="M118" i="22"/>
  <c r="K118" i="22"/>
  <c r="AA69" i="22"/>
  <c r="G69" i="12" s="1"/>
  <c r="P69" i="22"/>
  <c r="I69" i="22"/>
  <c r="M69" i="22"/>
  <c r="K69" i="22"/>
  <c r="BE43" i="23"/>
  <c r="BF43" i="23"/>
  <c r="BF107" i="23"/>
  <c r="BE107" i="23"/>
  <c r="BE90" i="23"/>
  <c r="BF90" i="23"/>
  <c r="BF106" i="23"/>
  <c r="BE106" i="23"/>
  <c r="BF104" i="23"/>
  <c r="BE104" i="23"/>
  <c r="BF121" i="23"/>
  <c r="BE121" i="23"/>
  <c r="AA50" i="7"/>
  <c r="H50" i="7"/>
  <c r="AA66" i="7"/>
  <c r="H66" i="7"/>
  <c r="AA82" i="7"/>
  <c r="H82" i="7"/>
  <c r="AA98" i="7"/>
  <c r="H98" i="7"/>
  <c r="AA72" i="7"/>
  <c r="H72" i="7"/>
  <c r="AA100" i="7"/>
  <c r="H100" i="7"/>
  <c r="K67" i="15"/>
  <c r="J67" i="15"/>
  <c r="J64" i="15"/>
  <c r="K64" i="15"/>
  <c r="AA68" i="7"/>
  <c r="H68" i="7"/>
  <c r="J96" i="15"/>
  <c r="K96" i="15"/>
  <c r="K104" i="15"/>
  <c r="J104" i="15"/>
  <c r="AA59" i="22"/>
  <c r="G59" i="12" s="1"/>
  <c r="K59" i="22"/>
  <c r="I59" i="22"/>
  <c r="P59" i="22"/>
  <c r="M59" i="22"/>
  <c r="AA123" i="22"/>
  <c r="G123" i="12" s="1"/>
  <c r="K123" i="22"/>
  <c r="I123" i="22"/>
  <c r="P123" i="22"/>
  <c r="M123" i="22"/>
  <c r="AA93" i="22"/>
  <c r="G93" i="12" s="1"/>
  <c r="M93" i="22"/>
  <c r="K93" i="22"/>
  <c r="I93" i="22"/>
  <c r="P93" i="22"/>
  <c r="AA117" i="22"/>
  <c r="G117" i="12" s="1"/>
  <c r="P117" i="22"/>
  <c r="M117" i="22"/>
  <c r="I117" i="22"/>
  <c r="K117" i="22"/>
  <c r="AA62" i="22"/>
  <c r="G62" i="12" s="1"/>
  <c r="M62" i="22"/>
  <c r="K62" i="22"/>
  <c r="I62" i="22"/>
  <c r="P62" i="22"/>
  <c r="AA104" i="22"/>
  <c r="G104" i="12" s="1"/>
  <c r="I104" i="22"/>
  <c r="P104" i="22"/>
  <c r="M104" i="22"/>
  <c r="K104" i="22"/>
  <c r="AA82" i="22"/>
  <c r="G82" i="12" s="1"/>
  <c r="P82" i="22"/>
  <c r="M82" i="22"/>
  <c r="K82" i="22"/>
  <c r="I82" i="22"/>
  <c r="AA124" i="22"/>
  <c r="G124" i="12" s="1"/>
  <c r="M124" i="22"/>
  <c r="K124" i="22"/>
  <c r="I124" i="22"/>
  <c r="P124" i="22"/>
  <c r="AA97" i="22"/>
  <c r="G97" i="12" s="1"/>
  <c r="P97" i="22"/>
  <c r="M97" i="22"/>
  <c r="K97" i="22"/>
  <c r="I97" i="22"/>
  <c r="AA90" i="22"/>
  <c r="G90" i="12" s="1"/>
  <c r="K90" i="22"/>
  <c r="I90" i="22"/>
  <c r="P90" i="22"/>
  <c r="M90" i="22"/>
  <c r="AA99" i="22"/>
  <c r="G99" i="12" s="1"/>
  <c r="P99" i="22"/>
  <c r="M99" i="22"/>
  <c r="K99" i="22"/>
  <c r="I99" i="22"/>
  <c r="AA119" i="22"/>
  <c r="G119" i="12" s="1"/>
  <c r="P119" i="22"/>
  <c r="I119" i="22"/>
  <c r="M119" i="22"/>
  <c r="K119" i="22"/>
  <c r="AA84" i="22"/>
  <c r="G84" i="12" s="1"/>
  <c r="P84" i="22"/>
  <c r="M84" i="22"/>
  <c r="K84" i="22"/>
  <c r="I84" i="22"/>
  <c r="AA86" i="22"/>
  <c r="G86" i="12" s="1"/>
  <c r="I86" i="22"/>
  <c r="P86" i="22"/>
  <c r="M86" i="22"/>
  <c r="K86" i="22"/>
  <c r="AA57" i="22"/>
  <c r="G57" i="12" s="1"/>
  <c r="K57" i="22"/>
  <c r="I57" i="22"/>
  <c r="P57" i="22"/>
  <c r="M57" i="22"/>
  <c r="AA121" i="22"/>
  <c r="G121" i="12" s="1"/>
  <c r="K121" i="22"/>
  <c r="I121" i="22"/>
  <c r="P121" i="22"/>
  <c r="M121" i="22"/>
  <c r="BF119" i="23"/>
  <c r="BE119" i="23"/>
  <c r="BE84" i="23"/>
  <c r="BF84" i="23"/>
  <c r="BE101" i="23"/>
  <c r="BF101" i="23"/>
  <c r="BF116" i="23"/>
  <c r="BE116" i="23"/>
  <c r="K54" i="15"/>
  <c r="J54" i="15"/>
  <c r="K70" i="15"/>
  <c r="J70" i="15"/>
  <c r="K86" i="15"/>
  <c r="J86" i="15"/>
  <c r="K102" i="15"/>
  <c r="J102" i="15"/>
  <c r="K118" i="15"/>
  <c r="J118" i="15"/>
  <c r="K57" i="15"/>
  <c r="J57" i="15"/>
  <c r="K89" i="15"/>
  <c r="J89" i="15"/>
  <c r="AA111" i="7"/>
  <c r="H111" i="7"/>
  <c r="AA127" i="7"/>
  <c r="H127" i="7"/>
  <c r="K121" i="15"/>
  <c r="J121" i="15"/>
  <c r="AA47" i="22"/>
  <c r="G47" i="12" s="1"/>
  <c r="P47" i="22"/>
  <c r="M47" i="22"/>
  <c r="K47" i="22"/>
  <c r="I47" i="22"/>
  <c r="AA85" i="22"/>
  <c r="G85" i="12" s="1"/>
  <c r="P85" i="22"/>
  <c r="M85" i="22"/>
  <c r="I85" i="22"/>
  <c r="K85" i="22"/>
  <c r="BF129" i="23"/>
  <c r="BE129" i="23"/>
  <c r="BE98" i="23"/>
  <c r="BF98" i="23"/>
  <c r="BF112" i="23"/>
  <c r="BE112" i="23"/>
  <c r="BE97" i="23"/>
  <c r="BF97" i="23"/>
  <c r="BE50" i="23"/>
  <c r="BF50" i="23"/>
  <c r="AA57" i="7"/>
  <c r="H57" i="7"/>
  <c r="AA89" i="7"/>
  <c r="H89" i="7"/>
  <c r="K117" i="15"/>
  <c r="J117" i="15"/>
  <c r="AA51" i="7"/>
  <c r="H51" i="7"/>
  <c r="AA67" i="7"/>
  <c r="H67" i="7"/>
  <c r="AA83" i="7"/>
  <c r="H83" i="7"/>
  <c r="AA99" i="7"/>
  <c r="H99" i="7"/>
  <c r="K56" i="15"/>
  <c r="J56" i="15"/>
  <c r="K88" i="15"/>
  <c r="J88" i="15"/>
  <c r="AA104" i="7"/>
  <c r="H104" i="7"/>
  <c r="K53" i="15"/>
  <c r="J53" i="15"/>
  <c r="K85" i="15"/>
  <c r="J85" i="15"/>
  <c r="AA121" i="7"/>
  <c r="H121" i="7"/>
  <c r="AA111" i="22"/>
  <c r="G111" i="12" s="1"/>
  <c r="P111" i="22"/>
  <c r="M111" i="22"/>
  <c r="K111" i="22"/>
  <c r="I111" i="22"/>
  <c r="BE44" i="23"/>
  <c r="BF44" i="23"/>
  <c r="BF108" i="23"/>
  <c r="BE108" i="23"/>
  <c r="BE77" i="23"/>
  <c r="BF77" i="23"/>
  <c r="BE78" i="23"/>
  <c r="BF78" i="23"/>
  <c r="BF47" i="23"/>
  <c r="BE47" i="23"/>
  <c r="BF111" i="23"/>
  <c r="BE111" i="23"/>
  <c r="K60" i="15"/>
  <c r="J60" i="15"/>
  <c r="K92" i="15"/>
  <c r="J92" i="15"/>
  <c r="K124" i="15"/>
  <c r="J124" i="15"/>
  <c r="AA117" i="7"/>
  <c r="H117" i="7"/>
  <c r="K103" i="15"/>
  <c r="J103" i="15"/>
  <c r="K107" i="15"/>
  <c r="J107" i="15"/>
  <c r="K119" i="15"/>
  <c r="J119" i="15"/>
  <c r="K123" i="15"/>
  <c r="J123" i="15"/>
  <c r="AA53" i="7"/>
  <c r="H53" i="7"/>
  <c r="AA85" i="7"/>
  <c r="H85" i="7"/>
  <c r="AA92" i="22"/>
  <c r="G92" i="12" s="1"/>
  <c r="M92" i="22"/>
  <c r="K92" i="22"/>
  <c r="I92" i="22"/>
  <c r="P92" i="22"/>
  <c r="AA126" i="22"/>
  <c r="G126" i="12" s="1"/>
  <c r="M126" i="22"/>
  <c r="K126" i="22"/>
  <c r="I126" i="22"/>
  <c r="P126" i="22"/>
  <c r="AA96" i="22"/>
  <c r="G96" i="12" s="1"/>
  <c r="P96" i="22"/>
  <c r="M96" i="22"/>
  <c r="K96" i="22"/>
  <c r="I96" i="22"/>
  <c r="BE59" i="23"/>
  <c r="BF59" i="23"/>
  <c r="BE123" i="23"/>
  <c r="BF123" i="23"/>
  <c r="BF105" i="23"/>
  <c r="BE105" i="23"/>
  <c r="BE122" i="23"/>
  <c r="BF122" i="23"/>
  <c r="BE89" i="23"/>
  <c r="BF89" i="23"/>
  <c r="BE73" i="23"/>
  <c r="BF73" i="23"/>
  <c r="BE56" i="23"/>
  <c r="BF56" i="23"/>
  <c r="AA54" i="7"/>
  <c r="H54" i="7"/>
  <c r="AA70" i="7"/>
  <c r="H70" i="7"/>
  <c r="AA86" i="7"/>
  <c r="H86" i="7"/>
  <c r="AA102" i="7"/>
  <c r="H102" i="7"/>
  <c r="AA118" i="7"/>
  <c r="H118" i="7"/>
  <c r="AA44" i="7"/>
  <c r="H44" i="7"/>
  <c r="AA80" i="7"/>
  <c r="H80" i="7"/>
  <c r="K43" i="15"/>
  <c r="J43" i="15"/>
  <c r="K55" i="15"/>
  <c r="J55" i="15"/>
  <c r="K59" i="15"/>
  <c r="J59" i="15"/>
  <c r="K71" i="15"/>
  <c r="J71" i="15"/>
  <c r="K75" i="15"/>
  <c r="J75" i="15"/>
  <c r="K87" i="15"/>
  <c r="J87" i="15"/>
  <c r="K99" i="15"/>
  <c r="J99" i="15"/>
  <c r="AA48" i="7"/>
  <c r="H48" i="7"/>
  <c r="AA76" i="7"/>
  <c r="H76" i="7"/>
  <c r="K120" i="15"/>
  <c r="J120" i="15"/>
  <c r="AA75" i="22"/>
  <c r="G75" i="12" s="1"/>
  <c r="K75" i="22"/>
  <c r="I75" i="22"/>
  <c r="M75" i="22"/>
  <c r="P75" i="22"/>
  <c r="AA44" i="22"/>
  <c r="G44" i="12" s="1"/>
  <c r="M44" i="22"/>
  <c r="K44" i="22"/>
  <c r="I44" i="22"/>
  <c r="P44" i="22"/>
  <c r="AA45" i="22"/>
  <c r="G45" i="12" s="1"/>
  <c r="M45" i="22"/>
  <c r="K45" i="22"/>
  <c r="P45" i="22"/>
  <c r="I45" i="22"/>
  <c r="AA109" i="22"/>
  <c r="G109" i="12" s="1"/>
  <c r="M109" i="22"/>
  <c r="K109" i="22"/>
  <c r="I109" i="22"/>
  <c r="P109" i="22"/>
  <c r="AA78" i="22"/>
  <c r="G78" i="12" s="1"/>
  <c r="M78" i="22"/>
  <c r="K78" i="22"/>
  <c r="I78" i="22"/>
  <c r="P78" i="22"/>
  <c r="AA50" i="22"/>
  <c r="G50" i="12" s="1"/>
  <c r="P50" i="22"/>
  <c r="M50" i="22"/>
  <c r="K50" i="22"/>
  <c r="I50" i="22"/>
  <c r="AA63" i="22"/>
  <c r="G63" i="12" s="1"/>
  <c r="P63" i="22"/>
  <c r="M63" i="22"/>
  <c r="K63" i="22"/>
  <c r="I63" i="22"/>
  <c r="AA127" i="22"/>
  <c r="G127" i="12" s="1"/>
  <c r="P127" i="22"/>
  <c r="M127" i="22"/>
  <c r="K127" i="22"/>
  <c r="I127" i="22"/>
  <c r="AA48" i="22"/>
  <c r="G48" i="12" s="1"/>
  <c r="P48" i="22"/>
  <c r="M48" i="22"/>
  <c r="K48" i="22"/>
  <c r="I48" i="22"/>
  <c r="AA112" i="22"/>
  <c r="G112" i="12" s="1"/>
  <c r="P112" i="22"/>
  <c r="M112" i="22"/>
  <c r="K112" i="22"/>
  <c r="I112" i="22"/>
  <c r="AA49" i="22"/>
  <c r="G49" i="12" s="1"/>
  <c r="P49" i="22"/>
  <c r="M49" i="22"/>
  <c r="K49" i="22"/>
  <c r="I49" i="22"/>
  <c r="AA113" i="22"/>
  <c r="G113" i="12" s="1"/>
  <c r="P113" i="22"/>
  <c r="M113" i="22"/>
  <c r="K113" i="22"/>
  <c r="I113" i="22"/>
  <c r="AA51" i="22"/>
  <c r="G51" i="12" s="1"/>
  <c r="P51" i="22"/>
  <c r="M51" i="22"/>
  <c r="K51" i="22"/>
  <c r="I51" i="22"/>
  <c r="AA106" i="22"/>
  <c r="G106" i="12" s="1"/>
  <c r="K106" i="22"/>
  <c r="I106" i="22"/>
  <c r="P106" i="22"/>
  <c r="M106" i="22"/>
  <c r="AA120" i="22"/>
  <c r="G120" i="12" s="1"/>
  <c r="I120" i="22"/>
  <c r="P120" i="22"/>
  <c r="M120" i="22"/>
  <c r="K120" i="22"/>
  <c r="AA74" i="22"/>
  <c r="G74" i="12" s="1"/>
  <c r="K74" i="22"/>
  <c r="I74" i="22"/>
  <c r="P74" i="22"/>
  <c r="M74" i="22"/>
  <c r="BE87" i="23"/>
  <c r="BF87" i="23"/>
  <c r="BE100" i="23"/>
  <c r="BF100" i="23"/>
  <c r="BE69" i="23"/>
  <c r="BF69" i="23"/>
  <c r="BE103" i="23"/>
  <c r="BF103" i="23"/>
  <c r="BE54" i="23"/>
  <c r="BF54" i="23"/>
  <c r="K58" i="15"/>
  <c r="J58" i="15"/>
  <c r="K74" i="15"/>
  <c r="J74" i="15"/>
  <c r="K90" i="15"/>
  <c r="J90" i="15"/>
  <c r="K106" i="15"/>
  <c r="J106" i="15"/>
  <c r="K72" i="15"/>
  <c r="J72" i="15"/>
  <c r="AA97" i="7"/>
  <c r="H97" i="7"/>
  <c r="K125" i="15"/>
  <c r="J125" i="15"/>
  <c r="K91" i="15"/>
  <c r="J91" i="15"/>
  <c r="AA115" i="7"/>
  <c r="H115" i="7"/>
  <c r="K129" i="15"/>
  <c r="J129" i="15"/>
  <c r="AA115" i="22"/>
  <c r="G115" i="12" s="1"/>
  <c r="M115" i="22"/>
  <c r="P115" i="22"/>
  <c r="K115" i="22"/>
  <c r="I115" i="22"/>
  <c r="AA100" i="22"/>
  <c r="G100" i="12" s="1"/>
  <c r="P100" i="22"/>
  <c r="M100" i="22"/>
  <c r="K100" i="22"/>
  <c r="I100" i="22"/>
  <c r="BE99" i="23"/>
  <c r="BF99" i="23"/>
  <c r="BF96" i="23"/>
  <c r="BE96" i="23"/>
  <c r="BF128" i="23"/>
  <c r="BE128" i="23"/>
  <c r="BE48" i="23"/>
  <c r="BF48" i="23"/>
  <c r="BF115" i="23"/>
  <c r="BE115" i="23"/>
  <c r="BE49" i="23"/>
  <c r="BF49" i="23"/>
  <c r="BE66" i="23"/>
  <c r="BF66" i="23"/>
  <c r="BE51" i="23"/>
  <c r="BF51" i="23"/>
  <c r="AA106" i="7"/>
  <c r="H106" i="7"/>
  <c r="K122" i="15"/>
  <c r="J122" i="15"/>
  <c r="K100" i="15"/>
  <c r="J100" i="15"/>
  <c r="AA108" i="7"/>
  <c r="H108" i="7"/>
  <c r="K65" i="15"/>
  <c r="J65" i="15"/>
  <c r="K97" i="15"/>
  <c r="J97" i="15"/>
  <c r="AA125" i="7"/>
  <c r="H125" i="7"/>
  <c r="AA55" i="7"/>
  <c r="H55" i="7"/>
  <c r="AA71" i="7"/>
  <c r="H71" i="7"/>
  <c r="AA87" i="7"/>
  <c r="H87" i="7"/>
  <c r="AA112" i="7"/>
  <c r="H112" i="7"/>
  <c r="K61" i="15"/>
  <c r="J61" i="15"/>
  <c r="K93" i="15"/>
  <c r="J93" i="15"/>
  <c r="AA129" i="7"/>
  <c r="H129" i="7"/>
  <c r="BF124" i="23"/>
  <c r="BE124" i="23"/>
  <c r="BE60" i="23"/>
  <c r="BF60" i="23"/>
  <c r="BE93" i="23"/>
  <c r="BF93" i="23"/>
  <c r="BE94" i="23"/>
  <c r="BF94" i="23"/>
  <c r="BF63" i="23"/>
  <c r="BE63" i="23"/>
  <c r="K68" i="15"/>
  <c r="J68" i="15"/>
  <c r="J112" i="15"/>
  <c r="K112" i="15"/>
  <c r="AA61" i="7"/>
  <c r="H61" i="7"/>
  <c r="AA93" i="7"/>
  <c r="H93" i="7"/>
  <c r="AA103" i="22"/>
  <c r="G103" i="12" s="1"/>
  <c r="I103" i="22"/>
  <c r="P103" i="22"/>
  <c r="M103" i="22"/>
  <c r="K103" i="22"/>
  <c r="AA130" i="22"/>
  <c r="G130" i="12" s="1"/>
  <c r="P130" i="22"/>
  <c r="M130" i="22"/>
  <c r="K130" i="22"/>
  <c r="I130" i="22"/>
  <c r="AA122" i="22"/>
  <c r="G122" i="12" s="1"/>
  <c r="I122" i="22"/>
  <c r="P122" i="22"/>
  <c r="K122" i="22"/>
  <c r="M122" i="22"/>
  <c r="AA73" i="22"/>
  <c r="G73" i="12" s="1"/>
  <c r="K73" i="22"/>
  <c r="I73" i="22"/>
  <c r="P73" i="22"/>
  <c r="M73" i="22"/>
  <c r="BE75" i="23"/>
  <c r="BF75" i="23"/>
  <c r="BE74" i="23"/>
  <c r="BF74" i="23"/>
  <c r="BE72" i="23"/>
  <c r="BF72" i="23"/>
  <c r="BE57" i="23"/>
  <c r="BF57" i="23"/>
  <c r="AA58" i="7"/>
  <c r="H58" i="7"/>
  <c r="AA74" i="7"/>
  <c r="H74" i="7"/>
  <c r="AA90" i="7"/>
  <c r="H90" i="7"/>
  <c r="AA52" i="7"/>
  <c r="H52" i="7"/>
  <c r="J80" i="15"/>
  <c r="K80" i="15"/>
  <c r="AA84" i="7"/>
  <c r="H84" i="7"/>
  <c r="J48" i="15"/>
  <c r="K48" i="15"/>
  <c r="AA56" i="7"/>
  <c r="H56" i="7"/>
  <c r="AA88" i="7"/>
  <c r="H88" i="7"/>
  <c r="AA91" i="22"/>
  <c r="G91" i="12" s="1"/>
  <c r="K91" i="22"/>
  <c r="I91" i="22"/>
  <c r="M91" i="22"/>
  <c r="P91" i="22"/>
  <c r="AA60" i="22"/>
  <c r="G60" i="12" s="1"/>
  <c r="M60" i="22"/>
  <c r="K60" i="22"/>
  <c r="I60" i="22"/>
  <c r="P60" i="22"/>
  <c r="AA125" i="22"/>
  <c r="G125" i="12" s="1"/>
  <c r="M125" i="22"/>
  <c r="I125" i="22"/>
  <c r="K125" i="22"/>
  <c r="P125" i="22"/>
  <c r="AA108" i="22"/>
  <c r="G108" i="12" s="1"/>
  <c r="M108" i="22"/>
  <c r="K108" i="22"/>
  <c r="I108" i="22"/>
  <c r="P108" i="22"/>
  <c r="AA94" i="22"/>
  <c r="G94" i="12" s="1"/>
  <c r="M94" i="22"/>
  <c r="K94" i="22"/>
  <c r="I94" i="22"/>
  <c r="P94" i="22"/>
  <c r="AA102" i="22"/>
  <c r="G102" i="12" s="1"/>
  <c r="I102" i="22"/>
  <c r="P102" i="22"/>
  <c r="M102" i="22"/>
  <c r="K102" i="22"/>
  <c r="AA79" i="22"/>
  <c r="G79" i="12" s="1"/>
  <c r="P79" i="22"/>
  <c r="M79" i="22"/>
  <c r="K79" i="22"/>
  <c r="I79" i="22"/>
  <c r="AA98" i="22"/>
  <c r="G98" i="12" s="1"/>
  <c r="P98" i="22"/>
  <c r="M98" i="22"/>
  <c r="K98" i="22"/>
  <c r="I98" i="22"/>
  <c r="AA64" i="22"/>
  <c r="G64" i="12" s="1"/>
  <c r="P64" i="22"/>
  <c r="M64" i="22"/>
  <c r="I64" i="22"/>
  <c r="K64" i="22"/>
  <c r="AA128" i="22"/>
  <c r="G128" i="12" s="1"/>
  <c r="P128" i="22"/>
  <c r="M128" i="22"/>
  <c r="I128" i="22"/>
  <c r="K128" i="22"/>
  <c r="AA87" i="22"/>
  <c r="G87" i="12" s="1"/>
  <c r="P87" i="22"/>
  <c r="M87" i="22"/>
  <c r="K87" i="22"/>
  <c r="I87" i="22"/>
  <c r="AA66" i="22"/>
  <c r="G66" i="12" s="1"/>
  <c r="P66" i="22"/>
  <c r="M66" i="22"/>
  <c r="K66" i="22"/>
  <c r="I66" i="22"/>
  <c r="AA67" i="22"/>
  <c r="G67" i="12" s="1"/>
  <c r="P67" i="22"/>
  <c r="M67" i="22"/>
  <c r="K67" i="22"/>
  <c r="I67" i="22"/>
  <c r="AA116" i="22"/>
  <c r="G116" i="12" s="1"/>
  <c r="P116" i="22"/>
  <c r="M116" i="22"/>
  <c r="I116" i="22"/>
  <c r="K116" i="22"/>
  <c r="AA52" i="22"/>
  <c r="G52" i="12" s="1"/>
  <c r="P52" i="22"/>
  <c r="M52" i="22"/>
  <c r="K52" i="22"/>
  <c r="I52" i="22"/>
  <c r="AA53" i="22"/>
  <c r="G53" i="12" s="1"/>
  <c r="P53" i="22"/>
  <c r="M53" i="22"/>
  <c r="K53" i="22"/>
  <c r="I53" i="22"/>
  <c r="AA55" i="22"/>
  <c r="G55" i="12" s="1"/>
  <c r="P55" i="22"/>
  <c r="M55" i="22"/>
  <c r="I55" i="22"/>
  <c r="K55" i="22"/>
  <c r="AA89" i="22"/>
  <c r="G89" i="12" s="1"/>
  <c r="K89" i="22"/>
  <c r="I89" i="22"/>
  <c r="P89" i="22"/>
  <c r="M89" i="22"/>
  <c r="BE70" i="23"/>
  <c r="BF70" i="23"/>
  <c r="BE71" i="23"/>
  <c r="BF71" i="23"/>
  <c r="BF118" i="23"/>
  <c r="BE118" i="23"/>
  <c r="BE52" i="23"/>
  <c r="BF52" i="23"/>
  <c r="BE53" i="23"/>
  <c r="BF53" i="23"/>
  <c r="K46" i="15"/>
  <c r="J46" i="15"/>
  <c r="K62" i="15"/>
  <c r="J62" i="15"/>
  <c r="K78" i="15"/>
  <c r="J78" i="15"/>
  <c r="K94" i="15"/>
  <c r="J94" i="15"/>
  <c r="K110" i="15"/>
  <c r="J110" i="15"/>
  <c r="K126" i="15"/>
  <c r="J126" i="15"/>
  <c r="K73" i="15"/>
  <c r="J73" i="15"/>
  <c r="K105" i="15"/>
  <c r="J105" i="15"/>
  <c r="AA103" i="7"/>
  <c r="H103" i="7"/>
  <c r="AA119" i="7"/>
  <c r="H119" i="7"/>
  <c r="BF130" i="23"/>
  <c r="BE130" i="23"/>
  <c r="BF114" i="23"/>
  <c r="BE114" i="23"/>
  <c r="BE64" i="23"/>
  <c r="BF64" i="23"/>
  <c r="BE65" i="23"/>
  <c r="BF65" i="23"/>
  <c r="BE82" i="23"/>
  <c r="BF82" i="23"/>
  <c r="BE67" i="23"/>
  <c r="BF67" i="23"/>
  <c r="AA122" i="7"/>
  <c r="H122" i="7"/>
  <c r="AA116" i="7"/>
  <c r="H116" i="7"/>
  <c r="AA73" i="7"/>
  <c r="H73" i="7"/>
  <c r="AA105" i="7"/>
  <c r="H105" i="7"/>
  <c r="AA43" i="7"/>
  <c r="H43" i="7"/>
  <c r="AA59" i="7"/>
  <c r="H59" i="7"/>
  <c r="AA75" i="7"/>
  <c r="H75" i="7"/>
  <c r="AA91" i="7"/>
  <c r="H91" i="7"/>
  <c r="K115" i="15"/>
  <c r="J115" i="15"/>
  <c r="AA120" i="7"/>
  <c r="H120" i="7"/>
  <c r="K69" i="15"/>
  <c r="J69" i="15"/>
  <c r="K101" i="15"/>
  <c r="J101" i="15"/>
  <c r="AA58" i="22"/>
  <c r="G58" i="12" s="1"/>
  <c r="K58" i="22"/>
  <c r="I58" i="22"/>
  <c r="P58" i="22"/>
  <c r="M58" i="22"/>
  <c r="BF125" i="23"/>
  <c r="BE125" i="23"/>
  <c r="BE76" i="23"/>
  <c r="BF76" i="23"/>
  <c r="BE45" i="23"/>
  <c r="BF45" i="23"/>
  <c r="BE109" i="23"/>
  <c r="BF109" i="23"/>
  <c r="BE46" i="23"/>
  <c r="BF46" i="23"/>
  <c r="BF110" i="23"/>
  <c r="BE110" i="23"/>
  <c r="BF79" i="23"/>
  <c r="BE79" i="23"/>
  <c r="K44" i="15"/>
  <c r="J44" i="15"/>
  <c r="K108" i="15"/>
  <c r="J108" i="15"/>
  <c r="K51" i="15"/>
  <c r="J51" i="15"/>
  <c r="K83" i="15"/>
  <c r="J83" i="15"/>
  <c r="J95" i="15"/>
  <c r="K95" i="15"/>
  <c r="J111" i="15"/>
  <c r="K111" i="15"/>
  <c r="J127" i="15"/>
  <c r="K127" i="15"/>
  <c r="K76" i="15"/>
  <c r="J76" i="15"/>
  <c r="AA69" i="7"/>
  <c r="H69" i="7"/>
  <c r="AA101" i="7"/>
  <c r="H101" i="7"/>
  <c r="AA109" i="7"/>
  <c r="H109" i="7"/>
  <c r="AA61" i="22"/>
  <c r="G61" i="12" s="1"/>
  <c r="M61" i="22"/>
  <c r="K61" i="22"/>
  <c r="I61" i="22"/>
  <c r="P61" i="22"/>
  <c r="AA65" i="22"/>
  <c r="G65" i="12" s="1"/>
  <c r="P65" i="22"/>
  <c r="M65" i="22"/>
  <c r="K65" i="22"/>
  <c r="I65" i="22"/>
  <c r="AA54" i="22"/>
  <c r="G54" i="12" s="1"/>
  <c r="I54" i="22"/>
  <c r="P54" i="22"/>
  <c r="M54" i="22"/>
  <c r="K54" i="22"/>
  <c r="BE91" i="23"/>
  <c r="BF91" i="23"/>
  <c r="BE88" i="23"/>
  <c r="BF88" i="23"/>
  <c r="BF120" i="23"/>
  <c r="BE120" i="23"/>
  <c r="BE58" i="23"/>
  <c r="BF58" i="23"/>
  <c r="H131" i="23"/>
  <c r="B76" i="22"/>
  <c r="AD76" i="22"/>
  <c r="V76" i="22"/>
  <c r="N76" i="22"/>
  <c r="AC76" i="22"/>
  <c r="B114" i="22"/>
  <c r="AD114" i="22"/>
  <c r="AC114" i="22"/>
  <c r="V114" i="22"/>
  <c r="N114" i="22"/>
  <c r="B46" i="22"/>
  <c r="AD46" i="22"/>
  <c r="AC46" i="22"/>
  <c r="V46" i="22"/>
  <c r="N46" i="22"/>
  <c r="B110" i="22"/>
  <c r="V110" i="22"/>
  <c r="N110" i="22"/>
  <c r="AC110" i="22"/>
  <c r="AD110" i="22"/>
  <c r="B72" i="22"/>
  <c r="N72" i="22"/>
  <c r="V72" i="22"/>
  <c r="AD72" i="22"/>
  <c r="AC72" i="22"/>
  <c r="B95" i="22"/>
  <c r="AD95" i="22"/>
  <c r="AC95" i="22"/>
  <c r="V95" i="22"/>
  <c r="N95" i="22"/>
  <c r="AC101" i="22"/>
  <c r="N101" i="22"/>
  <c r="B101" i="22"/>
  <c r="AD101" i="22"/>
  <c r="V101" i="22"/>
  <c r="B80" i="22"/>
  <c r="AD80" i="22"/>
  <c r="V80" i="22"/>
  <c r="N80" i="22"/>
  <c r="AC80" i="22"/>
  <c r="N129" i="22"/>
  <c r="V129" i="22"/>
  <c r="B129" i="22"/>
  <c r="AC129" i="22"/>
  <c r="AD129" i="22"/>
  <c r="B71" i="22"/>
  <c r="AC71" i="22"/>
  <c r="V71" i="22"/>
  <c r="N71" i="22"/>
  <c r="AD71" i="22"/>
  <c r="AC83" i="22"/>
  <c r="B83" i="22"/>
  <c r="AD83" i="22"/>
  <c r="V83" i="22"/>
  <c r="N83" i="22"/>
  <c r="B68" i="22"/>
  <c r="V68" i="22"/>
  <c r="AC68" i="22"/>
  <c r="AD68" i="22"/>
  <c r="N68" i="22"/>
  <c r="B70" i="22"/>
  <c r="V70" i="22"/>
  <c r="AD70" i="22"/>
  <c r="N70" i="22"/>
  <c r="AC70" i="22"/>
  <c r="B56" i="22"/>
  <c r="N56" i="22"/>
  <c r="AD56" i="22"/>
  <c r="AC56" i="22"/>
  <c r="V56" i="22"/>
  <c r="B105" i="22"/>
  <c r="AD105" i="22"/>
  <c r="AC105" i="22"/>
  <c r="V105" i="22"/>
  <c r="N105" i="22"/>
  <c r="B43" i="22"/>
  <c r="AD43" i="22"/>
  <c r="V43" i="22"/>
  <c r="AC43" i="22"/>
  <c r="N43" i="22"/>
  <c r="B81" i="22"/>
  <c r="AD81" i="22"/>
  <c r="N81" i="22"/>
  <c r="AC81" i="22"/>
  <c r="V81" i="22"/>
  <c r="B77" i="22"/>
  <c r="N77" i="22"/>
  <c r="AD77" i="22"/>
  <c r="V77" i="22"/>
  <c r="AC77" i="22"/>
  <c r="V107" i="22"/>
  <c r="N107" i="22"/>
  <c r="AD107" i="22"/>
  <c r="B107" i="22"/>
  <c r="AC107" i="22"/>
  <c r="N88" i="22"/>
  <c r="AC88" i="22"/>
  <c r="B88" i="22"/>
  <c r="AD88" i="22"/>
  <c r="V88" i="22"/>
  <c r="V118" i="22"/>
  <c r="B118" i="22"/>
  <c r="AD118" i="22"/>
  <c r="N118" i="22"/>
  <c r="AC118" i="22"/>
  <c r="B69" i="22"/>
  <c r="N69" i="22"/>
  <c r="AC69" i="22"/>
  <c r="AD69" i="22"/>
  <c r="V69" i="22"/>
  <c r="B59" i="22"/>
  <c r="N59" i="22"/>
  <c r="AD59" i="22"/>
  <c r="AC59" i="22"/>
  <c r="V59" i="22"/>
  <c r="B123" i="22"/>
  <c r="N123" i="22"/>
  <c r="AC123" i="22"/>
  <c r="AD123" i="22"/>
  <c r="V123" i="22"/>
  <c r="B93" i="22"/>
  <c r="AD93" i="22"/>
  <c r="N93" i="22"/>
  <c r="V93" i="22"/>
  <c r="AC93" i="22"/>
  <c r="B117" i="22"/>
  <c r="AD117" i="22"/>
  <c r="AC117" i="22"/>
  <c r="V117" i="22"/>
  <c r="N117" i="22"/>
  <c r="B62" i="22"/>
  <c r="AD62" i="22"/>
  <c r="AC62" i="22"/>
  <c r="N62" i="22"/>
  <c r="V62" i="22"/>
  <c r="AD104" i="22"/>
  <c r="AC104" i="22"/>
  <c r="N104" i="22"/>
  <c r="V104" i="22"/>
  <c r="B104" i="22"/>
  <c r="B82" i="22"/>
  <c r="AD82" i="22"/>
  <c r="AC82" i="22"/>
  <c r="N82" i="22"/>
  <c r="V82" i="22"/>
  <c r="AD124" i="22"/>
  <c r="B124" i="22"/>
  <c r="V124" i="22"/>
  <c r="N124" i="22"/>
  <c r="AC124" i="22"/>
  <c r="B97" i="22"/>
  <c r="V97" i="22"/>
  <c r="N97" i="22"/>
  <c r="AC97" i="22"/>
  <c r="AD97" i="22"/>
  <c r="B90" i="22"/>
  <c r="N90" i="22"/>
  <c r="AD90" i="22"/>
  <c r="AC90" i="22"/>
  <c r="V90" i="22"/>
  <c r="B99" i="22"/>
  <c r="AC99" i="22"/>
  <c r="V99" i="22"/>
  <c r="N99" i="22"/>
  <c r="AD99" i="22"/>
  <c r="B119" i="22"/>
  <c r="AD119" i="22"/>
  <c r="V119" i="22"/>
  <c r="AC119" i="22"/>
  <c r="N119" i="22"/>
  <c r="B84" i="22"/>
  <c r="V84" i="22"/>
  <c r="AD84" i="22"/>
  <c r="AC84" i="22"/>
  <c r="N84" i="22"/>
  <c r="B86" i="22"/>
  <c r="AC86" i="22"/>
  <c r="V86" i="22"/>
  <c r="N86" i="22"/>
  <c r="AD86" i="22"/>
  <c r="AC57" i="22"/>
  <c r="B57" i="22"/>
  <c r="N57" i="22"/>
  <c r="V57" i="22"/>
  <c r="AD57" i="22"/>
  <c r="V121" i="22"/>
  <c r="N121" i="22"/>
  <c r="AC121" i="22"/>
  <c r="B121" i="22"/>
  <c r="AD121" i="22"/>
  <c r="B47" i="22"/>
  <c r="AC47" i="22"/>
  <c r="AD47" i="22"/>
  <c r="V47" i="22"/>
  <c r="N47" i="22"/>
  <c r="AC85" i="22"/>
  <c r="AD85" i="22"/>
  <c r="B85" i="22"/>
  <c r="V85" i="22"/>
  <c r="N85" i="22"/>
  <c r="B111" i="22"/>
  <c r="AC111" i="22"/>
  <c r="V111" i="22"/>
  <c r="N111" i="22"/>
  <c r="AD111" i="22"/>
  <c r="AD92" i="22"/>
  <c r="B92" i="22"/>
  <c r="V92" i="22"/>
  <c r="N92" i="22"/>
  <c r="AC92" i="22"/>
  <c r="AD126" i="22"/>
  <c r="V126" i="22"/>
  <c r="N126" i="22"/>
  <c r="B126" i="22"/>
  <c r="AC126" i="22"/>
  <c r="B96" i="22"/>
  <c r="AC96" i="22"/>
  <c r="AD96" i="22"/>
  <c r="N96" i="22"/>
  <c r="V96" i="22"/>
  <c r="B75" i="22"/>
  <c r="N75" i="22"/>
  <c r="AD75" i="22"/>
  <c r="V75" i="22"/>
  <c r="AC75" i="22"/>
  <c r="B44" i="22"/>
  <c r="AD44" i="22"/>
  <c r="V44" i="22"/>
  <c r="AC44" i="22"/>
  <c r="N44" i="22"/>
  <c r="B45" i="22"/>
  <c r="V45" i="22"/>
  <c r="AD45" i="22"/>
  <c r="AC45" i="22"/>
  <c r="N45" i="22"/>
  <c r="N109" i="22"/>
  <c r="V109" i="22"/>
  <c r="AD109" i="22"/>
  <c r="B109" i="22"/>
  <c r="AC109" i="22"/>
  <c r="B78" i="22"/>
  <c r="AD78" i="22"/>
  <c r="V78" i="22"/>
  <c r="AC78" i="22"/>
  <c r="N78" i="22"/>
  <c r="B50" i="22"/>
  <c r="AD50" i="22"/>
  <c r="AC50" i="22"/>
  <c r="V50" i="22"/>
  <c r="N50" i="22"/>
  <c r="B63" i="22"/>
  <c r="V63" i="22"/>
  <c r="AC63" i="22"/>
  <c r="AD63" i="22"/>
  <c r="N63" i="22"/>
  <c r="B127" i="22"/>
  <c r="V127" i="22"/>
  <c r="N127" i="22"/>
  <c r="AD127" i="22"/>
  <c r="AC127" i="22"/>
  <c r="B48" i="22"/>
  <c r="AD48" i="22"/>
  <c r="AC48" i="22"/>
  <c r="V48" i="22"/>
  <c r="N48" i="22"/>
  <c r="B112" i="22"/>
  <c r="AC112" i="22"/>
  <c r="N112" i="22"/>
  <c r="AD112" i="22"/>
  <c r="V112" i="22"/>
  <c r="B49" i="22"/>
  <c r="AC49" i="22"/>
  <c r="AD49" i="22"/>
  <c r="N49" i="22"/>
  <c r="V49" i="22"/>
  <c r="B113" i="22"/>
  <c r="AD113" i="22"/>
  <c r="N113" i="22"/>
  <c r="V113" i="22"/>
  <c r="AC113" i="22"/>
  <c r="B51" i="22"/>
  <c r="AC51" i="22"/>
  <c r="V51" i="22"/>
  <c r="N51" i="22"/>
  <c r="AD51" i="22"/>
  <c r="B106" i="22"/>
  <c r="AC106" i="22"/>
  <c r="V106" i="22"/>
  <c r="N106" i="22"/>
  <c r="AD106" i="22"/>
  <c r="AC120" i="22"/>
  <c r="AD120" i="22"/>
  <c r="V120" i="22"/>
  <c r="N120" i="22"/>
  <c r="B120" i="22"/>
  <c r="B74" i="22"/>
  <c r="AC74" i="22"/>
  <c r="V74" i="22"/>
  <c r="AD74" i="22"/>
  <c r="N74" i="22"/>
  <c r="B115" i="22"/>
  <c r="V115" i="22"/>
  <c r="AD115" i="22"/>
  <c r="N115" i="22"/>
  <c r="AC115" i="22"/>
  <c r="V100" i="22"/>
  <c r="B100" i="22"/>
  <c r="N100" i="22"/>
  <c r="AD100" i="22"/>
  <c r="AC100" i="22"/>
  <c r="V103" i="22"/>
  <c r="B103" i="22"/>
  <c r="AD103" i="22"/>
  <c r="AC103" i="22"/>
  <c r="N103" i="22"/>
  <c r="AD130" i="22"/>
  <c r="AC130" i="22"/>
  <c r="N130" i="22"/>
  <c r="V130" i="22"/>
  <c r="B130" i="22"/>
  <c r="B122" i="22"/>
  <c r="AD122" i="22"/>
  <c r="AC122" i="22"/>
  <c r="V122" i="22"/>
  <c r="N122" i="22"/>
  <c r="B73" i="22"/>
  <c r="N73" i="22"/>
  <c r="AD73" i="22"/>
  <c r="AC73" i="22"/>
  <c r="V73" i="22"/>
  <c r="B91" i="22"/>
  <c r="AD91" i="22"/>
  <c r="V91" i="22"/>
  <c r="N91" i="22"/>
  <c r="AC91" i="22"/>
  <c r="AC60" i="22"/>
  <c r="B60" i="22"/>
  <c r="N60" i="22"/>
  <c r="AD60" i="22"/>
  <c r="V60" i="22"/>
  <c r="B125" i="22"/>
  <c r="AD125" i="22"/>
  <c r="AC125" i="22"/>
  <c r="N125" i="22"/>
  <c r="V125" i="22"/>
  <c r="B108" i="22"/>
  <c r="AD108" i="22"/>
  <c r="V108" i="22"/>
  <c r="N108" i="22"/>
  <c r="AC108" i="22"/>
  <c r="B94" i="22"/>
  <c r="AD94" i="22"/>
  <c r="V94" i="22"/>
  <c r="N94" i="22"/>
  <c r="AC94" i="22"/>
  <c r="V102" i="22"/>
  <c r="AD102" i="22"/>
  <c r="B102" i="22"/>
  <c r="N102" i="22"/>
  <c r="AC102" i="22"/>
  <c r="B79" i="22"/>
  <c r="N79" i="22"/>
  <c r="AD79" i="22"/>
  <c r="AC79" i="22"/>
  <c r="V79" i="22"/>
  <c r="B98" i="22"/>
  <c r="AD98" i="22"/>
  <c r="V98" i="22"/>
  <c r="N98" i="22"/>
  <c r="AC98" i="22"/>
  <c r="B64" i="22"/>
  <c r="AD64" i="22"/>
  <c r="AC64" i="22"/>
  <c r="V64" i="22"/>
  <c r="N64" i="22"/>
  <c r="B128" i="22"/>
  <c r="N128" i="22"/>
  <c r="V128" i="22"/>
  <c r="AD128" i="22"/>
  <c r="AC128" i="22"/>
  <c r="AD87" i="22"/>
  <c r="AC87" i="22"/>
  <c r="V87" i="22"/>
  <c r="B87" i="22"/>
  <c r="N87" i="22"/>
  <c r="B66" i="22"/>
  <c r="AD66" i="22"/>
  <c r="N66" i="22"/>
  <c r="V66" i="22"/>
  <c r="AC66" i="22"/>
  <c r="B67" i="22"/>
  <c r="V67" i="22"/>
  <c r="AC67" i="22"/>
  <c r="N67" i="22"/>
  <c r="AD67" i="22"/>
  <c r="AD116" i="22"/>
  <c r="V116" i="22"/>
  <c r="AC116" i="22"/>
  <c r="B116" i="22"/>
  <c r="N116" i="22"/>
  <c r="B52" i="22"/>
  <c r="AC52" i="22"/>
  <c r="V52" i="22"/>
  <c r="N52" i="22"/>
  <c r="AD52" i="22"/>
  <c r="B53" i="22"/>
  <c r="AC53" i="22"/>
  <c r="AD53" i="22"/>
  <c r="V53" i="22"/>
  <c r="N53" i="22"/>
  <c r="B55" i="22"/>
  <c r="AD55" i="22"/>
  <c r="N55" i="22"/>
  <c r="AC55" i="22"/>
  <c r="V55" i="22"/>
  <c r="N89" i="22"/>
  <c r="B89" i="22"/>
  <c r="V89" i="22"/>
  <c r="AD89" i="22"/>
  <c r="AC89" i="22"/>
  <c r="B58" i="22"/>
  <c r="AD58" i="22"/>
  <c r="AC58" i="22"/>
  <c r="V58" i="22"/>
  <c r="N58" i="22"/>
  <c r="AD61" i="22"/>
  <c r="AC61" i="22"/>
  <c r="N61" i="22"/>
  <c r="B61" i="22"/>
  <c r="V61" i="22"/>
  <c r="B65" i="22"/>
  <c r="V65" i="22"/>
  <c r="AD65" i="22"/>
  <c r="N65" i="22"/>
  <c r="AC65" i="22"/>
  <c r="N54" i="22"/>
  <c r="AD54" i="22"/>
  <c r="V54" i="22"/>
  <c r="B54" i="22"/>
  <c r="AC54" i="22"/>
  <c r="J87" i="17"/>
  <c r="N87" i="17"/>
  <c r="M87" i="17"/>
  <c r="I87" i="17"/>
  <c r="K87" i="19" s="1"/>
  <c r="I91" i="17"/>
  <c r="K91" i="19" s="1"/>
  <c r="K91" i="17"/>
  <c r="G91" i="18" s="1"/>
  <c r="F46" i="18"/>
  <c r="O46" i="17"/>
  <c r="J46" i="17"/>
  <c r="B46" i="17"/>
  <c r="P46" i="17"/>
  <c r="I46" i="17"/>
  <c r="K46" i="19" s="1"/>
  <c r="K46" i="17"/>
  <c r="G46" i="18" s="1"/>
  <c r="M46" i="17"/>
  <c r="N46" i="17"/>
  <c r="M78" i="17"/>
  <c r="N78" i="17"/>
  <c r="K78" i="17"/>
  <c r="G78" i="18" s="1"/>
  <c r="P78" i="17"/>
  <c r="J86" i="17"/>
  <c r="K86" i="17"/>
  <c r="G86" i="18" s="1"/>
  <c r="K94" i="17"/>
  <c r="G94" i="18" s="1"/>
  <c r="F126" i="18"/>
  <c r="B80" i="17"/>
  <c r="N80" i="17"/>
  <c r="M80" i="17"/>
  <c r="J115" i="17"/>
  <c r="N115" i="17"/>
  <c r="F115" i="18"/>
  <c r="M115" i="17"/>
  <c r="B115" i="17"/>
  <c r="O115" i="17"/>
  <c r="I115" i="17"/>
  <c r="K115" i="19" s="1"/>
  <c r="K115" i="17"/>
  <c r="G115" i="18" s="1"/>
  <c r="P115" i="17"/>
  <c r="N127" i="17"/>
  <c r="F127" i="18"/>
  <c r="J127" i="17"/>
  <c r="O127" i="17"/>
  <c r="O60" i="17"/>
  <c r="M60" i="17"/>
  <c r="I60" i="17"/>
  <c r="K60" i="19" s="1"/>
  <c r="K60" i="17"/>
  <c r="G60" i="18" s="1"/>
  <c r="F47" i="18"/>
  <c r="I47" i="17"/>
  <c r="K47" i="19" s="1"/>
  <c r="O83" i="17"/>
  <c r="I83" i="17"/>
  <c r="K83" i="19" s="1"/>
  <c r="M83" i="17"/>
  <c r="J83" i="17"/>
  <c r="I109" i="17"/>
  <c r="K109" i="19" s="1"/>
  <c r="K109" i="17"/>
  <c r="G109" i="18" s="1"/>
  <c r="M109" i="17"/>
  <c r="P109" i="17"/>
  <c r="O102" i="17"/>
  <c r="M102" i="17"/>
  <c r="K102" i="17"/>
  <c r="G102" i="18" s="1"/>
  <c r="I102" i="17"/>
  <c r="K102" i="19" s="1"/>
  <c r="F102" i="18"/>
  <c r="F118" i="18"/>
  <c r="O118" i="17"/>
  <c r="B72" i="17"/>
  <c r="F72" i="18"/>
  <c r="J100" i="17"/>
  <c r="O100" i="17"/>
  <c r="N108" i="17"/>
  <c r="B108" i="17"/>
  <c r="I108" i="17"/>
  <c r="K108" i="19" s="1"/>
  <c r="F108" i="18"/>
  <c r="M108" i="17"/>
  <c r="P108" i="17"/>
  <c r="J108" i="17"/>
  <c r="O108" i="17"/>
  <c r="N79" i="17"/>
  <c r="F79" i="18"/>
  <c r="I79" i="17"/>
  <c r="K79" i="19" s="1"/>
  <c r="O79" i="17"/>
  <c r="M79" i="17"/>
  <c r="M56" i="17"/>
  <c r="O56" i="17"/>
  <c r="K56" i="17"/>
  <c r="G56" i="18" s="1"/>
  <c r="B88" i="17"/>
  <c r="I88" i="17"/>
  <c r="K88" i="19" s="1"/>
  <c r="K88" i="17"/>
  <c r="G88" i="18" s="1"/>
  <c r="J88" i="17"/>
  <c r="P88" i="17"/>
  <c r="I104" i="17"/>
  <c r="K104" i="19" s="1"/>
  <c r="F93" i="18"/>
  <c r="O51" i="17"/>
  <c r="F51" i="18"/>
  <c r="I51" i="17"/>
  <c r="K51" i="19" s="1"/>
  <c r="B51" i="17"/>
  <c r="N51" i="17"/>
  <c r="J51" i="17"/>
  <c r="M51" i="17"/>
  <c r="K51" i="17"/>
  <c r="G51" i="18" s="1"/>
  <c r="P51" i="17"/>
  <c r="F66" i="18"/>
  <c r="O66" i="17"/>
  <c r="J66" i="17"/>
  <c r="B66" i="17"/>
  <c r="N66" i="17"/>
  <c r="P66" i="17"/>
  <c r="M66" i="17"/>
  <c r="O122" i="17"/>
  <c r="P122" i="17"/>
  <c r="B122" i="17"/>
  <c r="J122" i="17"/>
  <c r="F122" i="18"/>
  <c r="M122" i="17"/>
  <c r="N122" i="17"/>
  <c r="K122" i="17"/>
  <c r="G122" i="18" s="1"/>
  <c r="I122" i="17"/>
  <c r="K122" i="19" s="1"/>
  <c r="M44" i="17"/>
  <c r="B44" i="17"/>
  <c r="O44" i="17"/>
  <c r="F44" i="18"/>
  <c r="N44" i="17"/>
  <c r="J44" i="17"/>
  <c r="I44" i="17"/>
  <c r="K44" i="19" s="1"/>
  <c r="K44" i="17"/>
  <c r="G44" i="18" s="1"/>
  <c r="P44" i="17"/>
  <c r="F57" i="18"/>
  <c r="M57" i="17"/>
  <c r="P81" i="17"/>
  <c r="K89" i="17"/>
  <c r="G89" i="18" s="1"/>
  <c r="B113" i="17"/>
  <c r="K113" i="17"/>
  <c r="G113" i="18" s="1"/>
  <c r="J117" i="17"/>
  <c r="K117" i="17"/>
  <c r="G117" i="18" s="1"/>
  <c r="J125" i="17"/>
  <c r="F59" i="18"/>
  <c r="I59" i="17"/>
  <c r="K59" i="19" s="1"/>
  <c r="J75" i="17"/>
  <c r="O75" i="17"/>
  <c r="I75" i="17"/>
  <c r="K75" i="19" s="1"/>
  <c r="F75" i="18"/>
  <c r="K75" i="17"/>
  <c r="G75" i="18" s="1"/>
  <c r="P75" i="17"/>
  <c r="K99" i="17"/>
  <c r="G99" i="18" s="1"/>
  <c r="N103" i="17"/>
  <c r="F103" i="18"/>
  <c r="I103" i="17"/>
  <c r="K103" i="19" s="1"/>
  <c r="O103" i="17"/>
  <c r="B103" i="17"/>
  <c r="J103" i="17"/>
  <c r="M103" i="17"/>
  <c r="K103" i="17"/>
  <c r="G103" i="18" s="1"/>
  <c r="P103" i="17"/>
  <c r="F119" i="18"/>
  <c r="J123" i="17"/>
  <c r="J68" i="17"/>
  <c r="F49" i="18"/>
  <c r="M49" i="17"/>
  <c r="B53" i="17"/>
  <c r="F53" i="18"/>
  <c r="I53" i="17"/>
  <c r="K53" i="19" s="1"/>
  <c r="O53" i="17"/>
  <c r="N53" i="17"/>
  <c r="M53" i="17"/>
  <c r="J53" i="17"/>
  <c r="P53" i="17"/>
  <c r="B69" i="17"/>
  <c r="F69" i="18"/>
  <c r="I69" i="17"/>
  <c r="K69" i="19" s="1"/>
  <c r="P129" i="17"/>
  <c r="M129" i="17"/>
  <c r="C1" i="13"/>
  <c r="C1" i="23" s="1"/>
  <c r="J102" i="17" l="1"/>
  <c r="P102" i="17"/>
  <c r="J129" i="17"/>
  <c r="P124" i="17"/>
  <c r="P100" i="17"/>
  <c r="K48" i="17"/>
  <c r="G48" i="18" s="1"/>
  <c r="O124" i="17"/>
  <c r="M100" i="17"/>
  <c r="I129" i="17"/>
  <c r="K129" i="19" s="1"/>
  <c r="P106" i="17"/>
  <c r="I100" i="17"/>
  <c r="K100" i="19" s="1"/>
  <c r="O129" i="17"/>
  <c r="F124" i="18"/>
  <c r="J124" i="18" s="1"/>
  <c r="F48" i="18"/>
  <c r="L48" i="18" s="1"/>
  <c r="P111" i="17"/>
  <c r="N129" i="17"/>
  <c r="J96" i="17"/>
  <c r="I124" i="17"/>
  <c r="K124" i="19" s="1"/>
  <c r="I48" i="17"/>
  <c r="K48" i="19" s="1"/>
  <c r="B78" i="17"/>
  <c r="B129" i="17"/>
  <c r="B106" i="17"/>
  <c r="K45" i="17"/>
  <c r="G45" i="18" s="1"/>
  <c r="J109" i="17"/>
  <c r="B111" i="17"/>
  <c r="F129" i="18"/>
  <c r="N124" i="17"/>
  <c r="J106" i="17"/>
  <c r="P45" i="17"/>
  <c r="N109" i="17"/>
  <c r="M111" i="17"/>
  <c r="K68" i="17"/>
  <c r="G68" i="18" s="1"/>
  <c r="O106" i="17"/>
  <c r="K104" i="17"/>
  <c r="G104" i="18" s="1"/>
  <c r="N45" i="17"/>
  <c r="B109" i="17"/>
  <c r="N48" i="17"/>
  <c r="J111" i="17"/>
  <c r="F68" i="18"/>
  <c r="P82" i="17"/>
  <c r="M45" i="17"/>
  <c r="P118" i="17"/>
  <c r="J48" i="17"/>
  <c r="F111" i="18"/>
  <c r="J111" i="18" s="1"/>
  <c r="P69" i="17"/>
  <c r="N75" i="17"/>
  <c r="I82" i="17"/>
  <c r="K82" i="19" s="1"/>
  <c r="K118" i="17"/>
  <c r="G118" i="18" s="1"/>
  <c r="O68" i="17"/>
  <c r="O104" i="17"/>
  <c r="I118" i="17"/>
  <c r="K118" i="19" s="1"/>
  <c r="P127" i="17"/>
  <c r="N83" i="17"/>
  <c r="F80" i="18"/>
  <c r="I80" i="18" s="1"/>
  <c r="M68" i="17"/>
  <c r="I66" i="17"/>
  <c r="K66" i="19" s="1"/>
  <c r="B102" i="17"/>
  <c r="K124" i="17"/>
  <c r="G124" i="18" s="1"/>
  <c r="I106" i="17"/>
  <c r="K106" i="19" s="1"/>
  <c r="P48" i="17"/>
  <c r="I78" i="17"/>
  <c r="K78" i="19" s="1"/>
  <c r="M124" i="17"/>
  <c r="O48" i="17"/>
  <c r="O78" i="17"/>
  <c r="K112" i="17"/>
  <c r="G112" i="18" s="1"/>
  <c r="N106" i="17"/>
  <c r="J78" i="17"/>
  <c r="F106" i="18"/>
  <c r="J106" i="18" s="1"/>
  <c r="J45" i="17"/>
  <c r="O109" i="17"/>
  <c r="K111" i="17"/>
  <c r="G111" i="18" s="1"/>
  <c r="M96" i="17"/>
  <c r="B124" i="17"/>
  <c r="K52" i="17"/>
  <c r="G52" i="18" s="1"/>
  <c r="M48" i="17"/>
  <c r="P68" i="17"/>
  <c r="N52" i="17"/>
  <c r="P121" i="17"/>
  <c r="N118" i="17"/>
  <c r="J69" i="17"/>
  <c r="J104" i="17"/>
  <c r="I68" i="17"/>
  <c r="K68" i="19" s="1"/>
  <c r="P104" i="17"/>
  <c r="O45" i="17"/>
  <c r="P83" i="17"/>
  <c r="K127" i="17"/>
  <c r="G127" i="18" s="1"/>
  <c r="N111" i="17"/>
  <c r="K69" i="17"/>
  <c r="G69" i="18" s="1"/>
  <c r="B75" i="17"/>
  <c r="I74" i="17"/>
  <c r="K74" i="19" s="1"/>
  <c r="I45" i="17"/>
  <c r="K45" i="19" s="1"/>
  <c r="K83" i="17"/>
  <c r="G83" i="18" s="1"/>
  <c r="K80" i="17"/>
  <c r="G80" i="18" s="1"/>
  <c r="M69" i="17"/>
  <c r="B74" i="17"/>
  <c r="F104" i="18"/>
  <c r="B104" i="18" s="1"/>
  <c r="B45" i="17"/>
  <c r="M118" i="17"/>
  <c r="B127" i="17"/>
  <c r="N69" i="17"/>
  <c r="B68" i="17"/>
  <c r="M104" i="17"/>
  <c r="B118" i="17"/>
  <c r="F83" i="18"/>
  <c r="J83" i="18" s="1"/>
  <c r="M127" i="17"/>
  <c r="O80" i="17"/>
  <c r="N104" i="17"/>
  <c r="J80" i="17"/>
  <c r="B121" i="17"/>
  <c r="K96" i="17"/>
  <c r="G96" i="18" s="1"/>
  <c r="I96" i="17"/>
  <c r="K96" i="19" s="1"/>
  <c r="F113" i="18"/>
  <c r="B113" i="18" s="1"/>
  <c r="B82" i="17"/>
  <c r="M72" i="17"/>
  <c r="K72" i="17"/>
  <c r="G72" i="18" s="1"/>
  <c r="N54" i="17"/>
  <c r="N49" i="17"/>
  <c r="O96" i="17"/>
  <c r="F107" i="18"/>
  <c r="N107" i="18" s="1"/>
  <c r="I125" i="17"/>
  <c r="K125" i="19" s="1"/>
  <c r="F114" i="18"/>
  <c r="M47" i="17"/>
  <c r="J92" i="17"/>
  <c r="M86" i="17"/>
  <c r="J54" i="17"/>
  <c r="K49" i="17"/>
  <c r="G49" i="18" s="1"/>
  <c r="I99" i="17"/>
  <c r="K99" i="19" s="1"/>
  <c r="M113" i="17"/>
  <c r="J113" i="17"/>
  <c r="K81" i="17"/>
  <c r="G81" i="18" s="1"/>
  <c r="K82" i="17"/>
  <c r="G82" i="18" s="1"/>
  <c r="I77" i="17"/>
  <c r="K77" i="19" s="1"/>
  <c r="P47" i="17"/>
  <c r="J47" i="17"/>
  <c r="O47" i="17"/>
  <c r="N86" i="17"/>
  <c r="F86" i="18"/>
  <c r="B86" i="18" s="1"/>
  <c r="F121" i="18"/>
  <c r="B121" i="18" s="1"/>
  <c r="B112" i="17"/>
  <c r="P113" i="17"/>
  <c r="N113" i="17"/>
  <c r="B98" i="17"/>
  <c r="M82" i="17"/>
  <c r="F82" i="18"/>
  <c r="B82" i="18" s="1"/>
  <c r="M77" i="17"/>
  <c r="N72" i="17"/>
  <c r="P72" i="17"/>
  <c r="N47" i="17"/>
  <c r="I95" i="17"/>
  <c r="K95" i="19" s="1"/>
  <c r="J94" i="17"/>
  <c r="B86" i="17"/>
  <c r="F67" i="18"/>
  <c r="O67" i="18" s="1"/>
  <c r="I49" i="17"/>
  <c r="K49" i="19" s="1"/>
  <c r="P96" i="17"/>
  <c r="B96" i="17"/>
  <c r="B123" i="17"/>
  <c r="O113" i="17"/>
  <c r="N81" i="17"/>
  <c r="M90" i="17"/>
  <c r="N82" i="17"/>
  <c r="J82" i="17"/>
  <c r="O72" i="17"/>
  <c r="J72" i="17"/>
  <c r="K47" i="17"/>
  <c r="G47" i="18" s="1"/>
  <c r="B92" i="17"/>
  <c r="M95" i="17"/>
  <c r="N126" i="17"/>
  <c r="P86" i="17"/>
  <c r="I86" i="17"/>
  <c r="K86" i="19" s="1"/>
  <c r="O67" i="17"/>
  <c r="P60" i="17"/>
  <c r="M88" i="17"/>
  <c r="B87" i="17"/>
  <c r="N88" i="17"/>
  <c r="F87" i="18"/>
  <c r="L87" i="18" s="1"/>
  <c r="B84" i="17"/>
  <c r="F60" i="18"/>
  <c r="L60" i="18" s="1"/>
  <c r="P87" i="17"/>
  <c r="O107" i="17"/>
  <c r="N60" i="17"/>
  <c r="K87" i="17"/>
  <c r="G87" i="18" s="1"/>
  <c r="M73" i="17"/>
  <c r="O88" i="17"/>
  <c r="K65" i="17"/>
  <c r="G65" i="18" s="1"/>
  <c r="N73" i="17"/>
  <c r="M119" i="17"/>
  <c r="J60" i="17"/>
  <c r="J95" i="17"/>
  <c r="M54" i="17"/>
  <c r="N90" i="17"/>
  <c r="J49" i="17"/>
  <c r="K54" i="17"/>
  <c r="G54" i="18" s="1"/>
  <c r="K98" i="17"/>
  <c r="G98" i="18" s="1"/>
  <c r="B49" i="17"/>
  <c r="P49" i="17"/>
  <c r="O111" i="17"/>
  <c r="B89" i="17"/>
  <c r="K106" i="17"/>
  <c r="G106" i="18" s="1"/>
  <c r="N57" i="17"/>
  <c r="K123" i="17"/>
  <c r="G123" i="18" s="1"/>
  <c r="I119" i="17"/>
  <c r="K119" i="19" s="1"/>
  <c r="N107" i="17"/>
  <c r="B125" i="17"/>
  <c r="K73" i="17"/>
  <c r="G73" i="18" s="1"/>
  <c r="M74" i="17"/>
  <c r="N74" i="17"/>
  <c r="K93" i="17"/>
  <c r="G93" i="18" s="1"/>
  <c r="B65" i="17"/>
  <c r="J91" i="17"/>
  <c r="O112" i="17"/>
  <c r="N112" i="17"/>
  <c r="M123" i="17"/>
  <c r="N119" i="17"/>
  <c r="M125" i="17"/>
  <c r="O73" i="17"/>
  <c r="K74" i="17"/>
  <c r="G74" i="18" s="1"/>
  <c r="P92" i="17"/>
  <c r="P126" i="17"/>
  <c r="N94" i="17"/>
  <c r="K55" i="17"/>
  <c r="G55" i="18" s="1"/>
  <c r="B85" i="17"/>
  <c r="F123" i="18"/>
  <c r="B123" i="18" s="1"/>
  <c r="O119" i="17"/>
  <c r="O125" i="17"/>
  <c r="I73" i="17"/>
  <c r="K73" i="19" s="1"/>
  <c r="J74" i="17"/>
  <c r="O74" i="17"/>
  <c r="K92" i="17"/>
  <c r="G92" i="18" s="1"/>
  <c r="M92" i="17"/>
  <c r="F92" i="18"/>
  <c r="B92" i="18" s="1"/>
  <c r="I126" i="17"/>
  <c r="K126" i="19" s="1"/>
  <c r="J126" i="17"/>
  <c r="F110" i="18"/>
  <c r="B110" i="18" s="1"/>
  <c r="I94" i="17"/>
  <c r="K94" i="19" s="1"/>
  <c r="O94" i="17"/>
  <c r="O91" i="17"/>
  <c r="B91" i="17"/>
  <c r="B55" i="17"/>
  <c r="I85" i="17"/>
  <c r="K85" i="19" s="1"/>
  <c r="P119" i="17"/>
  <c r="I107" i="17"/>
  <c r="K107" i="19" s="1"/>
  <c r="I92" i="17"/>
  <c r="K92" i="19" s="1"/>
  <c r="B126" i="17"/>
  <c r="O110" i="17"/>
  <c r="B94" i="17"/>
  <c r="F91" i="18"/>
  <c r="O91" i="18" s="1"/>
  <c r="J112" i="17"/>
  <c r="F112" i="18"/>
  <c r="N112" i="18" s="1"/>
  <c r="I112" i="17"/>
  <c r="K112" i="19" s="1"/>
  <c r="M76" i="17"/>
  <c r="I123" i="17"/>
  <c r="K123" i="19" s="1"/>
  <c r="K119" i="17"/>
  <c r="G119" i="18" s="1"/>
  <c r="K107" i="17"/>
  <c r="G107" i="18" s="1"/>
  <c r="M107" i="17"/>
  <c r="J107" i="17"/>
  <c r="K125" i="17"/>
  <c r="G125" i="18" s="1"/>
  <c r="F125" i="18"/>
  <c r="B125" i="18" s="1"/>
  <c r="B73" i="17"/>
  <c r="P112" i="17"/>
  <c r="F76" i="18"/>
  <c r="L76" i="18" s="1"/>
  <c r="O123" i="17"/>
  <c r="N123" i="17"/>
  <c r="B119" i="17"/>
  <c r="P107" i="17"/>
  <c r="M63" i="17"/>
  <c r="P125" i="17"/>
  <c r="F73" i="18"/>
  <c r="J73" i="18" s="1"/>
  <c r="J73" i="17"/>
  <c r="P74" i="17"/>
  <c r="O92" i="17"/>
  <c r="K126" i="17"/>
  <c r="G126" i="18" s="1"/>
  <c r="O126" i="17"/>
  <c r="P94" i="17"/>
  <c r="M94" i="17"/>
  <c r="P91" i="17"/>
  <c r="N91" i="17"/>
  <c r="N84" i="17"/>
  <c r="M85" i="17"/>
  <c r="K85" i="17"/>
  <c r="G85" i="18" s="1"/>
  <c r="P99" i="17"/>
  <c r="M99" i="17"/>
  <c r="P59" i="17"/>
  <c r="N59" i="17"/>
  <c r="J59" i="17"/>
  <c r="O117" i="17"/>
  <c r="I117" i="17"/>
  <c r="K117" i="19" s="1"/>
  <c r="M105" i="17"/>
  <c r="K57" i="17"/>
  <c r="G57" i="18" s="1"/>
  <c r="P57" i="17"/>
  <c r="O114" i="17"/>
  <c r="M98" i="17"/>
  <c r="F98" i="18"/>
  <c r="O98" i="18" s="1"/>
  <c r="K58" i="17"/>
  <c r="G58" i="18" s="1"/>
  <c r="P56" i="17"/>
  <c r="I56" i="17"/>
  <c r="K56" i="19" s="1"/>
  <c r="I52" i="17"/>
  <c r="K52" i="19" s="1"/>
  <c r="F52" i="18"/>
  <c r="M52" i="18" s="1"/>
  <c r="M65" i="17"/>
  <c r="J65" i="17"/>
  <c r="F65" i="18"/>
  <c r="J65" i="18" s="1"/>
  <c r="P85" i="17"/>
  <c r="F99" i="18"/>
  <c r="N99" i="18" s="1"/>
  <c r="J99" i="17"/>
  <c r="K59" i="17"/>
  <c r="G59" i="18" s="1"/>
  <c r="B59" i="17"/>
  <c r="P117" i="17"/>
  <c r="B117" i="17"/>
  <c r="O57" i="17"/>
  <c r="I57" i="17"/>
  <c r="K57" i="19" s="1"/>
  <c r="P98" i="17"/>
  <c r="J98" i="17"/>
  <c r="N56" i="17"/>
  <c r="J56" i="17"/>
  <c r="M52" i="17"/>
  <c r="O52" i="17"/>
  <c r="P65" i="17"/>
  <c r="N65" i="17"/>
  <c r="J85" i="17"/>
  <c r="N85" i="17"/>
  <c r="O85" i="17"/>
  <c r="O99" i="17"/>
  <c r="M59" i="17"/>
  <c r="N117" i="17"/>
  <c r="M117" i="17"/>
  <c r="J57" i="17"/>
  <c r="N98" i="17"/>
  <c r="I98" i="17"/>
  <c r="K98" i="19" s="1"/>
  <c r="F56" i="18"/>
  <c r="I56" i="18" s="1"/>
  <c r="J116" i="17"/>
  <c r="P52" i="17"/>
  <c r="B52" i="17"/>
  <c r="O65" i="17"/>
  <c r="P105" i="17"/>
  <c r="M116" i="17"/>
  <c r="P70" i="17"/>
  <c r="I116" i="17"/>
  <c r="K116" i="19" s="1"/>
  <c r="M70" i="17"/>
  <c r="N105" i="17"/>
  <c r="B81" i="17"/>
  <c r="B116" i="17"/>
  <c r="F100" i="18"/>
  <c r="B100" i="18" s="1"/>
  <c r="K70" i="17"/>
  <c r="G70" i="18" s="1"/>
  <c r="F71" i="18"/>
  <c r="I71" i="18" s="1"/>
  <c r="N70" i="17"/>
  <c r="P101" i="17"/>
  <c r="I70" i="17"/>
  <c r="K70" i="19" s="1"/>
  <c r="M71" i="17"/>
  <c r="O105" i="17"/>
  <c r="K71" i="17"/>
  <c r="G71" i="18" s="1"/>
  <c r="I105" i="17"/>
  <c r="K105" i="19" s="1"/>
  <c r="M50" i="17"/>
  <c r="B100" i="17"/>
  <c r="I101" i="17"/>
  <c r="K101" i="19" s="1"/>
  <c r="O70" i="17"/>
  <c r="F96" i="18"/>
  <c r="L96" i="18" s="1"/>
  <c r="B105" i="17"/>
  <c r="N50" i="17"/>
  <c r="J61" i="17"/>
  <c r="N100" i="17"/>
  <c r="M101" i="17"/>
  <c r="P80" i="17"/>
  <c r="B70" i="17"/>
  <c r="P71" i="17"/>
  <c r="F50" i="18"/>
  <c r="J50" i="18" s="1"/>
  <c r="M61" i="17"/>
  <c r="K101" i="17"/>
  <c r="G101" i="18" s="1"/>
  <c r="F70" i="18"/>
  <c r="N70" i="18" s="1"/>
  <c r="O71" i="17"/>
  <c r="J105" i="17"/>
  <c r="I50" i="17"/>
  <c r="K50" i="19" s="1"/>
  <c r="F105" i="18"/>
  <c r="J105" i="18" s="1"/>
  <c r="J120" i="17"/>
  <c r="J50" i="17"/>
  <c r="O101" i="17"/>
  <c r="P67" i="17"/>
  <c r="B71" i="17"/>
  <c r="N116" i="17"/>
  <c r="K120" i="17"/>
  <c r="G120" i="18" s="1"/>
  <c r="M89" i="17"/>
  <c r="P61" i="17"/>
  <c r="I89" i="17"/>
  <c r="K89" i="19" s="1"/>
  <c r="N61" i="17"/>
  <c r="J101" i="17"/>
  <c r="K67" i="17"/>
  <c r="G67" i="18" s="1"/>
  <c r="I71" i="17"/>
  <c r="K71" i="19" s="1"/>
  <c r="F116" i="18"/>
  <c r="O116" i="18" s="1"/>
  <c r="N89" i="17"/>
  <c r="M67" i="17"/>
  <c r="N71" i="17"/>
  <c r="K61" i="17"/>
  <c r="G61" i="18" s="1"/>
  <c r="P79" i="17"/>
  <c r="N101" i="17"/>
  <c r="F89" i="18"/>
  <c r="J89" i="18" s="1"/>
  <c r="O61" i="17"/>
  <c r="K79" i="17"/>
  <c r="G79" i="18" s="1"/>
  <c r="B101" i="17"/>
  <c r="J67" i="17"/>
  <c r="J89" i="17"/>
  <c r="I61" i="17"/>
  <c r="K61" i="19" s="1"/>
  <c r="J79" i="17"/>
  <c r="P116" i="17"/>
  <c r="I67" i="17"/>
  <c r="K67" i="19" s="1"/>
  <c r="O89" i="17"/>
  <c r="B61" i="17"/>
  <c r="O116" i="17"/>
  <c r="N67" i="17"/>
  <c r="F84" i="18"/>
  <c r="I84" i="18" s="1"/>
  <c r="F55" i="18"/>
  <c r="J55" i="18" s="1"/>
  <c r="M120" i="17"/>
  <c r="B50" i="17"/>
  <c r="B64" i="17"/>
  <c r="B95" i="17"/>
  <c r="I54" i="17"/>
  <c r="K54" i="19" s="1"/>
  <c r="I84" i="17"/>
  <c r="K84" i="19" s="1"/>
  <c r="O55" i="17"/>
  <c r="P63" i="17"/>
  <c r="B99" i="17"/>
  <c r="K63" i="17"/>
  <c r="G63" i="18" s="1"/>
  <c r="P43" i="17"/>
  <c r="P90" i="17"/>
  <c r="K97" i="17"/>
  <c r="G97" i="18" s="1"/>
  <c r="B93" i="17"/>
  <c r="B120" i="17"/>
  <c r="O63" i="17"/>
  <c r="K43" i="17"/>
  <c r="G43" i="18" s="1"/>
  <c r="K90" i="17"/>
  <c r="G90" i="18" s="1"/>
  <c r="O50" i="17"/>
  <c r="P97" i="17"/>
  <c r="J77" i="17"/>
  <c r="N64" i="17"/>
  <c r="O95" i="17"/>
  <c r="B54" i="17"/>
  <c r="M84" i="17"/>
  <c r="J55" i="17"/>
  <c r="K64" i="17"/>
  <c r="G64" i="18" s="1"/>
  <c r="P64" i="17"/>
  <c r="P128" i="17"/>
  <c r="N120" i="17"/>
  <c r="F63" i="18"/>
  <c r="L63" i="18" s="1"/>
  <c r="M43" i="17"/>
  <c r="I90" i="17"/>
  <c r="K90" i="19" s="1"/>
  <c r="P50" i="17"/>
  <c r="N97" i="17"/>
  <c r="O77" i="17"/>
  <c r="M64" i="17"/>
  <c r="F95" i="18"/>
  <c r="M95" i="18" s="1"/>
  <c r="F54" i="18"/>
  <c r="J54" i="18" s="1"/>
  <c r="N55" i="17"/>
  <c r="K128" i="17"/>
  <c r="G128" i="18" s="1"/>
  <c r="I120" i="17"/>
  <c r="K120" i="19" s="1"/>
  <c r="I63" i="17"/>
  <c r="K63" i="19" s="1"/>
  <c r="N43" i="17"/>
  <c r="K130" i="17"/>
  <c r="G130" i="18" s="1"/>
  <c r="O97" i="17"/>
  <c r="F64" i="18"/>
  <c r="B64" i="18" s="1"/>
  <c r="N95" i="17"/>
  <c r="P62" i="17"/>
  <c r="O54" i="17"/>
  <c r="I55" i="17"/>
  <c r="K55" i="19" s="1"/>
  <c r="P93" i="17"/>
  <c r="J63" i="17"/>
  <c r="P130" i="17"/>
  <c r="M121" i="17"/>
  <c r="J128" i="17"/>
  <c r="B63" i="17"/>
  <c r="B43" i="17"/>
  <c r="N130" i="17"/>
  <c r="K114" i="17"/>
  <c r="G114" i="18" s="1"/>
  <c r="O90" i="17"/>
  <c r="I58" i="17"/>
  <c r="K58" i="19" s="1"/>
  <c r="J97" i="17"/>
  <c r="N77" i="17"/>
  <c r="I64" i="17"/>
  <c r="K64" i="19" s="1"/>
  <c r="M62" i="17"/>
  <c r="O43" i="17"/>
  <c r="M81" i="17"/>
  <c r="I130" i="17"/>
  <c r="K130" i="19" s="1"/>
  <c r="P114" i="17"/>
  <c r="F90" i="18"/>
  <c r="J90" i="18" s="1"/>
  <c r="M58" i="17"/>
  <c r="B97" i="17"/>
  <c r="F77" i="18"/>
  <c r="J77" i="18" s="1"/>
  <c r="O64" i="17"/>
  <c r="P110" i="17"/>
  <c r="K62" i="17"/>
  <c r="G62" i="18" s="1"/>
  <c r="I97" i="17"/>
  <c r="K97" i="19" s="1"/>
  <c r="N62" i="17"/>
  <c r="J121" i="17"/>
  <c r="F128" i="18"/>
  <c r="M128" i="18" s="1"/>
  <c r="K76" i="17"/>
  <c r="G76" i="18" s="1"/>
  <c r="K121" i="17"/>
  <c r="G121" i="18" s="1"/>
  <c r="M128" i="17"/>
  <c r="O76" i="17"/>
  <c r="F43" i="18"/>
  <c r="J43" i="18" s="1"/>
  <c r="I81" i="17"/>
  <c r="K81" i="19" s="1"/>
  <c r="M130" i="17"/>
  <c r="M114" i="17"/>
  <c r="J90" i="17"/>
  <c r="P58" i="17"/>
  <c r="F97" i="18"/>
  <c r="B97" i="18" s="1"/>
  <c r="K77" i="17"/>
  <c r="G77" i="18" s="1"/>
  <c r="K110" i="17"/>
  <c r="G110" i="18" s="1"/>
  <c r="I62" i="17"/>
  <c r="K62" i="19" s="1"/>
  <c r="P76" i="17"/>
  <c r="I43" i="17"/>
  <c r="K43" i="19" s="1"/>
  <c r="N58" i="17"/>
  <c r="J93" i="17"/>
  <c r="P77" i="17"/>
  <c r="I110" i="17"/>
  <c r="K110" i="19" s="1"/>
  <c r="O62" i="17"/>
  <c r="F120" i="18"/>
  <c r="O120" i="18" s="1"/>
  <c r="O128" i="17"/>
  <c r="B130" i="17"/>
  <c r="N128" i="17"/>
  <c r="J76" i="17"/>
  <c r="F81" i="18"/>
  <c r="M81" i="18" s="1"/>
  <c r="F130" i="18"/>
  <c r="J130" i="18" s="1"/>
  <c r="I114" i="17"/>
  <c r="K114" i="19" s="1"/>
  <c r="J58" i="17"/>
  <c r="M110" i="17"/>
  <c r="F62" i="18"/>
  <c r="L62" i="18" s="1"/>
  <c r="P84" i="17"/>
  <c r="B128" i="17"/>
  <c r="N114" i="17"/>
  <c r="N121" i="17"/>
  <c r="O93" i="17"/>
  <c r="O121" i="17"/>
  <c r="N76" i="17"/>
  <c r="J81" i="17"/>
  <c r="J130" i="17"/>
  <c r="J114" i="17"/>
  <c r="F58" i="18"/>
  <c r="O58" i="18" s="1"/>
  <c r="I93" i="17"/>
  <c r="K93" i="19" s="1"/>
  <c r="N110" i="17"/>
  <c r="J62" i="17"/>
  <c r="J84" i="17"/>
  <c r="O120" i="17"/>
  <c r="B76" i="17"/>
  <c r="B58" i="17"/>
  <c r="M93" i="17"/>
  <c r="P95" i="17"/>
  <c r="J110" i="17"/>
  <c r="K84" i="17"/>
  <c r="G84" i="18" s="1"/>
  <c r="P55" i="17"/>
  <c r="I30" i="23"/>
  <c r="I2" i="23"/>
  <c r="L121" i="18"/>
  <c r="N121" i="18"/>
  <c r="O121" i="18"/>
  <c r="I121" i="18"/>
  <c r="J121" i="18"/>
  <c r="M121" i="18"/>
  <c r="O49" i="18"/>
  <c r="I49" i="18"/>
  <c r="B49" i="18"/>
  <c r="M49" i="18"/>
  <c r="N49" i="18"/>
  <c r="J49" i="18"/>
  <c r="L49" i="18"/>
  <c r="O96" i="18"/>
  <c r="N96" i="18"/>
  <c r="B96" i="18"/>
  <c r="O68" i="18"/>
  <c r="L68" i="18"/>
  <c r="I68" i="18"/>
  <c r="M68" i="18"/>
  <c r="B68" i="18"/>
  <c r="N68" i="18"/>
  <c r="J68" i="18"/>
  <c r="N125" i="18"/>
  <c r="M72" i="18"/>
  <c r="N72" i="18"/>
  <c r="O72" i="18"/>
  <c r="I72" i="18"/>
  <c r="B72" i="18"/>
  <c r="J72" i="18"/>
  <c r="L72" i="18"/>
  <c r="B101" i="18"/>
  <c r="L101" i="18"/>
  <c r="I101" i="18"/>
  <c r="J101" i="18"/>
  <c r="O101" i="18"/>
  <c r="N101" i="18"/>
  <c r="M101" i="18"/>
  <c r="I83" i="18"/>
  <c r="B83" i="18"/>
  <c r="L83" i="18"/>
  <c r="O83" i="18"/>
  <c r="N83" i="18"/>
  <c r="O60" i="18"/>
  <c r="N60" i="18"/>
  <c r="J60" i="18"/>
  <c r="M69" i="18"/>
  <c r="I69" i="18"/>
  <c r="N69" i="18"/>
  <c r="O69" i="18"/>
  <c r="B69" i="18"/>
  <c r="J69" i="18"/>
  <c r="L69" i="18"/>
  <c r="I123" i="18"/>
  <c r="M123" i="18"/>
  <c r="L123" i="18"/>
  <c r="J123" i="18"/>
  <c r="O123" i="18"/>
  <c r="N123" i="18"/>
  <c r="M103" i="18"/>
  <c r="B103" i="18"/>
  <c r="L103" i="18"/>
  <c r="N103" i="18"/>
  <c r="J103" i="18"/>
  <c r="I103" i="18"/>
  <c r="O103" i="18"/>
  <c r="I59" i="18"/>
  <c r="O59" i="18"/>
  <c r="L59" i="18"/>
  <c r="M59" i="18"/>
  <c r="B59" i="18"/>
  <c r="J59" i="18"/>
  <c r="N59" i="18"/>
  <c r="O117" i="18"/>
  <c r="I117" i="18"/>
  <c r="L117" i="18"/>
  <c r="J117" i="18"/>
  <c r="M117" i="18"/>
  <c r="N117" i="18"/>
  <c r="B117" i="18"/>
  <c r="L124" i="18"/>
  <c r="B124" i="18"/>
  <c r="J51" i="18"/>
  <c r="M51" i="18"/>
  <c r="B51" i="18"/>
  <c r="L51" i="18"/>
  <c r="N51" i="18"/>
  <c r="O51" i="18"/>
  <c r="I51" i="18"/>
  <c r="L93" i="18"/>
  <c r="O93" i="18"/>
  <c r="N93" i="18"/>
  <c r="J93" i="18"/>
  <c r="I93" i="18"/>
  <c r="B93" i="18"/>
  <c r="M93" i="18"/>
  <c r="J88" i="18"/>
  <c r="L88" i="18"/>
  <c r="B88" i="18"/>
  <c r="M88" i="18"/>
  <c r="N88" i="18"/>
  <c r="I88" i="18"/>
  <c r="O88" i="18"/>
  <c r="I79" i="18"/>
  <c r="B79" i="18"/>
  <c r="L79" i="18"/>
  <c r="M79" i="18"/>
  <c r="O79" i="18"/>
  <c r="N79" i="18"/>
  <c r="J79" i="18"/>
  <c r="N118" i="18"/>
  <c r="O118" i="18"/>
  <c r="I118" i="18"/>
  <c r="L118" i="18"/>
  <c r="J118" i="18"/>
  <c r="M118" i="18"/>
  <c r="B118" i="18"/>
  <c r="J47" i="18"/>
  <c r="M47" i="18"/>
  <c r="B47" i="18"/>
  <c r="L47" i="18"/>
  <c r="N47" i="18"/>
  <c r="O47" i="18"/>
  <c r="I47" i="18"/>
  <c r="M111" i="18"/>
  <c r="B111" i="18"/>
  <c r="M80" i="18"/>
  <c r="N80" i="18"/>
  <c r="L80" i="18"/>
  <c r="O80" i="18"/>
  <c r="N126" i="18"/>
  <c r="O126" i="18"/>
  <c r="I126" i="18"/>
  <c r="L126" i="18"/>
  <c r="J126" i="18"/>
  <c r="M126" i="18"/>
  <c r="B126" i="18"/>
  <c r="I78" i="18"/>
  <c r="J78" i="18"/>
  <c r="N78" i="18"/>
  <c r="O78" i="18"/>
  <c r="B78" i="18"/>
  <c r="M78" i="18"/>
  <c r="L78" i="18"/>
  <c r="J46" i="18"/>
  <c r="M46" i="18"/>
  <c r="B46" i="18"/>
  <c r="L46" i="18"/>
  <c r="I46" i="18"/>
  <c r="N46" i="18"/>
  <c r="O46" i="18"/>
  <c r="I87" i="18"/>
  <c r="N85" i="18"/>
  <c r="O85" i="18"/>
  <c r="L85" i="18"/>
  <c r="I85" i="18"/>
  <c r="J85" i="18"/>
  <c r="B85" i="18"/>
  <c r="M85" i="18"/>
  <c r="L53" i="18"/>
  <c r="B53" i="18"/>
  <c r="J53" i="18"/>
  <c r="N53" i="18"/>
  <c r="I53" i="18"/>
  <c r="M53" i="18"/>
  <c r="O53" i="18"/>
  <c r="I75" i="18"/>
  <c r="B75" i="18"/>
  <c r="L75" i="18"/>
  <c r="M75" i="18"/>
  <c r="O75" i="18"/>
  <c r="J75" i="18"/>
  <c r="N75" i="18"/>
  <c r="M113" i="18"/>
  <c r="N113" i="18"/>
  <c r="L73" i="18"/>
  <c r="M44" i="18"/>
  <c r="B44" i="18"/>
  <c r="L44" i="18"/>
  <c r="N44" i="18"/>
  <c r="J44" i="18"/>
  <c r="O44" i="18"/>
  <c r="I44" i="18"/>
  <c r="N106" i="18"/>
  <c r="I106" i="18"/>
  <c r="O66" i="18"/>
  <c r="L66" i="18"/>
  <c r="J66" i="18"/>
  <c r="N66" i="18"/>
  <c r="B66" i="18"/>
  <c r="I66" i="18"/>
  <c r="M66" i="18"/>
  <c r="N61" i="18"/>
  <c r="L61" i="18"/>
  <c r="B61" i="18"/>
  <c r="O61" i="18"/>
  <c r="M61" i="18"/>
  <c r="I61" i="18"/>
  <c r="J61" i="18"/>
  <c r="I108" i="18"/>
  <c r="J108" i="18"/>
  <c r="M108" i="18"/>
  <c r="B108" i="18"/>
  <c r="L108" i="18"/>
  <c r="N108" i="18"/>
  <c r="O108" i="18"/>
  <c r="N102" i="18"/>
  <c r="J102" i="18"/>
  <c r="L102" i="18"/>
  <c r="O102" i="18"/>
  <c r="I102" i="18"/>
  <c r="B102" i="18"/>
  <c r="M102" i="18"/>
  <c r="N110" i="18"/>
  <c r="L110" i="18"/>
  <c r="O110" i="18"/>
  <c r="I110" i="18"/>
  <c r="J110" i="18"/>
  <c r="I86" i="18"/>
  <c r="M86" i="18"/>
  <c r="N86" i="18"/>
  <c r="O86" i="18"/>
  <c r="L86" i="18"/>
  <c r="J86" i="18"/>
  <c r="L71" i="18"/>
  <c r="N71" i="18"/>
  <c r="J129" i="18"/>
  <c r="M129" i="18"/>
  <c r="I129" i="18"/>
  <c r="B129" i="18"/>
  <c r="O129" i="18"/>
  <c r="L129" i="18"/>
  <c r="N129" i="18"/>
  <c r="L119" i="18"/>
  <c r="N119" i="18"/>
  <c r="B119" i="18"/>
  <c r="I119" i="18"/>
  <c r="O119" i="18"/>
  <c r="M119" i="18"/>
  <c r="J119" i="18"/>
  <c r="O105" i="18"/>
  <c r="M105" i="18"/>
  <c r="B105" i="18"/>
  <c r="M57" i="18"/>
  <c r="N57" i="18"/>
  <c r="L57" i="18"/>
  <c r="J57" i="18"/>
  <c r="O57" i="18"/>
  <c r="I57" i="18"/>
  <c r="B57" i="18"/>
  <c r="J122" i="18"/>
  <c r="M122" i="18"/>
  <c r="I122" i="18"/>
  <c r="B122" i="18"/>
  <c r="L122" i="18"/>
  <c r="N122" i="18"/>
  <c r="O122" i="18"/>
  <c r="J114" i="18"/>
  <c r="M114" i="18"/>
  <c r="B114" i="18"/>
  <c r="L114" i="18"/>
  <c r="I114" i="18"/>
  <c r="N114" i="18"/>
  <c r="O114" i="18"/>
  <c r="B74" i="18"/>
  <c r="N74" i="18"/>
  <c r="M74" i="18"/>
  <c r="J74" i="18"/>
  <c r="O74" i="18"/>
  <c r="L74" i="18"/>
  <c r="I74" i="18"/>
  <c r="N104" i="18"/>
  <c r="J45" i="18"/>
  <c r="N45" i="18"/>
  <c r="I45" i="18"/>
  <c r="M45" i="18"/>
  <c r="O45" i="18"/>
  <c r="B45" i="18"/>
  <c r="L45" i="18"/>
  <c r="M109" i="18"/>
  <c r="J109" i="18"/>
  <c r="I109" i="18"/>
  <c r="B109" i="18"/>
  <c r="L109" i="18"/>
  <c r="N109" i="18"/>
  <c r="O109" i="18"/>
  <c r="N127" i="18"/>
  <c r="O127" i="18"/>
  <c r="I127" i="18"/>
  <c r="B127" i="18"/>
  <c r="M127" i="18"/>
  <c r="J127" i="18"/>
  <c r="L127" i="18"/>
  <c r="N115" i="18"/>
  <c r="J115" i="18"/>
  <c r="I115" i="18"/>
  <c r="O115" i="18"/>
  <c r="M115" i="18"/>
  <c r="L115" i="18"/>
  <c r="B115" i="18"/>
  <c r="L94" i="18"/>
  <c r="J94" i="18"/>
  <c r="N94" i="18"/>
  <c r="I94" i="18"/>
  <c r="B94" i="18"/>
  <c r="O94" i="18"/>
  <c r="M94" i="18"/>
  <c r="C1" i="17"/>
  <c r="C1" i="18"/>
  <c r="BR130" i="5"/>
  <c r="BR129" i="5"/>
  <c r="BR128" i="5"/>
  <c r="BR127" i="5"/>
  <c r="BR126" i="5"/>
  <c r="BR125" i="5"/>
  <c r="BR124" i="5"/>
  <c r="BR123" i="5"/>
  <c r="BR122" i="5"/>
  <c r="BR121" i="5"/>
  <c r="BR120" i="5"/>
  <c r="BR119" i="5"/>
  <c r="BR118" i="5"/>
  <c r="BR117" i="5"/>
  <c r="BR116" i="5"/>
  <c r="BR115" i="5"/>
  <c r="BR114" i="5"/>
  <c r="BR113" i="5"/>
  <c r="BR112" i="5"/>
  <c r="BR111" i="5"/>
  <c r="BR110" i="5"/>
  <c r="BR109" i="5"/>
  <c r="BR108" i="5"/>
  <c r="BR107" i="5"/>
  <c r="BR106" i="5"/>
  <c r="BR105" i="5"/>
  <c r="BR104" i="5"/>
  <c r="BR103" i="5"/>
  <c r="BR102" i="5"/>
  <c r="BR101" i="5"/>
  <c r="BR100" i="5"/>
  <c r="BR99" i="5"/>
  <c r="BR98" i="5"/>
  <c r="BR97" i="5"/>
  <c r="BR96" i="5"/>
  <c r="BR95" i="5"/>
  <c r="BR94" i="5"/>
  <c r="BR93" i="5"/>
  <c r="BR92" i="5"/>
  <c r="BR91" i="5"/>
  <c r="BR90" i="5"/>
  <c r="BR89" i="5"/>
  <c r="BR88" i="5"/>
  <c r="BR87" i="5"/>
  <c r="BR86" i="5"/>
  <c r="BR85" i="5"/>
  <c r="BR84" i="5"/>
  <c r="BR83" i="5"/>
  <c r="BR82" i="5"/>
  <c r="BR81" i="5"/>
  <c r="BR80" i="5"/>
  <c r="BR79" i="5"/>
  <c r="BR78" i="5"/>
  <c r="BR77" i="5"/>
  <c r="BR76" i="5"/>
  <c r="BR75" i="5"/>
  <c r="BR74" i="5"/>
  <c r="BR73" i="5"/>
  <c r="BR72" i="5"/>
  <c r="BR71" i="5"/>
  <c r="BR70" i="5"/>
  <c r="BR69" i="5"/>
  <c r="BR68" i="5"/>
  <c r="BR67" i="5"/>
  <c r="BR66" i="5"/>
  <c r="BR65" i="5"/>
  <c r="BR64" i="5"/>
  <c r="BR63" i="5"/>
  <c r="BR62" i="5"/>
  <c r="BR61" i="5"/>
  <c r="BR60" i="5"/>
  <c r="BR59" i="5"/>
  <c r="BR58" i="5"/>
  <c r="BR57" i="5"/>
  <c r="BR56" i="5"/>
  <c r="BR55" i="5"/>
  <c r="BR54" i="5"/>
  <c r="BR53" i="5"/>
  <c r="BR52" i="5"/>
  <c r="BR51" i="5"/>
  <c r="BR50" i="5"/>
  <c r="BR49" i="5"/>
  <c r="BR48" i="5"/>
  <c r="BR47" i="5"/>
  <c r="BR46" i="5"/>
  <c r="BR45" i="5"/>
  <c r="BR44" i="5"/>
  <c r="BR43" i="5"/>
  <c r="BR42" i="5"/>
  <c r="BR41" i="5"/>
  <c r="BR40" i="5"/>
  <c r="BR39" i="5"/>
  <c r="BR38" i="5"/>
  <c r="BR37" i="5"/>
  <c r="BR36" i="5"/>
  <c r="BR35" i="5"/>
  <c r="BR34" i="5"/>
  <c r="BR33" i="5"/>
  <c r="BR32" i="5"/>
  <c r="BR31" i="5"/>
  <c r="BQ130" i="5"/>
  <c r="BQ129" i="5"/>
  <c r="BQ128" i="5"/>
  <c r="BQ127" i="5"/>
  <c r="BQ126" i="5"/>
  <c r="BQ125" i="5"/>
  <c r="BQ124" i="5"/>
  <c r="BQ123" i="5"/>
  <c r="BQ122" i="5"/>
  <c r="BQ121" i="5"/>
  <c r="BQ120" i="5"/>
  <c r="BQ119" i="5"/>
  <c r="BQ118" i="5"/>
  <c r="BQ117" i="5"/>
  <c r="BQ116" i="5"/>
  <c r="BQ115" i="5"/>
  <c r="BQ114" i="5"/>
  <c r="BQ113" i="5"/>
  <c r="BQ112" i="5"/>
  <c r="BQ111" i="5"/>
  <c r="BQ110" i="5"/>
  <c r="BQ109" i="5"/>
  <c r="BQ108" i="5"/>
  <c r="BQ107" i="5"/>
  <c r="BQ106" i="5"/>
  <c r="BQ105" i="5"/>
  <c r="BQ104" i="5"/>
  <c r="BQ103" i="5"/>
  <c r="BQ102" i="5"/>
  <c r="BQ101" i="5"/>
  <c r="BQ100" i="5"/>
  <c r="BQ99" i="5"/>
  <c r="BQ98" i="5"/>
  <c r="BQ97" i="5"/>
  <c r="BQ96" i="5"/>
  <c r="BQ95" i="5"/>
  <c r="BQ94" i="5"/>
  <c r="BQ93" i="5"/>
  <c r="BQ92" i="5"/>
  <c r="BQ91" i="5"/>
  <c r="BQ90" i="5"/>
  <c r="BQ89" i="5"/>
  <c r="BQ88" i="5"/>
  <c r="BQ87" i="5"/>
  <c r="BQ86" i="5"/>
  <c r="BQ85" i="5"/>
  <c r="BQ84" i="5"/>
  <c r="BQ83" i="5"/>
  <c r="BQ82" i="5"/>
  <c r="BQ81" i="5"/>
  <c r="BQ80" i="5"/>
  <c r="BQ79" i="5"/>
  <c r="BQ78" i="5"/>
  <c r="BQ77" i="5"/>
  <c r="BQ76" i="5"/>
  <c r="BQ75" i="5"/>
  <c r="BQ74" i="5"/>
  <c r="BQ73" i="5"/>
  <c r="BQ72" i="5"/>
  <c r="BQ71" i="5"/>
  <c r="BQ70" i="5"/>
  <c r="BQ69" i="5"/>
  <c r="BQ68" i="5"/>
  <c r="BQ67" i="5"/>
  <c r="BQ66" i="5"/>
  <c r="BQ65" i="5"/>
  <c r="BQ64" i="5"/>
  <c r="BQ63" i="5"/>
  <c r="BQ62" i="5"/>
  <c r="BQ61" i="5"/>
  <c r="BQ60" i="5"/>
  <c r="BQ59" i="5"/>
  <c r="BQ58" i="5"/>
  <c r="BQ57" i="5"/>
  <c r="BQ56" i="5"/>
  <c r="BQ55" i="5"/>
  <c r="BQ54" i="5"/>
  <c r="BQ53" i="5"/>
  <c r="BQ52" i="5"/>
  <c r="BQ51" i="5"/>
  <c r="BQ50" i="5"/>
  <c r="BQ49" i="5"/>
  <c r="BQ48" i="5"/>
  <c r="BQ47" i="5"/>
  <c r="BQ46" i="5"/>
  <c r="BQ45" i="5"/>
  <c r="BQ44" i="5"/>
  <c r="BQ43" i="5"/>
  <c r="BQ42" i="5"/>
  <c r="BQ41" i="5"/>
  <c r="BQ40" i="5"/>
  <c r="BQ39" i="5"/>
  <c r="BQ38" i="5"/>
  <c r="BQ37" i="5"/>
  <c r="BQ36" i="5"/>
  <c r="BQ35" i="5"/>
  <c r="BQ34" i="5"/>
  <c r="BQ33" i="5"/>
  <c r="BQ32" i="5"/>
  <c r="BQ31" i="5"/>
  <c r="BF130" i="5"/>
  <c r="BE130" i="5"/>
  <c r="BD130" i="5"/>
  <c r="BB130" i="5"/>
  <c r="BA130" i="5"/>
  <c r="BF129" i="5"/>
  <c r="BE129" i="5"/>
  <c r="BD129" i="5"/>
  <c r="BB129" i="5"/>
  <c r="BA129" i="5"/>
  <c r="BF128" i="5"/>
  <c r="BE128" i="5"/>
  <c r="BD128" i="5"/>
  <c r="BB128" i="5"/>
  <c r="BA128" i="5"/>
  <c r="BF127" i="5"/>
  <c r="BE127" i="5"/>
  <c r="BD127" i="5"/>
  <c r="BB127" i="5"/>
  <c r="BA127" i="5"/>
  <c r="BF126" i="5"/>
  <c r="BE126" i="5"/>
  <c r="BD126" i="5"/>
  <c r="BB126" i="5"/>
  <c r="BA126" i="5"/>
  <c r="BF125" i="5"/>
  <c r="BE125" i="5"/>
  <c r="BD125" i="5"/>
  <c r="BB125" i="5"/>
  <c r="BA125" i="5"/>
  <c r="BF124" i="5"/>
  <c r="BE124" i="5"/>
  <c r="BD124" i="5"/>
  <c r="BB124" i="5"/>
  <c r="BA124" i="5"/>
  <c r="BF123" i="5"/>
  <c r="BE123" i="5"/>
  <c r="BD123" i="5"/>
  <c r="BB123" i="5"/>
  <c r="BA123" i="5"/>
  <c r="BF122" i="5"/>
  <c r="BE122" i="5"/>
  <c r="BD122" i="5"/>
  <c r="BB122" i="5"/>
  <c r="BA122" i="5"/>
  <c r="BF121" i="5"/>
  <c r="BE121" i="5"/>
  <c r="BD121" i="5"/>
  <c r="BB121" i="5"/>
  <c r="BA121" i="5"/>
  <c r="BF120" i="5"/>
  <c r="BE120" i="5"/>
  <c r="BD120" i="5"/>
  <c r="BB120" i="5"/>
  <c r="BA120" i="5"/>
  <c r="BF119" i="5"/>
  <c r="BE119" i="5"/>
  <c r="BD119" i="5"/>
  <c r="BB119" i="5"/>
  <c r="BA119" i="5"/>
  <c r="BF118" i="5"/>
  <c r="BE118" i="5"/>
  <c r="BD118" i="5"/>
  <c r="BB118" i="5"/>
  <c r="BA118" i="5"/>
  <c r="BF117" i="5"/>
  <c r="BE117" i="5"/>
  <c r="BD117" i="5"/>
  <c r="BB117" i="5"/>
  <c r="BA117" i="5"/>
  <c r="BF116" i="5"/>
  <c r="BE116" i="5"/>
  <c r="BD116" i="5"/>
  <c r="BB116" i="5"/>
  <c r="BA116" i="5"/>
  <c r="BF115" i="5"/>
  <c r="BE115" i="5"/>
  <c r="BD115" i="5"/>
  <c r="BB115" i="5"/>
  <c r="BA115" i="5"/>
  <c r="BF114" i="5"/>
  <c r="BE114" i="5"/>
  <c r="BD114" i="5"/>
  <c r="BB114" i="5"/>
  <c r="BA114" i="5"/>
  <c r="BF113" i="5"/>
  <c r="BE113" i="5"/>
  <c r="BD113" i="5"/>
  <c r="BB113" i="5"/>
  <c r="BA113" i="5"/>
  <c r="BF112" i="5"/>
  <c r="BE112" i="5"/>
  <c r="BD112" i="5"/>
  <c r="BB112" i="5"/>
  <c r="BA112" i="5"/>
  <c r="BF111" i="5"/>
  <c r="BE111" i="5"/>
  <c r="BD111" i="5"/>
  <c r="BB111" i="5"/>
  <c r="BA111" i="5"/>
  <c r="BF110" i="5"/>
  <c r="BE110" i="5"/>
  <c r="BD110" i="5"/>
  <c r="BB110" i="5"/>
  <c r="BA110" i="5"/>
  <c r="BF109" i="5"/>
  <c r="BE109" i="5"/>
  <c r="BD109" i="5"/>
  <c r="BB109" i="5"/>
  <c r="BA109" i="5"/>
  <c r="BF108" i="5"/>
  <c r="BE108" i="5"/>
  <c r="BD108" i="5"/>
  <c r="BB108" i="5"/>
  <c r="BA108" i="5"/>
  <c r="BF107" i="5"/>
  <c r="BE107" i="5"/>
  <c r="BD107" i="5"/>
  <c r="BB107" i="5"/>
  <c r="BA107" i="5"/>
  <c r="BF106" i="5"/>
  <c r="BE106" i="5"/>
  <c r="BD106" i="5"/>
  <c r="BB106" i="5"/>
  <c r="BA106" i="5"/>
  <c r="BF105" i="5"/>
  <c r="BE105" i="5"/>
  <c r="BD105" i="5"/>
  <c r="BB105" i="5"/>
  <c r="BA105" i="5"/>
  <c r="BF104" i="5"/>
  <c r="BE104" i="5"/>
  <c r="BD104" i="5"/>
  <c r="BB104" i="5"/>
  <c r="BA104" i="5"/>
  <c r="BF103" i="5"/>
  <c r="BE103" i="5"/>
  <c r="BD103" i="5"/>
  <c r="BB103" i="5"/>
  <c r="BA103" i="5"/>
  <c r="BF102" i="5"/>
  <c r="BE102" i="5"/>
  <c r="BD102" i="5"/>
  <c r="BB102" i="5"/>
  <c r="BA102" i="5"/>
  <c r="BF101" i="5"/>
  <c r="BE101" i="5"/>
  <c r="BD101" i="5"/>
  <c r="BB101" i="5"/>
  <c r="BA101" i="5"/>
  <c r="BF100" i="5"/>
  <c r="BE100" i="5"/>
  <c r="BD100" i="5"/>
  <c r="BB100" i="5"/>
  <c r="BA100" i="5"/>
  <c r="BF99" i="5"/>
  <c r="BE99" i="5"/>
  <c r="BD99" i="5"/>
  <c r="BB99" i="5"/>
  <c r="BA99" i="5"/>
  <c r="BF98" i="5"/>
  <c r="BE98" i="5"/>
  <c r="BD98" i="5"/>
  <c r="BB98" i="5"/>
  <c r="BA98" i="5"/>
  <c r="BF97" i="5"/>
  <c r="BE97" i="5"/>
  <c r="BD97" i="5"/>
  <c r="BB97" i="5"/>
  <c r="BA97" i="5"/>
  <c r="BF96" i="5"/>
  <c r="BE96" i="5"/>
  <c r="BD96" i="5"/>
  <c r="BB96" i="5"/>
  <c r="BA96" i="5"/>
  <c r="BF95" i="5"/>
  <c r="BE95" i="5"/>
  <c r="BD95" i="5"/>
  <c r="BB95" i="5"/>
  <c r="BA95" i="5"/>
  <c r="BF94" i="5"/>
  <c r="BE94" i="5"/>
  <c r="BD94" i="5"/>
  <c r="BB94" i="5"/>
  <c r="BA94" i="5"/>
  <c r="BF93" i="5"/>
  <c r="BE93" i="5"/>
  <c r="BD93" i="5"/>
  <c r="BB93" i="5"/>
  <c r="BA93" i="5"/>
  <c r="BF92" i="5"/>
  <c r="BE92" i="5"/>
  <c r="BD92" i="5"/>
  <c r="BB92" i="5"/>
  <c r="BA92" i="5"/>
  <c r="BF91" i="5"/>
  <c r="BE91" i="5"/>
  <c r="BD91" i="5"/>
  <c r="BB91" i="5"/>
  <c r="BA91" i="5"/>
  <c r="BF90" i="5"/>
  <c r="BE90" i="5"/>
  <c r="BD90" i="5"/>
  <c r="BB90" i="5"/>
  <c r="BA90" i="5"/>
  <c r="BF89" i="5"/>
  <c r="BE89" i="5"/>
  <c r="BD89" i="5"/>
  <c r="BB89" i="5"/>
  <c r="BA89" i="5"/>
  <c r="BF88" i="5"/>
  <c r="BE88" i="5"/>
  <c r="BD88" i="5"/>
  <c r="BB88" i="5"/>
  <c r="BA88" i="5"/>
  <c r="BF87" i="5"/>
  <c r="BE87" i="5"/>
  <c r="BD87" i="5"/>
  <c r="BB87" i="5"/>
  <c r="BA87" i="5"/>
  <c r="BF86" i="5"/>
  <c r="BE86" i="5"/>
  <c r="BD86" i="5"/>
  <c r="BB86" i="5"/>
  <c r="BA86" i="5"/>
  <c r="BF85" i="5"/>
  <c r="BE85" i="5"/>
  <c r="BD85" i="5"/>
  <c r="BB85" i="5"/>
  <c r="BA85" i="5"/>
  <c r="BF84" i="5"/>
  <c r="BE84" i="5"/>
  <c r="BD84" i="5"/>
  <c r="BB84" i="5"/>
  <c r="BA84" i="5"/>
  <c r="BF83" i="5"/>
  <c r="BE83" i="5"/>
  <c r="BD83" i="5"/>
  <c r="BB83" i="5"/>
  <c r="BA83" i="5"/>
  <c r="BF82" i="5"/>
  <c r="BE82" i="5"/>
  <c r="BD82" i="5"/>
  <c r="BB82" i="5"/>
  <c r="BA82" i="5"/>
  <c r="BF81" i="5"/>
  <c r="BE81" i="5"/>
  <c r="BD81" i="5"/>
  <c r="BB81" i="5"/>
  <c r="BA81" i="5"/>
  <c r="BF80" i="5"/>
  <c r="BE80" i="5"/>
  <c r="BD80" i="5"/>
  <c r="BB80" i="5"/>
  <c r="BA80" i="5"/>
  <c r="BF79" i="5"/>
  <c r="BE79" i="5"/>
  <c r="BD79" i="5"/>
  <c r="BB79" i="5"/>
  <c r="BA79" i="5"/>
  <c r="BF78" i="5"/>
  <c r="BE78" i="5"/>
  <c r="BD78" i="5"/>
  <c r="BB78" i="5"/>
  <c r="BA78" i="5"/>
  <c r="BF77" i="5"/>
  <c r="BE77" i="5"/>
  <c r="BD77" i="5"/>
  <c r="BB77" i="5"/>
  <c r="BA77" i="5"/>
  <c r="BF76" i="5"/>
  <c r="BE76" i="5"/>
  <c r="BD76" i="5"/>
  <c r="BB76" i="5"/>
  <c r="BA76" i="5"/>
  <c r="BF75" i="5"/>
  <c r="BE75" i="5"/>
  <c r="BD75" i="5"/>
  <c r="BB75" i="5"/>
  <c r="BA75" i="5"/>
  <c r="BF74" i="5"/>
  <c r="BE74" i="5"/>
  <c r="BD74" i="5"/>
  <c r="BB74" i="5"/>
  <c r="BA74" i="5"/>
  <c r="BF73" i="5"/>
  <c r="BE73" i="5"/>
  <c r="BD73" i="5"/>
  <c r="BB73" i="5"/>
  <c r="BA73" i="5"/>
  <c r="BF72" i="5"/>
  <c r="BE72" i="5"/>
  <c r="BD72" i="5"/>
  <c r="BB72" i="5"/>
  <c r="BA72" i="5"/>
  <c r="BF71" i="5"/>
  <c r="BE71" i="5"/>
  <c r="BD71" i="5"/>
  <c r="BB71" i="5"/>
  <c r="BA71" i="5"/>
  <c r="BF70" i="5"/>
  <c r="BE70" i="5"/>
  <c r="BD70" i="5"/>
  <c r="BB70" i="5"/>
  <c r="BA70" i="5"/>
  <c r="BF69" i="5"/>
  <c r="BE69" i="5"/>
  <c r="BD69" i="5"/>
  <c r="BB69" i="5"/>
  <c r="BA69" i="5"/>
  <c r="BF68" i="5"/>
  <c r="BE68" i="5"/>
  <c r="BD68" i="5"/>
  <c r="BB68" i="5"/>
  <c r="BA68" i="5"/>
  <c r="BF67" i="5"/>
  <c r="BE67" i="5"/>
  <c r="BD67" i="5"/>
  <c r="BB67" i="5"/>
  <c r="BA67" i="5"/>
  <c r="BF66" i="5"/>
  <c r="BE66" i="5"/>
  <c r="BD66" i="5"/>
  <c r="BB66" i="5"/>
  <c r="BA66" i="5"/>
  <c r="BF65" i="5"/>
  <c r="BE65" i="5"/>
  <c r="BD65" i="5"/>
  <c r="BB65" i="5"/>
  <c r="BA65" i="5"/>
  <c r="BF64" i="5"/>
  <c r="BE64" i="5"/>
  <c r="BD64" i="5"/>
  <c r="BB64" i="5"/>
  <c r="BA64" i="5"/>
  <c r="BF63" i="5"/>
  <c r="BE63" i="5"/>
  <c r="BD63" i="5"/>
  <c r="BB63" i="5"/>
  <c r="BA63" i="5"/>
  <c r="BF62" i="5"/>
  <c r="BE62" i="5"/>
  <c r="BD62" i="5"/>
  <c r="BB62" i="5"/>
  <c r="BA62" i="5"/>
  <c r="BF61" i="5"/>
  <c r="BE61" i="5"/>
  <c r="BD61" i="5"/>
  <c r="BB61" i="5"/>
  <c r="BA61" i="5"/>
  <c r="BF60" i="5"/>
  <c r="BE60" i="5"/>
  <c r="BD60" i="5"/>
  <c r="BB60" i="5"/>
  <c r="BA60" i="5"/>
  <c r="BF59" i="5"/>
  <c r="BE59" i="5"/>
  <c r="BD59" i="5"/>
  <c r="BB59" i="5"/>
  <c r="BA59" i="5"/>
  <c r="BF58" i="5"/>
  <c r="BE58" i="5"/>
  <c r="BD58" i="5"/>
  <c r="BB58" i="5"/>
  <c r="BA58" i="5"/>
  <c r="BF57" i="5"/>
  <c r="BE57" i="5"/>
  <c r="BD57" i="5"/>
  <c r="BB57" i="5"/>
  <c r="BA57" i="5"/>
  <c r="BF56" i="5"/>
  <c r="BE56" i="5"/>
  <c r="BD56" i="5"/>
  <c r="BB56" i="5"/>
  <c r="BA56" i="5"/>
  <c r="BF55" i="5"/>
  <c r="BE55" i="5"/>
  <c r="BD55" i="5"/>
  <c r="BB55" i="5"/>
  <c r="BA55" i="5"/>
  <c r="BF54" i="5"/>
  <c r="BE54" i="5"/>
  <c r="BD54" i="5"/>
  <c r="BB54" i="5"/>
  <c r="BA54" i="5"/>
  <c r="BF53" i="5"/>
  <c r="BE53" i="5"/>
  <c r="BD53" i="5"/>
  <c r="BB53" i="5"/>
  <c r="BA53" i="5"/>
  <c r="BF52" i="5"/>
  <c r="BE52" i="5"/>
  <c r="BD52" i="5"/>
  <c r="BB52" i="5"/>
  <c r="BA52" i="5"/>
  <c r="BF51" i="5"/>
  <c r="BE51" i="5"/>
  <c r="BD51" i="5"/>
  <c r="BB51" i="5"/>
  <c r="BA51" i="5"/>
  <c r="BF50" i="5"/>
  <c r="BE50" i="5"/>
  <c r="BD50" i="5"/>
  <c r="BB50" i="5"/>
  <c r="BA50" i="5"/>
  <c r="BF49" i="5"/>
  <c r="BE49" i="5"/>
  <c r="BD49" i="5"/>
  <c r="BB49" i="5"/>
  <c r="BA49" i="5"/>
  <c r="BF48" i="5"/>
  <c r="BE48" i="5"/>
  <c r="BD48" i="5"/>
  <c r="BB48" i="5"/>
  <c r="BA48" i="5"/>
  <c r="BF47" i="5"/>
  <c r="BE47" i="5"/>
  <c r="BD47" i="5"/>
  <c r="BB47" i="5"/>
  <c r="BA47" i="5"/>
  <c r="BF46" i="5"/>
  <c r="BE46" i="5"/>
  <c r="BD46" i="5"/>
  <c r="BB46" i="5"/>
  <c r="BA46" i="5"/>
  <c r="BF45" i="5"/>
  <c r="BE45" i="5"/>
  <c r="BD45" i="5"/>
  <c r="BB45" i="5"/>
  <c r="BA45" i="5"/>
  <c r="BF44" i="5"/>
  <c r="BE44" i="5"/>
  <c r="BD44" i="5"/>
  <c r="BB44" i="5"/>
  <c r="BA44" i="5"/>
  <c r="BF43" i="5"/>
  <c r="BE43" i="5"/>
  <c r="BD43" i="5"/>
  <c r="BB43" i="5"/>
  <c r="BA43" i="5"/>
  <c r="BF42" i="5"/>
  <c r="BE42" i="5"/>
  <c r="BD42" i="5"/>
  <c r="BB42" i="5"/>
  <c r="BA42" i="5"/>
  <c r="BF41" i="5"/>
  <c r="BE41" i="5"/>
  <c r="BD41" i="5"/>
  <c r="BB41" i="5"/>
  <c r="BA41" i="5"/>
  <c r="BF40" i="5"/>
  <c r="BE40" i="5"/>
  <c r="BD40" i="5"/>
  <c r="BB40" i="5"/>
  <c r="BA40" i="5"/>
  <c r="BF39" i="5"/>
  <c r="BE39" i="5"/>
  <c r="BD39" i="5"/>
  <c r="BB39" i="5"/>
  <c r="BA39" i="5"/>
  <c r="BF38" i="5"/>
  <c r="BE38" i="5"/>
  <c r="BD38" i="5"/>
  <c r="BB38" i="5"/>
  <c r="BA38" i="5"/>
  <c r="BF37" i="5"/>
  <c r="BE37" i="5"/>
  <c r="BD37" i="5"/>
  <c r="BB37" i="5"/>
  <c r="BA37" i="5"/>
  <c r="BF36" i="5"/>
  <c r="BE36" i="5"/>
  <c r="BD36" i="5"/>
  <c r="BB36" i="5"/>
  <c r="BA36" i="5"/>
  <c r="BF35" i="5"/>
  <c r="BE35" i="5"/>
  <c r="BD35" i="5"/>
  <c r="BB35" i="5"/>
  <c r="BA35" i="5"/>
  <c r="BF34" i="5"/>
  <c r="BE34" i="5"/>
  <c r="BD34" i="5"/>
  <c r="BB34" i="5"/>
  <c r="BA34" i="5"/>
  <c r="BF33" i="5"/>
  <c r="BE33" i="5"/>
  <c r="BD33" i="5"/>
  <c r="BB33" i="5"/>
  <c r="BA33" i="5"/>
  <c r="BF32" i="5"/>
  <c r="BE32" i="5"/>
  <c r="BD32" i="5"/>
  <c r="BB32" i="5"/>
  <c r="BA32" i="5"/>
  <c r="BF31" i="5"/>
  <c r="BE31" i="5"/>
  <c r="BD31" i="5"/>
  <c r="BB31" i="5"/>
  <c r="BA31" i="5"/>
  <c r="AZ130" i="5"/>
  <c r="AZ129" i="5"/>
  <c r="AZ128" i="5"/>
  <c r="AZ127" i="5"/>
  <c r="AZ126" i="5"/>
  <c r="AZ125" i="5"/>
  <c r="AZ124" i="5"/>
  <c r="AZ123" i="5"/>
  <c r="AZ122" i="5"/>
  <c r="AZ121" i="5"/>
  <c r="AZ120" i="5"/>
  <c r="AZ119" i="5"/>
  <c r="AZ118" i="5"/>
  <c r="AZ117" i="5"/>
  <c r="AZ116" i="5"/>
  <c r="AZ115" i="5"/>
  <c r="AZ114" i="5"/>
  <c r="AZ113" i="5"/>
  <c r="AZ112" i="5"/>
  <c r="AZ111" i="5"/>
  <c r="AZ110" i="5"/>
  <c r="AZ109" i="5"/>
  <c r="AZ108" i="5"/>
  <c r="AZ107" i="5"/>
  <c r="AZ106" i="5"/>
  <c r="AZ105" i="5"/>
  <c r="AZ104" i="5"/>
  <c r="AZ103" i="5"/>
  <c r="AZ102" i="5"/>
  <c r="AZ101" i="5"/>
  <c r="AZ100" i="5"/>
  <c r="AZ99" i="5"/>
  <c r="AZ98" i="5"/>
  <c r="AZ97" i="5"/>
  <c r="AZ96" i="5"/>
  <c r="AZ95" i="5"/>
  <c r="AZ94" i="5"/>
  <c r="AZ93" i="5"/>
  <c r="AZ92" i="5"/>
  <c r="AZ91" i="5"/>
  <c r="AZ90" i="5"/>
  <c r="AZ89" i="5"/>
  <c r="AZ88" i="5"/>
  <c r="AZ87" i="5"/>
  <c r="AZ86" i="5"/>
  <c r="AZ85" i="5"/>
  <c r="AZ84" i="5"/>
  <c r="AZ83" i="5"/>
  <c r="AZ82" i="5"/>
  <c r="AZ81" i="5"/>
  <c r="AZ80" i="5"/>
  <c r="AZ79" i="5"/>
  <c r="AZ78" i="5"/>
  <c r="AZ77" i="5"/>
  <c r="AZ76" i="5"/>
  <c r="AZ75" i="5"/>
  <c r="AZ74" i="5"/>
  <c r="AZ73" i="5"/>
  <c r="AZ72" i="5"/>
  <c r="AZ71" i="5"/>
  <c r="AZ70" i="5"/>
  <c r="AZ69" i="5"/>
  <c r="AZ68" i="5"/>
  <c r="AZ67" i="5"/>
  <c r="AZ66" i="5"/>
  <c r="AZ65" i="5"/>
  <c r="AZ64" i="5"/>
  <c r="AZ63" i="5"/>
  <c r="AZ62" i="5"/>
  <c r="AZ61" i="5"/>
  <c r="AZ60" i="5"/>
  <c r="AZ59" i="5"/>
  <c r="AZ58" i="5"/>
  <c r="AZ57" i="5"/>
  <c r="AZ56" i="5"/>
  <c r="AZ55" i="5"/>
  <c r="AZ54" i="5"/>
  <c r="AZ53" i="5"/>
  <c r="AZ52" i="5"/>
  <c r="AZ51" i="5"/>
  <c r="AZ50" i="5"/>
  <c r="AZ49" i="5"/>
  <c r="AZ48" i="5"/>
  <c r="AZ47" i="5"/>
  <c r="AZ46" i="5"/>
  <c r="AZ45" i="5"/>
  <c r="AZ44" i="5"/>
  <c r="AZ43" i="5"/>
  <c r="AZ42" i="5"/>
  <c r="AZ41" i="5"/>
  <c r="AZ40" i="5"/>
  <c r="AZ39" i="5"/>
  <c r="AZ38" i="5"/>
  <c r="AZ37" i="5"/>
  <c r="AZ36" i="5"/>
  <c r="AZ35" i="5"/>
  <c r="AZ34" i="5"/>
  <c r="AZ33" i="5"/>
  <c r="AZ32" i="5"/>
  <c r="AZ31" i="5"/>
  <c r="Z5" i="5"/>
  <c r="AI5" i="5"/>
  <c r="AB5" i="5"/>
  <c r="AJ5" i="5"/>
  <c r="BA30" i="10"/>
  <c r="BB30" i="10"/>
  <c r="BC30" i="10"/>
  <c r="BD30" i="10"/>
  <c r="F7" i="10"/>
  <c r="E7" i="10"/>
  <c r="F6" i="10"/>
  <c r="E6" i="10"/>
  <c r="B188" i="3"/>
  <c r="G131" i="9"/>
  <c r="F5" i="9"/>
  <c r="E5" i="9"/>
  <c r="F4" i="9"/>
  <c r="E4" i="9"/>
  <c r="AG130" i="8"/>
  <c r="AG129" i="8"/>
  <c r="AG128" i="8"/>
  <c r="AG127" i="8"/>
  <c r="AG126" i="8"/>
  <c r="AG125" i="8"/>
  <c r="AG124" i="8"/>
  <c r="AG123" i="8"/>
  <c r="AG122" i="8"/>
  <c r="AG121" i="8"/>
  <c r="AG120" i="8"/>
  <c r="AG119" i="8"/>
  <c r="AG118" i="8"/>
  <c r="AG117" i="8"/>
  <c r="AG116" i="8"/>
  <c r="AG115" i="8"/>
  <c r="AG114" i="8"/>
  <c r="AG113" i="8"/>
  <c r="AG112" i="8"/>
  <c r="AG111" i="8"/>
  <c r="AG110" i="8"/>
  <c r="AG109" i="8"/>
  <c r="AG108" i="8"/>
  <c r="AG107" i="8"/>
  <c r="AG106" i="8"/>
  <c r="AG105" i="8"/>
  <c r="AG104" i="8"/>
  <c r="AG103" i="8"/>
  <c r="AG102" i="8"/>
  <c r="AG101" i="8"/>
  <c r="AG100" i="8"/>
  <c r="AG99" i="8"/>
  <c r="AG98" i="8"/>
  <c r="AG97" i="8"/>
  <c r="AG96" i="8"/>
  <c r="AG95" i="8"/>
  <c r="AG94" i="8"/>
  <c r="AG93" i="8"/>
  <c r="AG92" i="8"/>
  <c r="AG91" i="8"/>
  <c r="AG90" i="8"/>
  <c r="AG89" i="8"/>
  <c r="AG88" i="8"/>
  <c r="AG87" i="8"/>
  <c r="AG86" i="8"/>
  <c r="AG85" i="8"/>
  <c r="AG84" i="8"/>
  <c r="AG83" i="8"/>
  <c r="AG82" i="8"/>
  <c r="AG81" i="8"/>
  <c r="AG80" i="8"/>
  <c r="AG79" i="8"/>
  <c r="AG78" i="8"/>
  <c r="AG77" i="8"/>
  <c r="AG76" i="8"/>
  <c r="AG75" i="8"/>
  <c r="AG74" i="8"/>
  <c r="AG73" i="8"/>
  <c r="AG72" i="8"/>
  <c r="AG71" i="8"/>
  <c r="AG70" i="8"/>
  <c r="AG69" i="8"/>
  <c r="AG68" i="8"/>
  <c r="AG67" i="8"/>
  <c r="AG66" i="8"/>
  <c r="AG65" i="8"/>
  <c r="AG64" i="8"/>
  <c r="AG63" i="8"/>
  <c r="AG62" i="8"/>
  <c r="AG61" i="8"/>
  <c r="AG60" i="8"/>
  <c r="AG59" i="8"/>
  <c r="AG58" i="8"/>
  <c r="AG57" i="8"/>
  <c r="AG56" i="8"/>
  <c r="AG55" i="8"/>
  <c r="AG54" i="8"/>
  <c r="AG53" i="8"/>
  <c r="AG52" i="8"/>
  <c r="AG51" i="8"/>
  <c r="AG50" i="8"/>
  <c r="AG49" i="8"/>
  <c r="AG48" i="8"/>
  <c r="AG47" i="8"/>
  <c r="AG46" i="8"/>
  <c r="AG45" i="8"/>
  <c r="AG44" i="8"/>
  <c r="AG43" i="8"/>
  <c r="AG42" i="8"/>
  <c r="AG41" i="8"/>
  <c r="AG40" i="8"/>
  <c r="AG39" i="8"/>
  <c r="AG38" i="8"/>
  <c r="AG37" i="8"/>
  <c r="AG36" i="8"/>
  <c r="AG35" i="8"/>
  <c r="AG34" i="8"/>
  <c r="AG33" i="8"/>
  <c r="AG32" i="8"/>
  <c r="AG31" i="8"/>
  <c r="AG30" i="8"/>
  <c r="J131" i="8"/>
  <c r="AF130" i="8"/>
  <c r="AF129" i="8"/>
  <c r="AF128" i="8"/>
  <c r="AF127" i="8"/>
  <c r="AF126" i="8"/>
  <c r="AF125" i="8"/>
  <c r="AF124" i="8"/>
  <c r="AF123" i="8"/>
  <c r="AF122" i="8"/>
  <c r="AF121" i="8"/>
  <c r="AF120" i="8"/>
  <c r="AF119" i="8"/>
  <c r="AF118" i="8"/>
  <c r="AF117" i="8"/>
  <c r="AF116" i="8"/>
  <c r="AF115" i="8"/>
  <c r="AF114" i="8"/>
  <c r="AF113" i="8"/>
  <c r="AF112" i="8"/>
  <c r="AF111" i="8"/>
  <c r="AF110" i="8"/>
  <c r="AF109" i="8"/>
  <c r="AF108" i="8"/>
  <c r="AF107" i="8"/>
  <c r="AF106" i="8"/>
  <c r="AF105" i="8"/>
  <c r="AF104" i="8"/>
  <c r="AF103" i="8"/>
  <c r="AF102" i="8"/>
  <c r="AF101" i="8"/>
  <c r="AF100" i="8"/>
  <c r="AF99" i="8"/>
  <c r="AF98" i="8"/>
  <c r="AF97" i="8"/>
  <c r="AF96" i="8"/>
  <c r="AF95" i="8"/>
  <c r="AF94" i="8"/>
  <c r="AF93" i="8"/>
  <c r="AF92" i="8"/>
  <c r="AF91" i="8"/>
  <c r="AF90" i="8"/>
  <c r="AF89" i="8"/>
  <c r="AF88" i="8"/>
  <c r="AF87" i="8"/>
  <c r="AF86" i="8"/>
  <c r="AF85" i="8"/>
  <c r="AF84" i="8"/>
  <c r="AF83" i="8"/>
  <c r="AF82" i="8"/>
  <c r="AF81" i="8"/>
  <c r="AF80" i="8"/>
  <c r="AF79" i="8"/>
  <c r="AF78" i="8"/>
  <c r="AF77" i="8"/>
  <c r="AF76" i="8"/>
  <c r="AF75" i="8"/>
  <c r="AF74" i="8"/>
  <c r="AF73" i="8"/>
  <c r="AF72" i="8"/>
  <c r="AF71" i="8"/>
  <c r="AF70" i="8"/>
  <c r="AF69" i="8"/>
  <c r="AF68" i="8"/>
  <c r="AF67" i="8"/>
  <c r="AF66" i="8"/>
  <c r="AF65" i="8"/>
  <c r="AF64" i="8"/>
  <c r="AF63" i="8"/>
  <c r="AF62" i="8"/>
  <c r="AF61" i="8"/>
  <c r="AF60" i="8"/>
  <c r="AF59" i="8"/>
  <c r="AF58" i="8"/>
  <c r="AF57" i="8"/>
  <c r="AF56" i="8"/>
  <c r="AF55" i="8"/>
  <c r="AF54" i="8"/>
  <c r="AF53" i="8"/>
  <c r="AF52" i="8"/>
  <c r="AF51" i="8"/>
  <c r="AF50" i="8"/>
  <c r="AF49" i="8"/>
  <c r="AF48" i="8"/>
  <c r="AF47" i="8"/>
  <c r="AF46" i="8"/>
  <c r="AF45" i="8"/>
  <c r="AF44" i="8"/>
  <c r="AF43" i="8"/>
  <c r="AF42" i="8"/>
  <c r="AF41" i="8"/>
  <c r="AF40" i="8"/>
  <c r="AF39" i="8"/>
  <c r="AF38" i="8"/>
  <c r="AF37" i="8"/>
  <c r="AF36" i="8"/>
  <c r="AF35" i="8"/>
  <c r="AF34" i="8"/>
  <c r="AF33" i="8"/>
  <c r="AF32" i="8"/>
  <c r="AF31" i="8"/>
  <c r="AE130" i="8"/>
  <c r="AE129" i="8"/>
  <c r="AE128" i="8"/>
  <c r="AE127" i="8"/>
  <c r="AE126" i="8"/>
  <c r="AE125" i="8"/>
  <c r="AE124" i="8"/>
  <c r="AE123" i="8"/>
  <c r="AE122" i="8"/>
  <c r="AE121" i="8"/>
  <c r="AE120" i="8"/>
  <c r="AE119" i="8"/>
  <c r="AE118" i="8"/>
  <c r="AE117" i="8"/>
  <c r="AE116" i="8"/>
  <c r="AE115" i="8"/>
  <c r="AE114" i="8"/>
  <c r="AE113" i="8"/>
  <c r="AE112" i="8"/>
  <c r="AE111" i="8"/>
  <c r="AE110" i="8"/>
  <c r="AE109" i="8"/>
  <c r="AE108" i="8"/>
  <c r="AE107" i="8"/>
  <c r="AE106" i="8"/>
  <c r="AE105" i="8"/>
  <c r="AE104" i="8"/>
  <c r="AE103" i="8"/>
  <c r="AE102" i="8"/>
  <c r="AE101" i="8"/>
  <c r="AE100" i="8"/>
  <c r="AE99" i="8"/>
  <c r="AE98" i="8"/>
  <c r="AE97" i="8"/>
  <c r="AE96" i="8"/>
  <c r="AE95" i="8"/>
  <c r="AE94" i="8"/>
  <c r="AE93" i="8"/>
  <c r="AE92" i="8"/>
  <c r="AE91" i="8"/>
  <c r="AE90" i="8"/>
  <c r="AE89" i="8"/>
  <c r="AE88" i="8"/>
  <c r="AE87" i="8"/>
  <c r="AE86" i="8"/>
  <c r="AE85" i="8"/>
  <c r="AE84" i="8"/>
  <c r="AE83" i="8"/>
  <c r="AE82" i="8"/>
  <c r="AE81" i="8"/>
  <c r="AE80" i="8"/>
  <c r="AE79" i="8"/>
  <c r="AE78" i="8"/>
  <c r="AE77" i="8"/>
  <c r="AE76" i="8"/>
  <c r="AE75" i="8"/>
  <c r="AE74" i="8"/>
  <c r="AE73" i="8"/>
  <c r="AE72" i="8"/>
  <c r="AE71" i="8"/>
  <c r="AE70" i="8"/>
  <c r="AE69" i="8"/>
  <c r="AE68" i="8"/>
  <c r="AE67" i="8"/>
  <c r="AE66" i="8"/>
  <c r="AE65" i="8"/>
  <c r="AE64" i="8"/>
  <c r="AE63" i="8"/>
  <c r="AE62" i="8"/>
  <c r="AE61" i="8"/>
  <c r="AE60" i="8"/>
  <c r="AE59" i="8"/>
  <c r="AE58" i="8"/>
  <c r="AE57" i="8"/>
  <c r="AE56" i="8"/>
  <c r="AE55" i="8"/>
  <c r="AE54" i="8"/>
  <c r="AE53" i="8"/>
  <c r="AE52" i="8"/>
  <c r="AE51" i="8"/>
  <c r="AE50" i="8"/>
  <c r="AE49" i="8"/>
  <c r="AE48" i="8"/>
  <c r="AE47" i="8"/>
  <c r="AE46" i="8"/>
  <c r="AE45" i="8"/>
  <c r="AE44" i="8"/>
  <c r="AE43" i="8"/>
  <c r="AE42" i="8"/>
  <c r="AE41" i="8"/>
  <c r="AE40" i="8"/>
  <c r="AE39" i="8"/>
  <c r="AE38" i="8"/>
  <c r="AE37" i="8"/>
  <c r="AE36" i="8"/>
  <c r="AE35" i="8"/>
  <c r="AE34" i="8"/>
  <c r="AE33" i="8"/>
  <c r="AE32" i="8"/>
  <c r="AE31" i="8"/>
  <c r="I131" i="8"/>
  <c r="H131" i="8"/>
  <c r="G131" i="8"/>
  <c r="G7" i="8"/>
  <c r="F7" i="8"/>
  <c r="G6" i="8"/>
  <c r="F6" i="8"/>
  <c r="G5" i="8"/>
  <c r="F5" i="8"/>
  <c r="G4" i="8"/>
  <c r="F4" i="8"/>
  <c r="B128" i="3"/>
  <c r="F5" i="7"/>
  <c r="E5" i="7"/>
  <c r="F4" i="7"/>
  <c r="E4" i="7"/>
  <c r="O99" i="18" l="1"/>
  <c r="J107" i="18"/>
  <c r="M60" i="18"/>
  <c r="O106" i="18"/>
  <c r="B60" i="18"/>
  <c r="B107" i="18"/>
  <c r="L106" i="18"/>
  <c r="O111" i="18"/>
  <c r="O124" i="18"/>
  <c r="I60" i="18"/>
  <c r="N111" i="18"/>
  <c r="O107" i="18"/>
  <c r="M106" i="18"/>
  <c r="L111" i="18"/>
  <c r="M124" i="18"/>
  <c r="M83" i="18"/>
  <c r="I82" i="18"/>
  <c r="L99" i="18"/>
  <c r="L107" i="18"/>
  <c r="M107" i="18"/>
  <c r="I111" i="18"/>
  <c r="N124" i="18"/>
  <c r="I107" i="18"/>
  <c r="B106" i="18"/>
  <c r="I124" i="18"/>
  <c r="M110" i="18"/>
  <c r="I104" i="18"/>
  <c r="J48" i="18"/>
  <c r="M48" i="19" s="1"/>
  <c r="I48" i="18"/>
  <c r="L65" i="18"/>
  <c r="B48" i="18"/>
  <c r="J87" i="18"/>
  <c r="M87" i="19" s="1"/>
  <c r="J104" i="18"/>
  <c r="M104" i="19" s="1"/>
  <c r="O48" i="18"/>
  <c r="N67" i="18"/>
  <c r="N48" i="18"/>
  <c r="N87" i="18"/>
  <c r="B80" i="18"/>
  <c r="O104" i="18"/>
  <c r="L104" i="18"/>
  <c r="M104" i="18"/>
  <c r="M48" i="18"/>
  <c r="M76" i="18"/>
  <c r="L67" i="18"/>
  <c r="M89" i="18"/>
  <c r="O87" i="18"/>
  <c r="J80" i="18"/>
  <c r="M80" i="19" s="1"/>
  <c r="M87" i="18"/>
  <c r="B87" i="18"/>
  <c r="N105" i="18"/>
  <c r="M67" i="18"/>
  <c r="I67" i="18"/>
  <c r="I65" i="18"/>
  <c r="L82" i="18"/>
  <c r="M82" i="18"/>
  <c r="L113" i="18"/>
  <c r="J113" i="18"/>
  <c r="M113" i="19" s="1"/>
  <c r="B76" i="18"/>
  <c r="J67" i="18"/>
  <c r="M67" i="19" s="1"/>
  <c r="B65" i="18"/>
  <c r="O82" i="18"/>
  <c r="N82" i="18"/>
  <c r="O113" i="18"/>
  <c r="B67" i="18"/>
  <c r="M65" i="18"/>
  <c r="O65" i="18"/>
  <c r="J82" i="18"/>
  <c r="M82" i="19" s="1"/>
  <c r="I113" i="18"/>
  <c r="I76" i="18"/>
  <c r="N65" i="18"/>
  <c r="N73" i="18"/>
  <c r="M73" i="18"/>
  <c r="B70" i="18"/>
  <c r="O54" i="18"/>
  <c r="M54" i="18"/>
  <c r="B99" i="18"/>
  <c r="I99" i="18"/>
  <c r="N54" i="18"/>
  <c r="B54" i="18"/>
  <c r="J70" i="18"/>
  <c r="M70" i="19" s="1"/>
  <c r="L70" i="18"/>
  <c r="O70" i="18"/>
  <c r="M99" i="18"/>
  <c r="M70" i="18"/>
  <c r="I70" i="18"/>
  <c r="I98" i="18"/>
  <c r="B73" i="18"/>
  <c r="O73" i="18"/>
  <c r="I73" i="18"/>
  <c r="J76" i="18"/>
  <c r="M76" i="19" s="1"/>
  <c r="O76" i="18"/>
  <c r="N76" i="18"/>
  <c r="L105" i="18"/>
  <c r="J96" i="18"/>
  <c r="M96" i="19" s="1"/>
  <c r="O97" i="18"/>
  <c r="I105" i="18"/>
  <c r="M96" i="18"/>
  <c r="M98" i="18"/>
  <c r="I96" i="18"/>
  <c r="J98" i="18"/>
  <c r="M98" i="19" s="1"/>
  <c r="J92" i="18"/>
  <c r="M92" i="19" s="1"/>
  <c r="B116" i="18"/>
  <c r="L92" i="18"/>
  <c r="N116" i="18"/>
  <c r="N92" i="18"/>
  <c r="J99" i="18"/>
  <c r="M99" i="19" s="1"/>
  <c r="B91" i="18"/>
  <c r="O81" i="18"/>
  <c r="L90" i="18"/>
  <c r="L84" i="18"/>
  <c r="I116" i="18"/>
  <c r="M71" i="18"/>
  <c r="J100" i="18"/>
  <c r="M100" i="19" s="1"/>
  <c r="B55" i="18"/>
  <c r="L81" i="18"/>
  <c r="B84" i="18"/>
  <c r="O95" i="18"/>
  <c r="M130" i="18"/>
  <c r="O43" i="18"/>
  <c r="L125" i="18"/>
  <c r="J125" i="18"/>
  <c r="M125" i="19" s="1"/>
  <c r="O84" i="18"/>
  <c r="J64" i="18"/>
  <c r="M64" i="19" s="1"/>
  <c r="N84" i="18"/>
  <c r="O64" i="18"/>
  <c r="M84" i="18"/>
  <c r="L64" i="18"/>
  <c r="I54" i="18"/>
  <c r="I77" i="18"/>
  <c r="L91" i="18"/>
  <c r="I92" i="18"/>
  <c r="L54" i="18"/>
  <c r="B58" i="18"/>
  <c r="M91" i="18"/>
  <c r="O92" i="18"/>
  <c r="M120" i="18"/>
  <c r="M90" i="18"/>
  <c r="I91" i="18"/>
  <c r="M92" i="18"/>
  <c r="N120" i="18"/>
  <c r="O90" i="18"/>
  <c r="J91" i="18"/>
  <c r="M91" i="19" s="1"/>
  <c r="I90" i="18"/>
  <c r="N91" i="18"/>
  <c r="N90" i="18"/>
  <c r="O71" i="18"/>
  <c r="J84" i="18"/>
  <c r="M84" i="19" s="1"/>
  <c r="J71" i="18"/>
  <c r="M71" i="19" s="1"/>
  <c r="N63" i="18"/>
  <c r="N64" i="18"/>
  <c r="B71" i="18"/>
  <c r="O112" i="18"/>
  <c r="L112" i="18"/>
  <c r="I112" i="18"/>
  <c r="I120" i="18"/>
  <c r="M116" i="18"/>
  <c r="B63" i="18"/>
  <c r="L128" i="18"/>
  <c r="J81" i="18"/>
  <c r="M81" i="19" s="1"/>
  <c r="B112" i="18"/>
  <c r="I64" i="18"/>
  <c r="M112" i="18"/>
  <c r="L116" i="18"/>
  <c r="I58" i="18"/>
  <c r="O63" i="18"/>
  <c r="J56" i="18"/>
  <c r="M56" i="19" s="1"/>
  <c r="J112" i="18"/>
  <c r="M112" i="19" s="1"/>
  <c r="J116" i="18"/>
  <c r="M116" i="19" s="1"/>
  <c r="L58" i="18"/>
  <c r="M63" i="18"/>
  <c r="M56" i="18"/>
  <c r="L56" i="18"/>
  <c r="B56" i="18"/>
  <c r="M64" i="18"/>
  <c r="M100" i="18"/>
  <c r="J97" i="18"/>
  <c r="M97" i="19" s="1"/>
  <c r="N89" i="18"/>
  <c r="J95" i="18"/>
  <c r="M95" i="19" s="1"/>
  <c r="L43" i="18"/>
  <c r="B90" i="18"/>
  <c r="N56" i="18"/>
  <c r="O55" i="18"/>
  <c r="N97" i="18"/>
  <c r="I95" i="18"/>
  <c r="L98" i="18"/>
  <c r="I55" i="18"/>
  <c r="L97" i="18"/>
  <c r="B95" i="18"/>
  <c r="M77" i="18"/>
  <c r="B98" i="18"/>
  <c r="N55" i="18"/>
  <c r="M97" i="18"/>
  <c r="L95" i="18"/>
  <c r="N52" i="18"/>
  <c r="B77" i="18"/>
  <c r="N98" i="18"/>
  <c r="L55" i="18"/>
  <c r="M55" i="18"/>
  <c r="J63" i="18"/>
  <c r="M63" i="19" s="1"/>
  <c r="M125" i="18"/>
  <c r="L77" i="18"/>
  <c r="I63" i="18"/>
  <c r="I125" i="18"/>
  <c r="O77" i="18"/>
  <c r="O125" i="18"/>
  <c r="N100" i="18"/>
  <c r="O89" i="18"/>
  <c r="B89" i="18"/>
  <c r="O52" i="18"/>
  <c r="L52" i="18"/>
  <c r="N62" i="18"/>
  <c r="O100" i="18"/>
  <c r="L100" i="18"/>
  <c r="L89" i="18"/>
  <c r="I89" i="18"/>
  <c r="I52" i="18"/>
  <c r="B52" i="18"/>
  <c r="O62" i="18"/>
  <c r="J58" i="18"/>
  <c r="M58" i="19" s="1"/>
  <c r="O56" i="18"/>
  <c r="B81" i="18"/>
  <c r="I81" i="18"/>
  <c r="I100" i="18"/>
  <c r="J52" i="18"/>
  <c r="M52" i="19" s="1"/>
  <c r="M62" i="18"/>
  <c r="N58" i="18"/>
  <c r="N81" i="18"/>
  <c r="J62" i="18"/>
  <c r="M62" i="19" s="1"/>
  <c r="B62" i="18"/>
  <c r="O128" i="18"/>
  <c r="I62" i="18"/>
  <c r="I128" i="18"/>
  <c r="B128" i="18"/>
  <c r="N128" i="18"/>
  <c r="J128" i="18"/>
  <c r="M128" i="19" s="1"/>
  <c r="N130" i="18"/>
  <c r="N77" i="18"/>
  <c r="M50" i="18"/>
  <c r="O50" i="18"/>
  <c r="N95" i="18"/>
  <c r="N50" i="18"/>
  <c r="I43" i="18"/>
  <c r="L50" i="18"/>
  <c r="N43" i="18"/>
  <c r="I130" i="18"/>
  <c r="B50" i="18"/>
  <c r="I50" i="18"/>
  <c r="B43" i="18"/>
  <c r="L130" i="18"/>
  <c r="M43" i="18"/>
  <c r="B130" i="18"/>
  <c r="O130" i="18"/>
  <c r="I97" i="18"/>
  <c r="B120" i="18"/>
  <c r="M58" i="18"/>
  <c r="J120" i="18"/>
  <c r="M120" i="19" s="1"/>
  <c r="L120" i="18"/>
  <c r="M114" i="19"/>
  <c r="M105" i="19"/>
  <c r="M119" i="19"/>
  <c r="M129" i="19"/>
  <c r="M102" i="19"/>
  <c r="M61" i="19"/>
  <c r="M50" i="19"/>
  <c r="M44" i="19"/>
  <c r="M53" i="19"/>
  <c r="M111" i="19"/>
  <c r="M47" i="19"/>
  <c r="M88" i="19"/>
  <c r="M93" i="19"/>
  <c r="M59" i="19"/>
  <c r="M68" i="19"/>
  <c r="M127" i="19"/>
  <c r="M45" i="19"/>
  <c r="M66" i="19"/>
  <c r="M106" i="19"/>
  <c r="M73" i="19"/>
  <c r="M43" i="19"/>
  <c r="M85" i="19"/>
  <c r="M124" i="19"/>
  <c r="M123" i="19"/>
  <c r="M69" i="19"/>
  <c r="M83" i="19"/>
  <c r="M130" i="19"/>
  <c r="M115" i="19"/>
  <c r="M109" i="19"/>
  <c r="M74" i="19"/>
  <c r="M89" i="19"/>
  <c r="M107" i="19"/>
  <c r="M54" i="19"/>
  <c r="M108" i="19"/>
  <c r="M51" i="19"/>
  <c r="M103" i="19"/>
  <c r="M60" i="19"/>
  <c r="M101" i="19"/>
  <c r="M55" i="19"/>
  <c r="M94" i="19"/>
  <c r="M65" i="19"/>
  <c r="M122" i="19"/>
  <c r="M57" i="19"/>
  <c r="M86" i="19"/>
  <c r="M110" i="19"/>
  <c r="M77" i="19"/>
  <c r="M75" i="19"/>
  <c r="M46" i="19"/>
  <c r="M78" i="19"/>
  <c r="M126" i="19"/>
  <c r="M118" i="19"/>
  <c r="M79" i="19"/>
  <c r="M90" i="19"/>
  <c r="M117" i="19"/>
  <c r="M72" i="19"/>
  <c r="M49" i="19"/>
  <c r="M121" i="19"/>
  <c r="A41" i="5" l="1"/>
  <c r="F23" i="9" l="1"/>
  <c r="F23" i="10"/>
  <c r="F23" i="8"/>
  <c r="F23" i="7"/>
  <c r="A7" i="4" l="1"/>
  <c r="A8" i="4" l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P131" i="21"/>
  <c r="B2" i="21"/>
  <c r="C22" i="13" l="1"/>
  <c r="C21" i="13" s="1"/>
  <c r="B1" i="21"/>
  <c r="AR131" i="21"/>
  <c r="U131" i="21"/>
  <c r="R131" i="21"/>
  <c r="Q131" i="21"/>
  <c r="AS30" i="21"/>
  <c r="AQ30" i="21"/>
  <c r="AP30" i="21"/>
  <c r="AO30" i="21"/>
  <c r="AN30" i="21"/>
  <c r="AM30" i="21"/>
  <c r="AL30" i="21"/>
  <c r="AK30" i="21"/>
  <c r="AJ30" i="21"/>
  <c r="AI30" i="21"/>
  <c r="AH30" i="21"/>
  <c r="AG30" i="21"/>
  <c r="AF30" i="21"/>
  <c r="AE30" i="21"/>
  <c r="AD30" i="21"/>
  <c r="AC30" i="21"/>
  <c r="AB30" i="21"/>
  <c r="AA30" i="21"/>
  <c r="Z30" i="21"/>
  <c r="Y30" i="21"/>
  <c r="X30" i="21"/>
  <c r="W30" i="21"/>
  <c r="V30" i="21"/>
  <c r="C1" i="21" l="1"/>
  <c r="B2" i="19"/>
  <c r="C1" i="19"/>
  <c r="N30" i="19" s="1"/>
  <c r="B1" i="19"/>
  <c r="I131" i="16"/>
  <c r="AF130" i="16"/>
  <c r="AF129" i="16"/>
  <c r="AF128" i="16"/>
  <c r="AF127" i="16"/>
  <c r="AF126" i="16"/>
  <c r="AF125" i="16"/>
  <c r="AF124" i="16"/>
  <c r="AF123" i="16"/>
  <c r="AF122" i="16"/>
  <c r="AF121" i="16"/>
  <c r="AF120" i="16"/>
  <c r="AF119" i="16"/>
  <c r="AF118" i="16"/>
  <c r="AF117" i="16"/>
  <c r="AF116" i="16"/>
  <c r="AF115" i="16"/>
  <c r="AF114" i="16"/>
  <c r="AF113" i="16"/>
  <c r="AF112" i="16"/>
  <c r="AF111" i="16"/>
  <c r="AF110" i="16"/>
  <c r="AF109" i="16"/>
  <c r="AF108" i="16"/>
  <c r="AF107" i="16"/>
  <c r="AF106" i="16"/>
  <c r="AF105" i="16"/>
  <c r="AF104" i="16"/>
  <c r="AF103" i="16"/>
  <c r="AF102" i="16"/>
  <c r="AF101" i="16"/>
  <c r="AF100" i="16"/>
  <c r="AF99" i="16"/>
  <c r="AF98" i="16"/>
  <c r="AF97" i="16"/>
  <c r="AF96" i="16"/>
  <c r="AF95" i="16"/>
  <c r="AF94" i="16"/>
  <c r="AF93" i="16"/>
  <c r="AF92" i="16"/>
  <c r="AF91" i="16"/>
  <c r="AF90" i="16"/>
  <c r="AF89" i="16"/>
  <c r="AF88" i="16"/>
  <c r="AF87" i="16"/>
  <c r="AF86" i="16"/>
  <c r="AF85" i="16"/>
  <c r="AF84" i="16"/>
  <c r="AF83" i="16"/>
  <c r="AF82" i="16"/>
  <c r="AF81" i="16"/>
  <c r="AF80" i="16"/>
  <c r="AF79" i="16"/>
  <c r="AF78" i="16"/>
  <c r="AF77" i="16"/>
  <c r="AF76" i="16"/>
  <c r="AF75" i="16"/>
  <c r="AF74" i="16"/>
  <c r="AF73" i="16"/>
  <c r="AF72" i="16"/>
  <c r="AF71" i="16"/>
  <c r="AF70" i="16"/>
  <c r="AF69" i="16"/>
  <c r="AF68" i="16"/>
  <c r="AF67" i="16"/>
  <c r="AF66" i="16"/>
  <c r="AF65" i="16"/>
  <c r="AF64" i="16"/>
  <c r="AF63" i="16"/>
  <c r="AF62" i="16"/>
  <c r="AF61" i="16"/>
  <c r="AF60" i="16"/>
  <c r="AF59" i="16"/>
  <c r="AF58" i="16"/>
  <c r="AF57" i="16"/>
  <c r="AF56" i="16"/>
  <c r="AF55" i="16"/>
  <c r="AF54" i="16"/>
  <c r="AF53" i="16"/>
  <c r="AF52" i="16"/>
  <c r="AF51" i="16"/>
  <c r="AF50" i="16"/>
  <c r="AF49" i="16"/>
  <c r="AF48" i="16"/>
  <c r="AF47" i="16"/>
  <c r="AF46" i="16"/>
  <c r="AF45" i="16"/>
  <c r="AF44" i="16"/>
  <c r="AF43" i="16"/>
  <c r="AF42" i="16"/>
  <c r="AF41" i="16"/>
  <c r="AF40" i="16"/>
  <c r="AF39" i="16"/>
  <c r="AF38" i="16"/>
  <c r="AF37" i="16"/>
  <c r="AF36" i="16"/>
  <c r="AF35" i="16"/>
  <c r="AF34" i="16"/>
  <c r="AF33" i="16"/>
  <c r="AF32" i="16"/>
  <c r="AF31" i="16"/>
  <c r="B28" i="16"/>
  <c r="B2" i="16"/>
  <c r="C1" i="16"/>
  <c r="B1" i="16"/>
  <c r="B2" i="15"/>
  <c r="C1" i="15"/>
  <c r="B1" i="15"/>
  <c r="D38" i="13"/>
  <c r="J30" i="19" l="1"/>
  <c r="H30" i="19"/>
  <c r="L5" i="5" l="1"/>
  <c r="K5" i="5"/>
  <c r="R24" i="5" l="1"/>
  <c r="S24" i="5"/>
  <c r="T24" i="5"/>
  <c r="V24" i="5"/>
  <c r="W24" i="5"/>
  <c r="X24" i="5"/>
  <c r="Y24" i="5"/>
  <c r="AA24" i="5"/>
  <c r="AB24" i="5"/>
  <c r="AI24" i="5"/>
  <c r="AJ24" i="5"/>
  <c r="H24" i="5"/>
  <c r="AS31" i="5"/>
  <c r="AT31" i="5"/>
  <c r="AU31" i="5"/>
  <c r="AV31" i="5"/>
  <c r="AW31" i="5"/>
  <c r="BG31" i="5"/>
  <c r="AS32" i="5"/>
  <c r="AT32" i="5"/>
  <c r="AU32" i="5"/>
  <c r="AV32" i="5"/>
  <c r="AW32" i="5"/>
  <c r="BG32" i="5"/>
  <c r="AS33" i="5"/>
  <c r="AT33" i="5"/>
  <c r="AU33" i="5"/>
  <c r="AV33" i="5"/>
  <c r="AW33" i="5"/>
  <c r="BG33" i="5"/>
  <c r="AS34" i="5"/>
  <c r="AT34" i="5"/>
  <c r="AU34" i="5"/>
  <c r="AV34" i="5"/>
  <c r="AW34" i="5"/>
  <c r="BG34" i="5"/>
  <c r="AS35" i="5"/>
  <c r="AT35" i="5"/>
  <c r="AU35" i="5"/>
  <c r="AV35" i="5"/>
  <c r="AW35" i="5"/>
  <c r="BG35" i="5"/>
  <c r="AS36" i="5"/>
  <c r="AT36" i="5"/>
  <c r="AU36" i="5"/>
  <c r="AV36" i="5"/>
  <c r="AW36" i="5"/>
  <c r="BG36" i="5"/>
  <c r="AS37" i="5"/>
  <c r="AT37" i="5"/>
  <c r="AU37" i="5"/>
  <c r="AV37" i="5"/>
  <c r="AW37" i="5"/>
  <c r="BG37" i="5"/>
  <c r="AS38" i="5"/>
  <c r="AT38" i="5"/>
  <c r="AU38" i="5"/>
  <c r="AV38" i="5"/>
  <c r="AW38" i="5"/>
  <c r="BG38" i="5"/>
  <c r="AS39" i="5"/>
  <c r="AT39" i="5"/>
  <c r="AU39" i="5"/>
  <c r="AV39" i="5"/>
  <c r="AW39" i="5"/>
  <c r="BG39" i="5"/>
  <c r="AS40" i="5"/>
  <c r="AT40" i="5"/>
  <c r="AU40" i="5"/>
  <c r="AV40" i="5"/>
  <c r="AW40" i="5"/>
  <c r="BG40" i="5"/>
  <c r="AS41" i="5"/>
  <c r="AT41" i="5"/>
  <c r="AU41" i="5"/>
  <c r="AV41" i="5"/>
  <c r="AW41" i="5"/>
  <c r="BG41" i="5"/>
  <c r="AS42" i="5"/>
  <c r="AT42" i="5"/>
  <c r="AU42" i="5"/>
  <c r="AV42" i="5"/>
  <c r="AW42" i="5"/>
  <c r="BG42" i="5"/>
  <c r="AS43" i="5"/>
  <c r="AT43" i="5"/>
  <c r="AU43" i="5"/>
  <c r="AV43" i="5"/>
  <c r="AW43" i="5"/>
  <c r="BG43" i="5"/>
  <c r="AS44" i="5"/>
  <c r="AT44" i="5"/>
  <c r="AU44" i="5"/>
  <c r="AV44" i="5"/>
  <c r="AW44" i="5"/>
  <c r="BG44" i="5"/>
  <c r="AS45" i="5"/>
  <c r="AT45" i="5"/>
  <c r="AU45" i="5"/>
  <c r="AV45" i="5"/>
  <c r="AW45" i="5"/>
  <c r="BG45" i="5"/>
  <c r="AS46" i="5"/>
  <c r="AT46" i="5"/>
  <c r="AU46" i="5"/>
  <c r="AV46" i="5"/>
  <c r="AW46" i="5"/>
  <c r="BG46" i="5"/>
  <c r="AS47" i="5"/>
  <c r="AT47" i="5"/>
  <c r="AU47" i="5"/>
  <c r="AV47" i="5"/>
  <c r="AW47" i="5"/>
  <c r="BG47" i="5"/>
  <c r="AS48" i="5"/>
  <c r="AT48" i="5"/>
  <c r="AU48" i="5"/>
  <c r="AV48" i="5"/>
  <c r="AW48" i="5"/>
  <c r="BG48" i="5"/>
  <c r="AS49" i="5"/>
  <c r="AT49" i="5"/>
  <c r="AU49" i="5"/>
  <c r="AV49" i="5"/>
  <c r="AW49" i="5"/>
  <c r="BG49" i="5"/>
  <c r="AS50" i="5"/>
  <c r="AT50" i="5"/>
  <c r="AU50" i="5"/>
  <c r="AV50" i="5"/>
  <c r="AW50" i="5"/>
  <c r="BG50" i="5"/>
  <c r="AS51" i="5"/>
  <c r="AT51" i="5"/>
  <c r="AU51" i="5"/>
  <c r="AV51" i="5"/>
  <c r="AW51" i="5"/>
  <c r="BG51" i="5"/>
  <c r="AS52" i="5"/>
  <c r="AT52" i="5"/>
  <c r="AU52" i="5"/>
  <c r="AV52" i="5"/>
  <c r="AW52" i="5"/>
  <c r="BG52" i="5"/>
  <c r="AS53" i="5"/>
  <c r="AT53" i="5"/>
  <c r="AU53" i="5"/>
  <c r="AV53" i="5"/>
  <c r="AW53" i="5"/>
  <c r="BG53" i="5"/>
  <c r="AS54" i="5"/>
  <c r="AT54" i="5"/>
  <c r="AU54" i="5"/>
  <c r="AV54" i="5"/>
  <c r="AW54" i="5"/>
  <c r="BG54" i="5"/>
  <c r="AS55" i="5"/>
  <c r="AT55" i="5"/>
  <c r="AU55" i="5"/>
  <c r="AV55" i="5"/>
  <c r="AW55" i="5"/>
  <c r="BG55" i="5"/>
  <c r="AS56" i="5"/>
  <c r="AT56" i="5"/>
  <c r="AU56" i="5"/>
  <c r="AV56" i="5"/>
  <c r="AW56" i="5"/>
  <c r="BG56" i="5"/>
  <c r="AS57" i="5"/>
  <c r="AT57" i="5"/>
  <c r="AU57" i="5"/>
  <c r="AV57" i="5"/>
  <c r="AW57" i="5"/>
  <c r="BG57" i="5"/>
  <c r="AS58" i="5"/>
  <c r="AT58" i="5"/>
  <c r="AU58" i="5"/>
  <c r="AV58" i="5"/>
  <c r="AW58" i="5"/>
  <c r="BG58" i="5"/>
  <c r="AS59" i="5"/>
  <c r="AT59" i="5"/>
  <c r="AU59" i="5"/>
  <c r="AV59" i="5"/>
  <c r="AW59" i="5"/>
  <c r="BG59" i="5"/>
  <c r="AS60" i="5"/>
  <c r="AT60" i="5"/>
  <c r="AU60" i="5"/>
  <c r="AV60" i="5"/>
  <c r="AW60" i="5"/>
  <c r="BG60" i="5"/>
  <c r="AS61" i="5"/>
  <c r="AT61" i="5"/>
  <c r="AU61" i="5"/>
  <c r="AV61" i="5"/>
  <c r="AW61" i="5"/>
  <c r="BG61" i="5"/>
  <c r="AS62" i="5"/>
  <c r="AT62" i="5"/>
  <c r="AU62" i="5"/>
  <c r="AV62" i="5"/>
  <c r="AW62" i="5"/>
  <c r="BG62" i="5"/>
  <c r="AS63" i="5"/>
  <c r="AT63" i="5"/>
  <c r="AU63" i="5"/>
  <c r="AV63" i="5"/>
  <c r="AW63" i="5"/>
  <c r="BG63" i="5"/>
  <c r="AS64" i="5"/>
  <c r="AT64" i="5"/>
  <c r="AU64" i="5"/>
  <c r="AV64" i="5"/>
  <c r="AW64" i="5"/>
  <c r="BG64" i="5"/>
  <c r="AS65" i="5"/>
  <c r="AT65" i="5"/>
  <c r="AU65" i="5"/>
  <c r="AV65" i="5"/>
  <c r="AW65" i="5"/>
  <c r="BG65" i="5"/>
  <c r="AS66" i="5"/>
  <c r="AT66" i="5"/>
  <c r="AU66" i="5"/>
  <c r="AV66" i="5"/>
  <c r="AW66" i="5"/>
  <c r="BG66" i="5"/>
  <c r="AS67" i="5"/>
  <c r="AT67" i="5"/>
  <c r="AU67" i="5"/>
  <c r="AV67" i="5"/>
  <c r="AW67" i="5"/>
  <c r="BG67" i="5"/>
  <c r="AS68" i="5"/>
  <c r="AT68" i="5"/>
  <c r="AU68" i="5"/>
  <c r="AV68" i="5"/>
  <c r="AW68" i="5"/>
  <c r="BG68" i="5"/>
  <c r="AS69" i="5"/>
  <c r="AT69" i="5"/>
  <c r="AU69" i="5"/>
  <c r="AV69" i="5"/>
  <c r="AW69" i="5"/>
  <c r="BG69" i="5"/>
  <c r="AS70" i="5"/>
  <c r="AT70" i="5"/>
  <c r="AU70" i="5"/>
  <c r="AV70" i="5"/>
  <c r="AW70" i="5"/>
  <c r="BG70" i="5"/>
  <c r="AS71" i="5"/>
  <c r="AT71" i="5"/>
  <c r="AU71" i="5"/>
  <c r="AV71" i="5"/>
  <c r="AW71" i="5"/>
  <c r="BG71" i="5"/>
  <c r="AS72" i="5"/>
  <c r="AT72" i="5"/>
  <c r="AU72" i="5"/>
  <c r="AV72" i="5"/>
  <c r="AW72" i="5"/>
  <c r="BG72" i="5"/>
  <c r="AS73" i="5"/>
  <c r="AT73" i="5"/>
  <c r="AU73" i="5"/>
  <c r="AV73" i="5"/>
  <c r="AW73" i="5"/>
  <c r="BG73" i="5"/>
  <c r="AS74" i="5"/>
  <c r="AT74" i="5"/>
  <c r="AU74" i="5"/>
  <c r="AV74" i="5"/>
  <c r="AW74" i="5"/>
  <c r="BG74" i="5"/>
  <c r="AS75" i="5"/>
  <c r="AT75" i="5"/>
  <c r="AU75" i="5"/>
  <c r="AV75" i="5"/>
  <c r="AW75" i="5"/>
  <c r="BG75" i="5"/>
  <c r="AS76" i="5"/>
  <c r="AT76" i="5"/>
  <c r="AU76" i="5"/>
  <c r="AV76" i="5"/>
  <c r="AW76" i="5"/>
  <c r="BG76" i="5"/>
  <c r="AS77" i="5"/>
  <c r="AT77" i="5"/>
  <c r="AU77" i="5"/>
  <c r="AV77" i="5"/>
  <c r="AW77" i="5"/>
  <c r="BG77" i="5"/>
  <c r="AS78" i="5"/>
  <c r="AT78" i="5"/>
  <c r="AU78" i="5"/>
  <c r="AV78" i="5"/>
  <c r="AW78" i="5"/>
  <c r="BG78" i="5"/>
  <c r="AS79" i="5"/>
  <c r="AT79" i="5"/>
  <c r="AU79" i="5"/>
  <c r="AV79" i="5"/>
  <c r="AW79" i="5"/>
  <c r="BG79" i="5"/>
  <c r="AS80" i="5"/>
  <c r="AT80" i="5"/>
  <c r="AU80" i="5"/>
  <c r="AV80" i="5"/>
  <c r="AW80" i="5"/>
  <c r="BG80" i="5"/>
  <c r="AS81" i="5"/>
  <c r="AT81" i="5"/>
  <c r="AU81" i="5"/>
  <c r="AV81" i="5"/>
  <c r="AW81" i="5"/>
  <c r="BG81" i="5"/>
  <c r="AS82" i="5"/>
  <c r="AT82" i="5"/>
  <c r="AU82" i="5"/>
  <c r="AV82" i="5"/>
  <c r="AW82" i="5"/>
  <c r="BG82" i="5"/>
  <c r="AS83" i="5"/>
  <c r="AT83" i="5"/>
  <c r="AU83" i="5"/>
  <c r="AV83" i="5"/>
  <c r="AW83" i="5"/>
  <c r="BG83" i="5"/>
  <c r="AS84" i="5"/>
  <c r="AT84" i="5"/>
  <c r="AU84" i="5"/>
  <c r="AV84" i="5"/>
  <c r="AW84" i="5"/>
  <c r="BG84" i="5"/>
  <c r="AS85" i="5"/>
  <c r="AT85" i="5"/>
  <c r="AU85" i="5"/>
  <c r="AV85" i="5"/>
  <c r="AW85" i="5"/>
  <c r="BG85" i="5"/>
  <c r="AS86" i="5"/>
  <c r="AT86" i="5"/>
  <c r="AU86" i="5"/>
  <c r="AV86" i="5"/>
  <c r="AW86" i="5"/>
  <c r="BG86" i="5"/>
  <c r="AS87" i="5"/>
  <c r="AT87" i="5"/>
  <c r="AU87" i="5"/>
  <c r="AV87" i="5"/>
  <c r="AW87" i="5"/>
  <c r="BG87" i="5"/>
  <c r="AS88" i="5"/>
  <c r="AT88" i="5"/>
  <c r="AU88" i="5"/>
  <c r="AV88" i="5"/>
  <c r="AW88" i="5"/>
  <c r="BG88" i="5"/>
  <c r="AS89" i="5"/>
  <c r="AT89" i="5"/>
  <c r="AU89" i="5"/>
  <c r="AV89" i="5"/>
  <c r="AW89" i="5"/>
  <c r="BG89" i="5"/>
  <c r="AS90" i="5"/>
  <c r="AT90" i="5"/>
  <c r="AU90" i="5"/>
  <c r="AV90" i="5"/>
  <c r="AW90" i="5"/>
  <c r="BG90" i="5"/>
  <c r="AS91" i="5"/>
  <c r="AT91" i="5"/>
  <c r="AU91" i="5"/>
  <c r="AV91" i="5"/>
  <c r="AW91" i="5"/>
  <c r="BG91" i="5"/>
  <c r="AS92" i="5"/>
  <c r="AT92" i="5"/>
  <c r="AU92" i="5"/>
  <c r="AV92" i="5"/>
  <c r="AW92" i="5"/>
  <c r="BG92" i="5"/>
  <c r="AS93" i="5"/>
  <c r="AT93" i="5"/>
  <c r="AU93" i="5"/>
  <c r="AV93" i="5"/>
  <c r="AW93" i="5"/>
  <c r="BG93" i="5"/>
  <c r="AS94" i="5"/>
  <c r="AT94" i="5"/>
  <c r="AU94" i="5"/>
  <c r="AV94" i="5"/>
  <c r="AW94" i="5"/>
  <c r="BG94" i="5"/>
  <c r="AS95" i="5"/>
  <c r="AT95" i="5"/>
  <c r="AU95" i="5"/>
  <c r="AV95" i="5"/>
  <c r="AW95" i="5"/>
  <c r="BG95" i="5"/>
  <c r="AS96" i="5"/>
  <c r="AT96" i="5"/>
  <c r="AU96" i="5"/>
  <c r="AV96" i="5"/>
  <c r="AW96" i="5"/>
  <c r="BG96" i="5"/>
  <c r="AS97" i="5"/>
  <c r="AT97" i="5"/>
  <c r="AU97" i="5"/>
  <c r="AV97" i="5"/>
  <c r="AW97" i="5"/>
  <c r="BG97" i="5"/>
  <c r="AS98" i="5"/>
  <c r="AT98" i="5"/>
  <c r="AU98" i="5"/>
  <c r="AV98" i="5"/>
  <c r="AW98" i="5"/>
  <c r="BG98" i="5"/>
  <c r="AS99" i="5"/>
  <c r="AT99" i="5"/>
  <c r="AU99" i="5"/>
  <c r="AV99" i="5"/>
  <c r="AW99" i="5"/>
  <c r="BG99" i="5"/>
  <c r="AS100" i="5"/>
  <c r="AT100" i="5"/>
  <c r="AU100" i="5"/>
  <c r="AV100" i="5"/>
  <c r="AW100" i="5"/>
  <c r="BG100" i="5"/>
  <c r="AS101" i="5"/>
  <c r="AT101" i="5"/>
  <c r="AU101" i="5"/>
  <c r="AV101" i="5"/>
  <c r="AW101" i="5"/>
  <c r="BG101" i="5"/>
  <c r="AS102" i="5"/>
  <c r="AT102" i="5"/>
  <c r="AU102" i="5"/>
  <c r="AV102" i="5"/>
  <c r="AW102" i="5"/>
  <c r="BG102" i="5"/>
  <c r="AS103" i="5"/>
  <c r="AT103" i="5"/>
  <c r="AU103" i="5"/>
  <c r="AV103" i="5"/>
  <c r="AW103" i="5"/>
  <c r="BG103" i="5"/>
  <c r="AS104" i="5"/>
  <c r="AT104" i="5"/>
  <c r="AU104" i="5"/>
  <c r="AV104" i="5"/>
  <c r="AW104" i="5"/>
  <c r="BG104" i="5"/>
  <c r="AS105" i="5"/>
  <c r="AT105" i="5"/>
  <c r="AU105" i="5"/>
  <c r="AV105" i="5"/>
  <c r="AW105" i="5"/>
  <c r="BG105" i="5"/>
  <c r="AS106" i="5"/>
  <c r="AT106" i="5"/>
  <c r="AU106" i="5"/>
  <c r="AV106" i="5"/>
  <c r="AW106" i="5"/>
  <c r="BG106" i="5"/>
  <c r="AS107" i="5"/>
  <c r="AT107" i="5"/>
  <c r="AU107" i="5"/>
  <c r="AV107" i="5"/>
  <c r="AW107" i="5"/>
  <c r="BG107" i="5"/>
  <c r="AS108" i="5"/>
  <c r="AT108" i="5"/>
  <c r="AU108" i="5"/>
  <c r="AV108" i="5"/>
  <c r="AW108" i="5"/>
  <c r="BG108" i="5"/>
  <c r="AS109" i="5"/>
  <c r="AT109" i="5"/>
  <c r="AU109" i="5"/>
  <c r="AV109" i="5"/>
  <c r="AW109" i="5"/>
  <c r="BG109" i="5"/>
  <c r="AS110" i="5"/>
  <c r="AT110" i="5"/>
  <c r="AU110" i="5"/>
  <c r="AV110" i="5"/>
  <c r="AW110" i="5"/>
  <c r="BG110" i="5"/>
  <c r="AS111" i="5"/>
  <c r="AT111" i="5"/>
  <c r="AU111" i="5"/>
  <c r="AV111" i="5"/>
  <c r="AW111" i="5"/>
  <c r="BG111" i="5"/>
  <c r="AS112" i="5"/>
  <c r="AT112" i="5"/>
  <c r="AU112" i="5"/>
  <c r="AV112" i="5"/>
  <c r="AW112" i="5"/>
  <c r="BG112" i="5"/>
  <c r="AS113" i="5"/>
  <c r="AT113" i="5"/>
  <c r="AU113" i="5"/>
  <c r="AV113" i="5"/>
  <c r="AW113" i="5"/>
  <c r="BG113" i="5"/>
  <c r="AS114" i="5"/>
  <c r="AT114" i="5"/>
  <c r="AU114" i="5"/>
  <c r="AV114" i="5"/>
  <c r="AW114" i="5"/>
  <c r="BG114" i="5"/>
  <c r="AS115" i="5"/>
  <c r="AT115" i="5"/>
  <c r="AU115" i="5"/>
  <c r="AV115" i="5"/>
  <c r="AW115" i="5"/>
  <c r="BG115" i="5"/>
  <c r="AS116" i="5"/>
  <c r="AT116" i="5"/>
  <c r="AU116" i="5"/>
  <c r="AV116" i="5"/>
  <c r="AW116" i="5"/>
  <c r="BG116" i="5"/>
  <c r="AS117" i="5"/>
  <c r="AT117" i="5"/>
  <c r="AU117" i="5"/>
  <c r="AV117" i="5"/>
  <c r="AW117" i="5"/>
  <c r="BG117" i="5"/>
  <c r="AS118" i="5"/>
  <c r="AT118" i="5"/>
  <c r="AU118" i="5"/>
  <c r="AV118" i="5"/>
  <c r="AW118" i="5"/>
  <c r="BG118" i="5"/>
  <c r="AS119" i="5"/>
  <c r="AT119" i="5"/>
  <c r="AU119" i="5"/>
  <c r="AV119" i="5"/>
  <c r="AW119" i="5"/>
  <c r="BG119" i="5"/>
  <c r="AS120" i="5"/>
  <c r="AT120" i="5"/>
  <c r="AU120" i="5"/>
  <c r="AV120" i="5"/>
  <c r="AW120" i="5"/>
  <c r="BG120" i="5"/>
  <c r="AS121" i="5"/>
  <c r="AT121" i="5"/>
  <c r="AU121" i="5"/>
  <c r="AV121" i="5"/>
  <c r="AW121" i="5"/>
  <c r="BG121" i="5"/>
  <c r="AS122" i="5"/>
  <c r="AT122" i="5"/>
  <c r="AU122" i="5"/>
  <c r="AV122" i="5"/>
  <c r="AW122" i="5"/>
  <c r="BG122" i="5"/>
  <c r="AS123" i="5"/>
  <c r="AT123" i="5"/>
  <c r="AU123" i="5"/>
  <c r="AV123" i="5"/>
  <c r="AW123" i="5"/>
  <c r="BG123" i="5"/>
  <c r="AS124" i="5"/>
  <c r="AT124" i="5"/>
  <c r="AU124" i="5"/>
  <c r="AV124" i="5"/>
  <c r="AW124" i="5"/>
  <c r="BG124" i="5"/>
  <c r="AS125" i="5"/>
  <c r="AT125" i="5"/>
  <c r="AU125" i="5"/>
  <c r="AV125" i="5"/>
  <c r="AW125" i="5"/>
  <c r="BG125" i="5"/>
  <c r="AS126" i="5"/>
  <c r="AT126" i="5"/>
  <c r="AU126" i="5"/>
  <c r="AV126" i="5"/>
  <c r="AW126" i="5"/>
  <c r="BG126" i="5"/>
  <c r="AS127" i="5"/>
  <c r="AT127" i="5"/>
  <c r="AU127" i="5"/>
  <c r="AV127" i="5"/>
  <c r="AW127" i="5"/>
  <c r="BG127" i="5"/>
  <c r="AS128" i="5"/>
  <c r="AT128" i="5"/>
  <c r="AU128" i="5"/>
  <c r="AV128" i="5"/>
  <c r="AW128" i="5"/>
  <c r="BG128" i="5"/>
  <c r="AS129" i="5"/>
  <c r="AT129" i="5"/>
  <c r="AU129" i="5"/>
  <c r="AV129" i="5"/>
  <c r="AW129" i="5"/>
  <c r="BG129" i="5"/>
  <c r="AS130" i="5"/>
  <c r="AT130" i="5"/>
  <c r="AU130" i="5"/>
  <c r="AV130" i="5"/>
  <c r="AW130" i="5"/>
  <c r="BG130" i="5"/>
  <c r="AP32" i="5"/>
  <c r="AP33" i="5"/>
  <c r="AP34" i="5"/>
  <c r="AP35" i="5"/>
  <c r="AP36" i="5"/>
  <c r="AP37" i="5"/>
  <c r="AP38" i="5"/>
  <c r="AP39" i="5"/>
  <c r="AP40" i="5"/>
  <c r="AP41" i="5"/>
  <c r="AP42" i="5"/>
  <c r="AP43" i="5"/>
  <c r="AP44" i="5"/>
  <c r="AP45" i="5"/>
  <c r="AP46" i="5"/>
  <c r="AP47" i="5"/>
  <c r="AP48" i="5"/>
  <c r="AP49" i="5"/>
  <c r="AP50" i="5"/>
  <c r="AP51" i="5"/>
  <c r="AP52" i="5"/>
  <c r="AP53" i="5"/>
  <c r="AP54" i="5"/>
  <c r="AP55" i="5"/>
  <c r="AP56" i="5"/>
  <c r="AP57" i="5"/>
  <c r="AP58" i="5"/>
  <c r="AP59" i="5"/>
  <c r="AP60" i="5"/>
  <c r="AP61" i="5"/>
  <c r="AP62" i="5"/>
  <c r="AP63" i="5"/>
  <c r="AP64" i="5"/>
  <c r="AP65" i="5"/>
  <c r="AP66" i="5"/>
  <c r="AP67" i="5"/>
  <c r="AP68" i="5"/>
  <c r="AP69" i="5"/>
  <c r="AP70" i="5"/>
  <c r="AP71" i="5"/>
  <c r="AP72" i="5"/>
  <c r="AP73" i="5"/>
  <c r="AP74" i="5"/>
  <c r="AP75" i="5"/>
  <c r="AP76" i="5"/>
  <c r="AP77" i="5"/>
  <c r="AP78" i="5"/>
  <c r="AP79" i="5"/>
  <c r="AP80" i="5"/>
  <c r="AP81" i="5"/>
  <c r="AP82" i="5"/>
  <c r="AP83" i="5"/>
  <c r="AP84" i="5"/>
  <c r="AP85" i="5"/>
  <c r="AP86" i="5"/>
  <c r="AP87" i="5"/>
  <c r="AP88" i="5"/>
  <c r="AP89" i="5"/>
  <c r="AP90" i="5"/>
  <c r="AP91" i="5"/>
  <c r="AP92" i="5"/>
  <c r="AP93" i="5"/>
  <c r="AP94" i="5"/>
  <c r="AP95" i="5"/>
  <c r="AP96" i="5"/>
  <c r="AP97" i="5"/>
  <c r="AP98" i="5"/>
  <c r="AP99" i="5"/>
  <c r="AP100" i="5"/>
  <c r="AP101" i="5"/>
  <c r="AP102" i="5"/>
  <c r="AP103" i="5"/>
  <c r="AP104" i="5"/>
  <c r="AP105" i="5"/>
  <c r="AP106" i="5"/>
  <c r="AP107" i="5"/>
  <c r="AP108" i="5"/>
  <c r="AP109" i="5"/>
  <c r="AP110" i="5"/>
  <c r="AP111" i="5"/>
  <c r="AP112" i="5"/>
  <c r="AP113" i="5"/>
  <c r="AP114" i="5"/>
  <c r="AP115" i="5"/>
  <c r="AP116" i="5"/>
  <c r="AP117" i="5"/>
  <c r="AP118" i="5"/>
  <c r="AP119" i="5"/>
  <c r="AP120" i="5"/>
  <c r="AP121" i="5"/>
  <c r="AP122" i="5"/>
  <c r="AP123" i="5"/>
  <c r="AP124" i="5"/>
  <c r="AP125" i="5"/>
  <c r="AP126" i="5"/>
  <c r="AP127" i="5"/>
  <c r="AP128" i="5"/>
  <c r="AP129" i="5"/>
  <c r="AP130" i="5"/>
  <c r="AP31" i="5"/>
  <c r="R5" i="5"/>
  <c r="S5" i="5"/>
  <c r="T5" i="5"/>
  <c r="V5" i="5"/>
  <c r="W5" i="5"/>
  <c r="X5" i="5"/>
  <c r="Y5" i="5"/>
  <c r="AA5" i="5"/>
  <c r="O5" i="5"/>
  <c r="N5" i="5"/>
  <c r="M5" i="5"/>
  <c r="H5" i="5"/>
  <c r="Z24" i="5" l="1"/>
  <c r="AT32" i="12" l="1"/>
  <c r="AU32" i="12"/>
  <c r="AV32" i="12"/>
  <c r="AW32" i="12"/>
  <c r="AX32" i="12"/>
  <c r="AY32" i="12"/>
  <c r="AZ32" i="12"/>
  <c r="BA32" i="12"/>
  <c r="BB32" i="12"/>
  <c r="BC32" i="12"/>
  <c r="BD32" i="12"/>
  <c r="BE32" i="12"/>
  <c r="BF32" i="12"/>
  <c r="BG32" i="12"/>
  <c r="BH32" i="12"/>
  <c r="BI32" i="12"/>
  <c r="BJ32" i="12"/>
  <c r="AT33" i="12"/>
  <c r="AU33" i="12"/>
  <c r="AV33" i="12"/>
  <c r="AW33" i="12"/>
  <c r="AX33" i="12"/>
  <c r="AY33" i="12"/>
  <c r="AZ33" i="12"/>
  <c r="BA33" i="12"/>
  <c r="BB33" i="12"/>
  <c r="BC33" i="12"/>
  <c r="BD33" i="12"/>
  <c r="BE33" i="12"/>
  <c r="BF33" i="12"/>
  <c r="BG33" i="12"/>
  <c r="BH33" i="12"/>
  <c r="BI33" i="12"/>
  <c r="BJ33" i="12"/>
  <c r="AT34" i="12"/>
  <c r="AU34" i="12"/>
  <c r="AV34" i="12"/>
  <c r="AW34" i="12"/>
  <c r="AX34" i="12"/>
  <c r="AY34" i="12"/>
  <c r="AZ34" i="12"/>
  <c r="BA34" i="12"/>
  <c r="BB34" i="12"/>
  <c r="BC34" i="12"/>
  <c r="BD34" i="12"/>
  <c r="BE34" i="12"/>
  <c r="BF34" i="12"/>
  <c r="BG34" i="12"/>
  <c r="BH34" i="12"/>
  <c r="BI34" i="12"/>
  <c r="BJ34" i="12"/>
  <c r="AT35" i="12"/>
  <c r="AU35" i="12"/>
  <c r="AV35" i="12"/>
  <c r="AW35" i="12"/>
  <c r="AX35" i="12"/>
  <c r="AY35" i="12"/>
  <c r="AZ35" i="12"/>
  <c r="BA35" i="12"/>
  <c r="BB35" i="12"/>
  <c r="BC35" i="12"/>
  <c r="BD35" i="12"/>
  <c r="BE35" i="12"/>
  <c r="BF35" i="12"/>
  <c r="BG35" i="12"/>
  <c r="BH35" i="12"/>
  <c r="BI35" i="12"/>
  <c r="BJ35" i="12"/>
  <c r="AT36" i="12"/>
  <c r="AU36" i="12"/>
  <c r="AV36" i="12"/>
  <c r="AW36" i="12"/>
  <c r="AX36" i="12"/>
  <c r="AY36" i="12"/>
  <c r="AZ36" i="12"/>
  <c r="BA36" i="12"/>
  <c r="BB36" i="12"/>
  <c r="BC36" i="12"/>
  <c r="BD36" i="12"/>
  <c r="BE36" i="12"/>
  <c r="BF36" i="12"/>
  <c r="BG36" i="12"/>
  <c r="BH36" i="12"/>
  <c r="BI36" i="12"/>
  <c r="BJ36" i="12"/>
  <c r="AT37" i="12"/>
  <c r="AU37" i="12"/>
  <c r="AV37" i="12"/>
  <c r="AW37" i="12"/>
  <c r="AX37" i="12"/>
  <c r="AY37" i="12"/>
  <c r="AZ37" i="12"/>
  <c r="BA37" i="12"/>
  <c r="BB37" i="12"/>
  <c r="BC37" i="12"/>
  <c r="BD37" i="12"/>
  <c r="BE37" i="12"/>
  <c r="BF37" i="12"/>
  <c r="BG37" i="12"/>
  <c r="BH37" i="12"/>
  <c r="BI37" i="12"/>
  <c r="BJ37" i="12"/>
  <c r="AT38" i="12"/>
  <c r="AU38" i="12"/>
  <c r="AV38" i="12"/>
  <c r="AW38" i="12"/>
  <c r="AX38" i="12"/>
  <c r="AY38" i="12"/>
  <c r="AZ38" i="12"/>
  <c r="BA38" i="12"/>
  <c r="BB38" i="12"/>
  <c r="BC38" i="12"/>
  <c r="BD38" i="12"/>
  <c r="BE38" i="12"/>
  <c r="BF38" i="12"/>
  <c r="BG38" i="12"/>
  <c r="BH38" i="12"/>
  <c r="BI38" i="12"/>
  <c r="BJ38" i="12"/>
  <c r="AT39" i="12"/>
  <c r="AU39" i="12"/>
  <c r="AV39" i="12"/>
  <c r="AW39" i="12"/>
  <c r="AX39" i="12"/>
  <c r="AY39" i="12"/>
  <c r="AZ39" i="12"/>
  <c r="BA39" i="12"/>
  <c r="BB39" i="12"/>
  <c r="BC39" i="12"/>
  <c r="BD39" i="12"/>
  <c r="BE39" i="12"/>
  <c r="BF39" i="12"/>
  <c r="BG39" i="12"/>
  <c r="BH39" i="12"/>
  <c r="BI39" i="12"/>
  <c r="BJ39" i="12"/>
  <c r="AT40" i="12"/>
  <c r="AU40" i="12"/>
  <c r="AV40" i="12"/>
  <c r="AW40" i="12"/>
  <c r="AX40" i="12"/>
  <c r="AY40" i="12"/>
  <c r="AZ40" i="12"/>
  <c r="BA40" i="12"/>
  <c r="BB40" i="12"/>
  <c r="BC40" i="12"/>
  <c r="BD40" i="12"/>
  <c r="BE40" i="12"/>
  <c r="BF40" i="12"/>
  <c r="BG40" i="12"/>
  <c r="BH40" i="12"/>
  <c r="BI40" i="12"/>
  <c r="BJ40" i="12"/>
  <c r="AT41" i="12"/>
  <c r="AU41" i="12"/>
  <c r="AV41" i="12"/>
  <c r="AW41" i="12"/>
  <c r="AX41" i="12"/>
  <c r="AY41" i="12"/>
  <c r="AZ41" i="12"/>
  <c r="BA41" i="12"/>
  <c r="BB41" i="12"/>
  <c r="BC41" i="12"/>
  <c r="BD41" i="12"/>
  <c r="BE41" i="12"/>
  <c r="BF41" i="12"/>
  <c r="BG41" i="12"/>
  <c r="BH41" i="12"/>
  <c r="BI41" i="12"/>
  <c r="BJ41" i="12"/>
  <c r="AT42" i="12"/>
  <c r="AU42" i="12"/>
  <c r="AV42" i="12"/>
  <c r="AW42" i="12"/>
  <c r="AX42" i="12"/>
  <c r="AY42" i="12"/>
  <c r="AZ42" i="12"/>
  <c r="BA42" i="12"/>
  <c r="BB42" i="12"/>
  <c r="BC42" i="12"/>
  <c r="BD42" i="12"/>
  <c r="BE42" i="12"/>
  <c r="BF42" i="12"/>
  <c r="BG42" i="12"/>
  <c r="BH42" i="12"/>
  <c r="BI42" i="12"/>
  <c r="BJ42" i="12"/>
  <c r="AT43" i="12"/>
  <c r="AU43" i="12"/>
  <c r="AV43" i="12"/>
  <c r="AW43" i="12"/>
  <c r="AX43" i="12"/>
  <c r="AY43" i="12"/>
  <c r="AZ43" i="12"/>
  <c r="BA43" i="12"/>
  <c r="BB43" i="12"/>
  <c r="BC43" i="12"/>
  <c r="BD43" i="12"/>
  <c r="BE43" i="12"/>
  <c r="BF43" i="12"/>
  <c r="BG43" i="12"/>
  <c r="BH43" i="12"/>
  <c r="BI43" i="12"/>
  <c r="BJ43" i="12"/>
  <c r="AT44" i="12"/>
  <c r="AU44" i="12"/>
  <c r="AV44" i="12"/>
  <c r="AW44" i="12"/>
  <c r="AX44" i="12"/>
  <c r="AY44" i="12"/>
  <c r="AZ44" i="12"/>
  <c r="BA44" i="12"/>
  <c r="BB44" i="12"/>
  <c r="BC44" i="12"/>
  <c r="BD44" i="12"/>
  <c r="BE44" i="12"/>
  <c r="BF44" i="12"/>
  <c r="BG44" i="12"/>
  <c r="BH44" i="12"/>
  <c r="BI44" i="12"/>
  <c r="BJ44" i="12"/>
  <c r="AT45" i="12"/>
  <c r="AU45" i="12"/>
  <c r="AV45" i="12"/>
  <c r="AW45" i="12"/>
  <c r="AX45" i="12"/>
  <c r="AY45" i="12"/>
  <c r="AZ45" i="12"/>
  <c r="BA45" i="12"/>
  <c r="BB45" i="12"/>
  <c r="BC45" i="12"/>
  <c r="BD45" i="12"/>
  <c r="BE45" i="12"/>
  <c r="BF45" i="12"/>
  <c r="BG45" i="12"/>
  <c r="BH45" i="12"/>
  <c r="BI45" i="12"/>
  <c r="BJ45" i="12"/>
  <c r="AT46" i="12"/>
  <c r="AU46" i="12"/>
  <c r="AV46" i="12"/>
  <c r="AW46" i="12"/>
  <c r="AX46" i="12"/>
  <c r="AY46" i="12"/>
  <c r="AZ46" i="12"/>
  <c r="BA46" i="12"/>
  <c r="BB46" i="12"/>
  <c r="BC46" i="12"/>
  <c r="BD46" i="12"/>
  <c r="BE46" i="12"/>
  <c r="BF46" i="12"/>
  <c r="BG46" i="12"/>
  <c r="BH46" i="12"/>
  <c r="BI46" i="12"/>
  <c r="BJ46" i="12"/>
  <c r="AT47" i="12"/>
  <c r="AU47" i="12"/>
  <c r="AV47" i="12"/>
  <c r="AW47" i="12"/>
  <c r="AX47" i="12"/>
  <c r="AY47" i="12"/>
  <c r="AZ47" i="12"/>
  <c r="BA47" i="12"/>
  <c r="BB47" i="12"/>
  <c r="BC47" i="12"/>
  <c r="BD47" i="12"/>
  <c r="BE47" i="12"/>
  <c r="BF47" i="12"/>
  <c r="BG47" i="12"/>
  <c r="BH47" i="12"/>
  <c r="BI47" i="12"/>
  <c r="BJ47" i="12"/>
  <c r="AT48" i="12"/>
  <c r="AU48" i="12"/>
  <c r="AV48" i="12"/>
  <c r="AW48" i="12"/>
  <c r="AX48" i="12"/>
  <c r="AY48" i="12"/>
  <c r="AZ48" i="12"/>
  <c r="BA48" i="12"/>
  <c r="BB48" i="12"/>
  <c r="BC48" i="12"/>
  <c r="BD48" i="12"/>
  <c r="BE48" i="12"/>
  <c r="BF48" i="12"/>
  <c r="BG48" i="12"/>
  <c r="BH48" i="12"/>
  <c r="BI48" i="12"/>
  <c r="BJ48" i="12"/>
  <c r="AT49" i="12"/>
  <c r="AU49" i="12"/>
  <c r="AV49" i="12"/>
  <c r="AW49" i="12"/>
  <c r="AX49" i="12"/>
  <c r="AY49" i="12"/>
  <c r="AZ49" i="12"/>
  <c r="BA49" i="12"/>
  <c r="BB49" i="12"/>
  <c r="BC49" i="12"/>
  <c r="BD49" i="12"/>
  <c r="BE49" i="12"/>
  <c r="BF49" i="12"/>
  <c r="BG49" i="12"/>
  <c r="BH49" i="12"/>
  <c r="BI49" i="12"/>
  <c r="BJ49" i="12"/>
  <c r="AT50" i="12"/>
  <c r="AU50" i="12"/>
  <c r="AV50" i="12"/>
  <c r="AW50" i="12"/>
  <c r="AX50" i="12"/>
  <c r="AY50" i="12"/>
  <c r="AZ50" i="12"/>
  <c r="BA50" i="12"/>
  <c r="BB50" i="12"/>
  <c r="BC50" i="12"/>
  <c r="BD50" i="12"/>
  <c r="BE50" i="12"/>
  <c r="BF50" i="12"/>
  <c r="BG50" i="12"/>
  <c r="BH50" i="12"/>
  <c r="BI50" i="12"/>
  <c r="BJ50" i="12"/>
  <c r="AT51" i="12"/>
  <c r="AU51" i="12"/>
  <c r="AV51" i="12"/>
  <c r="AW51" i="12"/>
  <c r="AX51" i="12"/>
  <c r="AY51" i="12"/>
  <c r="AZ51" i="12"/>
  <c r="BA51" i="12"/>
  <c r="BB51" i="12"/>
  <c r="BC51" i="12"/>
  <c r="BD51" i="12"/>
  <c r="BE51" i="12"/>
  <c r="BF51" i="12"/>
  <c r="BG51" i="12"/>
  <c r="BH51" i="12"/>
  <c r="BI51" i="12"/>
  <c r="BJ51" i="12"/>
  <c r="AT52" i="12"/>
  <c r="AU52" i="12"/>
  <c r="AV52" i="12"/>
  <c r="AW52" i="12"/>
  <c r="AX52" i="12"/>
  <c r="AY52" i="12"/>
  <c r="AZ52" i="12"/>
  <c r="BA52" i="12"/>
  <c r="BB52" i="12"/>
  <c r="BC52" i="12"/>
  <c r="BD52" i="12"/>
  <c r="BE52" i="12"/>
  <c r="BF52" i="12"/>
  <c r="BG52" i="12"/>
  <c r="BH52" i="12"/>
  <c r="BI52" i="12"/>
  <c r="BJ52" i="12"/>
  <c r="AT53" i="12"/>
  <c r="AU53" i="12"/>
  <c r="AV53" i="12"/>
  <c r="AW53" i="12"/>
  <c r="AX53" i="12"/>
  <c r="AY53" i="12"/>
  <c r="AZ53" i="12"/>
  <c r="BA53" i="12"/>
  <c r="BB53" i="12"/>
  <c r="BC53" i="12"/>
  <c r="BD53" i="12"/>
  <c r="BE53" i="12"/>
  <c r="BF53" i="12"/>
  <c r="BG53" i="12"/>
  <c r="BH53" i="12"/>
  <c r="BI53" i="12"/>
  <c r="BJ53" i="12"/>
  <c r="AT54" i="12"/>
  <c r="AU54" i="12"/>
  <c r="AV54" i="12"/>
  <c r="AW54" i="12"/>
  <c r="AX54" i="12"/>
  <c r="AY54" i="12"/>
  <c r="AZ54" i="12"/>
  <c r="BA54" i="12"/>
  <c r="BB54" i="12"/>
  <c r="BC54" i="12"/>
  <c r="BD54" i="12"/>
  <c r="BE54" i="12"/>
  <c r="BF54" i="12"/>
  <c r="BG54" i="12"/>
  <c r="BH54" i="12"/>
  <c r="BI54" i="12"/>
  <c r="BJ54" i="12"/>
  <c r="AT55" i="12"/>
  <c r="AU55" i="12"/>
  <c r="AV55" i="12"/>
  <c r="AW55" i="12"/>
  <c r="AX55" i="12"/>
  <c r="AY55" i="12"/>
  <c r="AZ55" i="12"/>
  <c r="BA55" i="12"/>
  <c r="BB55" i="12"/>
  <c r="BC55" i="12"/>
  <c r="BD55" i="12"/>
  <c r="BE55" i="12"/>
  <c r="BF55" i="12"/>
  <c r="BG55" i="12"/>
  <c r="BH55" i="12"/>
  <c r="BI55" i="12"/>
  <c r="BJ55" i="12"/>
  <c r="AT56" i="12"/>
  <c r="AU56" i="12"/>
  <c r="AV56" i="12"/>
  <c r="AW56" i="12"/>
  <c r="AX56" i="12"/>
  <c r="AY56" i="12"/>
  <c r="AZ56" i="12"/>
  <c r="BA56" i="12"/>
  <c r="BB56" i="12"/>
  <c r="BC56" i="12"/>
  <c r="BD56" i="12"/>
  <c r="BE56" i="12"/>
  <c r="BF56" i="12"/>
  <c r="BG56" i="12"/>
  <c r="BH56" i="12"/>
  <c r="BI56" i="12"/>
  <c r="BJ56" i="12"/>
  <c r="AT57" i="12"/>
  <c r="AU57" i="12"/>
  <c r="AV57" i="12"/>
  <c r="AW57" i="12"/>
  <c r="AX57" i="12"/>
  <c r="AY57" i="12"/>
  <c r="AZ57" i="12"/>
  <c r="BA57" i="12"/>
  <c r="BB57" i="12"/>
  <c r="BC57" i="12"/>
  <c r="BD57" i="12"/>
  <c r="BE57" i="12"/>
  <c r="BF57" i="12"/>
  <c r="BG57" i="12"/>
  <c r="BH57" i="12"/>
  <c r="BI57" i="12"/>
  <c r="BJ57" i="12"/>
  <c r="AT58" i="12"/>
  <c r="AU58" i="12"/>
  <c r="AV58" i="12"/>
  <c r="AW58" i="12"/>
  <c r="AX58" i="12"/>
  <c r="AY58" i="12"/>
  <c r="AZ58" i="12"/>
  <c r="BA58" i="12"/>
  <c r="BB58" i="12"/>
  <c r="BC58" i="12"/>
  <c r="BD58" i="12"/>
  <c r="BE58" i="12"/>
  <c r="BF58" i="12"/>
  <c r="BG58" i="12"/>
  <c r="BH58" i="12"/>
  <c r="BI58" i="12"/>
  <c r="BJ58" i="12"/>
  <c r="AT59" i="12"/>
  <c r="AU59" i="12"/>
  <c r="AV59" i="12"/>
  <c r="AW59" i="12"/>
  <c r="AX59" i="12"/>
  <c r="AY59" i="12"/>
  <c r="AZ59" i="12"/>
  <c r="BA59" i="12"/>
  <c r="BB59" i="12"/>
  <c r="BC59" i="12"/>
  <c r="BD59" i="12"/>
  <c r="BE59" i="12"/>
  <c r="BF59" i="12"/>
  <c r="BG59" i="12"/>
  <c r="BH59" i="12"/>
  <c r="BI59" i="12"/>
  <c r="BJ59" i="12"/>
  <c r="AT60" i="12"/>
  <c r="AU60" i="12"/>
  <c r="AV60" i="12"/>
  <c r="AW60" i="12"/>
  <c r="AX60" i="12"/>
  <c r="AY60" i="12"/>
  <c r="AZ60" i="12"/>
  <c r="BA60" i="12"/>
  <c r="BB60" i="12"/>
  <c r="BC60" i="12"/>
  <c r="BD60" i="12"/>
  <c r="BE60" i="12"/>
  <c r="BF60" i="12"/>
  <c r="BG60" i="12"/>
  <c r="BH60" i="12"/>
  <c r="BI60" i="12"/>
  <c r="BJ60" i="12"/>
  <c r="AT61" i="12"/>
  <c r="AU61" i="12"/>
  <c r="AV61" i="12"/>
  <c r="AW61" i="12"/>
  <c r="AX61" i="12"/>
  <c r="AY61" i="12"/>
  <c r="AZ61" i="12"/>
  <c r="BA61" i="12"/>
  <c r="BB61" i="12"/>
  <c r="BC61" i="12"/>
  <c r="BD61" i="12"/>
  <c r="BE61" i="12"/>
  <c r="BF61" i="12"/>
  <c r="BG61" i="12"/>
  <c r="BH61" i="12"/>
  <c r="BI61" i="12"/>
  <c r="BJ61" i="12"/>
  <c r="AT62" i="12"/>
  <c r="AU62" i="12"/>
  <c r="AV62" i="12"/>
  <c r="AW62" i="12"/>
  <c r="AX62" i="12"/>
  <c r="AY62" i="12"/>
  <c r="AZ62" i="12"/>
  <c r="BA62" i="12"/>
  <c r="BB62" i="12"/>
  <c r="BC62" i="12"/>
  <c r="BD62" i="12"/>
  <c r="BE62" i="12"/>
  <c r="BF62" i="12"/>
  <c r="BG62" i="12"/>
  <c r="BH62" i="12"/>
  <c r="BI62" i="12"/>
  <c r="BJ62" i="12"/>
  <c r="AT63" i="12"/>
  <c r="AU63" i="12"/>
  <c r="AV63" i="12"/>
  <c r="AW63" i="12"/>
  <c r="AX63" i="12"/>
  <c r="AY63" i="12"/>
  <c r="AZ63" i="12"/>
  <c r="BA63" i="12"/>
  <c r="BB63" i="12"/>
  <c r="BC63" i="12"/>
  <c r="BD63" i="12"/>
  <c r="BE63" i="12"/>
  <c r="BF63" i="12"/>
  <c r="BG63" i="12"/>
  <c r="BH63" i="12"/>
  <c r="BI63" i="12"/>
  <c r="BJ63" i="12"/>
  <c r="AT64" i="12"/>
  <c r="AU64" i="12"/>
  <c r="AV64" i="12"/>
  <c r="AW64" i="12"/>
  <c r="AX64" i="12"/>
  <c r="AY64" i="12"/>
  <c r="AZ64" i="12"/>
  <c r="BA64" i="12"/>
  <c r="BB64" i="12"/>
  <c r="BC64" i="12"/>
  <c r="BD64" i="12"/>
  <c r="BE64" i="12"/>
  <c r="BF64" i="12"/>
  <c r="BG64" i="12"/>
  <c r="BH64" i="12"/>
  <c r="BI64" i="12"/>
  <c r="BJ64" i="12"/>
  <c r="AT65" i="12"/>
  <c r="AU65" i="12"/>
  <c r="AV65" i="12"/>
  <c r="AW65" i="12"/>
  <c r="AX65" i="12"/>
  <c r="AY65" i="12"/>
  <c r="AZ65" i="12"/>
  <c r="BA65" i="12"/>
  <c r="BB65" i="12"/>
  <c r="BC65" i="12"/>
  <c r="BD65" i="12"/>
  <c r="BE65" i="12"/>
  <c r="BF65" i="12"/>
  <c r="BG65" i="12"/>
  <c r="BH65" i="12"/>
  <c r="BI65" i="12"/>
  <c r="BJ65" i="12"/>
  <c r="AT66" i="12"/>
  <c r="AU66" i="12"/>
  <c r="AV66" i="12"/>
  <c r="AW66" i="12"/>
  <c r="AX66" i="12"/>
  <c r="AY66" i="12"/>
  <c r="AZ66" i="12"/>
  <c r="BA66" i="12"/>
  <c r="BB66" i="12"/>
  <c r="BC66" i="12"/>
  <c r="BD66" i="12"/>
  <c r="BE66" i="12"/>
  <c r="BF66" i="12"/>
  <c r="BG66" i="12"/>
  <c r="BH66" i="12"/>
  <c r="BI66" i="12"/>
  <c r="BJ66" i="12"/>
  <c r="AT67" i="12"/>
  <c r="AU67" i="12"/>
  <c r="AV67" i="12"/>
  <c r="AW67" i="12"/>
  <c r="AX67" i="12"/>
  <c r="AY67" i="12"/>
  <c r="AZ67" i="12"/>
  <c r="BA67" i="12"/>
  <c r="BB67" i="12"/>
  <c r="BC67" i="12"/>
  <c r="BD67" i="12"/>
  <c r="BE67" i="12"/>
  <c r="BF67" i="12"/>
  <c r="BG67" i="12"/>
  <c r="BH67" i="12"/>
  <c r="BI67" i="12"/>
  <c r="BJ67" i="12"/>
  <c r="AT68" i="12"/>
  <c r="AU68" i="12"/>
  <c r="AV68" i="12"/>
  <c r="AW68" i="12"/>
  <c r="AX68" i="12"/>
  <c r="AY68" i="12"/>
  <c r="AZ68" i="12"/>
  <c r="BA68" i="12"/>
  <c r="BB68" i="12"/>
  <c r="BC68" i="12"/>
  <c r="BD68" i="12"/>
  <c r="BE68" i="12"/>
  <c r="BF68" i="12"/>
  <c r="BG68" i="12"/>
  <c r="BH68" i="12"/>
  <c r="BI68" i="12"/>
  <c r="BJ68" i="12"/>
  <c r="AT69" i="12"/>
  <c r="AU69" i="12"/>
  <c r="AV69" i="12"/>
  <c r="AW69" i="12"/>
  <c r="AX69" i="12"/>
  <c r="AY69" i="12"/>
  <c r="AZ69" i="12"/>
  <c r="BA69" i="12"/>
  <c r="BB69" i="12"/>
  <c r="BC69" i="12"/>
  <c r="BD69" i="12"/>
  <c r="BE69" i="12"/>
  <c r="BF69" i="12"/>
  <c r="BG69" i="12"/>
  <c r="BH69" i="12"/>
  <c r="BI69" i="12"/>
  <c r="BJ69" i="12"/>
  <c r="AT70" i="12"/>
  <c r="AU70" i="12"/>
  <c r="AV70" i="12"/>
  <c r="AW70" i="12"/>
  <c r="AX70" i="12"/>
  <c r="AY70" i="12"/>
  <c r="AZ70" i="12"/>
  <c r="BA70" i="12"/>
  <c r="BB70" i="12"/>
  <c r="BC70" i="12"/>
  <c r="BD70" i="12"/>
  <c r="BE70" i="12"/>
  <c r="BF70" i="12"/>
  <c r="BG70" i="12"/>
  <c r="BH70" i="12"/>
  <c r="BI70" i="12"/>
  <c r="BJ70" i="12"/>
  <c r="AT71" i="12"/>
  <c r="AU71" i="12"/>
  <c r="AV71" i="12"/>
  <c r="AW71" i="12"/>
  <c r="AX71" i="12"/>
  <c r="AY71" i="12"/>
  <c r="AZ71" i="12"/>
  <c r="BA71" i="12"/>
  <c r="BB71" i="12"/>
  <c r="BC71" i="12"/>
  <c r="BD71" i="12"/>
  <c r="BE71" i="12"/>
  <c r="BF71" i="12"/>
  <c r="BG71" i="12"/>
  <c r="BH71" i="12"/>
  <c r="BI71" i="12"/>
  <c r="BJ71" i="12"/>
  <c r="AT72" i="12"/>
  <c r="AU72" i="12"/>
  <c r="AV72" i="12"/>
  <c r="AW72" i="12"/>
  <c r="AX72" i="12"/>
  <c r="AY72" i="12"/>
  <c r="AZ72" i="12"/>
  <c r="BA72" i="12"/>
  <c r="BB72" i="12"/>
  <c r="BC72" i="12"/>
  <c r="BD72" i="12"/>
  <c r="BE72" i="12"/>
  <c r="BF72" i="12"/>
  <c r="BG72" i="12"/>
  <c r="BH72" i="12"/>
  <c r="BI72" i="12"/>
  <c r="BJ72" i="12"/>
  <c r="AT73" i="12"/>
  <c r="AU73" i="12"/>
  <c r="AV73" i="12"/>
  <c r="AW73" i="12"/>
  <c r="AX73" i="12"/>
  <c r="AY73" i="12"/>
  <c r="AZ73" i="12"/>
  <c r="BA73" i="12"/>
  <c r="BB73" i="12"/>
  <c r="BC73" i="12"/>
  <c r="BD73" i="12"/>
  <c r="BE73" i="12"/>
  <c r="BF73" i="12"/>
  <c r="BG73" i="12"/>
  <c r="BH73" i="12"/>
  <c r="BI73" i="12"/>
  <c r="BJ73" i="12"/>
  <c r="AT74" i="12"/>
  <c r="AU74" i="12"/>
  <c r="AV74" i="12"/>
  <c r="AW74" i="12"/>
  <c r="AX74" i="12"/>
  <c r="AY74" i="12"/>
  <c r="AZ74" i="12"/>
  <c r="BA74" i="12"/>
  <c r="BB74" i="12"/>
  <c r="BC74" i="12"/>
  <c r="BD74" i="12"/>
  <c r="BE74" i="12"/>
  <c r="BF74" i="12"/>
  <c r="BG74" i="12"/>
  <c r="BH74" i="12"/>
  <c r="BI74" i="12"/>
  <c r="BJ74" i="12"/>
  <c r="AT75" i="12"/>
  <c r="AU75" i="12"/>
  <c r="AV75" i="12"/>
  <c r="AW75" i="12"/>
  <c r="AX75" i="12"/>
  <c r="AY75" i="12"/>
  <c r="AZ75" i="12"/>
  <c r="BA75" i="12"/>
  <c r="BB75" i="12"/>
  <c r="BC75" i="12"/>
  <c r="BD75" i="12"/>
  <c r="BE75" i="12"/>
  <c r="BF75" i="12"/>
  <c r="BG75" i="12"/>
  <c r="BH75" i="12"/>
  <c r="BI75" i="12"/>
  <c r="BJ75" i="12"/>
  <c r="AT76" i="12"/>
  <c r="AU76" i="12"/>
  <c r="AV76" i="12"/>
  <c r="AW76" i="12"/>
  <c r="AX76" i="12"/>
  <c r="AY76" i="12"/>
  <c r="AZ76" i="12"/>
  <c r="BA76" i="12"/>
  <c r="BB76" i="12"/>
  <c r="BC76" i="12"/>
  <c r="BD76" i="12"/>
  <c r="BE76" i="12"/>
  <c r="BF76" i="12"/>
  <c r="BG76" i="12"/>
  <c r="BH76" i="12"/>
  <c r="BI76" i="12"/>
  <c r="BJ76" i="12"/>
  <c r="AT77" i="12"/>
  <c r="AU77" i="12"/>
  <c r="AV77" i="12"/>
  <c r="AW77" i="12"/>
  <c r="AX77" i="12"/>
  <c r="AY77" i="12"/>
  <c r="AZ77" i="12"/>
  <c r="BA77" i="12"/>
  <c r="BB77" i="12"/>
  <c r="BC77" i="12"/>
  <c r="BD77" i="12"/>
  <c r="BE77" i="12"/>
  <c r="BF77" i="12"/>
  <c r="BG77" i="12"/>
  <c r="BH77" i="12"/>
  <c r="BI77" i="12"/>
  <c r="BJ77" i="12"/>
  <c r="AT78" i="12"/>
  <c r="AU78" i="12"/>
  <c r="AV78" i="12"/>
  <c r="AW78" i="12"/>
  <c r="AX78" i="12"/>
  <c r="AY78" i="12"/>
  <c r="AZ78" i="12"/>
  <c r="BA78" i="12"/>
  <c r="BB78" i="12"/>
  <c r="BC78" i="12"/>
  <c r="BD78" i="12"/>
  <c r="BE78" i="12"/>
  <c r="BF78" i="12"/>
  <c r="BG78" i="12"/>
  <c r="BH78" i="12"/>
  <c r="BI78" i="12"/>
  <c r="BJ78" i="12"/>
  <c r="AT79" i="12"/>
  <c r="AU79" i="12"/>
  <c r="AV79" i="12"/>
  <c r="AW79" i="12"/>
  <c r="AX79" i="12"/>
  <c r="AY79" i="12"/>
  <c r="AZ79" i="12"/>
  <c r="BA79" i="12"/>
  <c r="BB79" i="12"/>
  <c r="BC79" i="12"/>
  <c r="BD79" i="12"/>
  <c r="BE79" i="12"/>
  <c r="BF79" i="12"/>
  <c r="BG79" i="12"/>
  <c r="BH79" i="12"/>
  <c r="BI79" i="12"/>
  <c r="BJ79" i="12"/>
  <c r="AT80" i="12"/>
  <c r="AU80" i="12"/>
  <c r="AV80" i="12"/>
  <c r="AW80" i="12"/>
  <c r="AX80" i="12"/>
  <c r="AY80" i="12"/>
  <c r="AZ80" i="12"/>
  <c r="BA80" i="12"/>
  <c r="BB80" i="12"/>
  <c r="BC80" i="12"/>
  <c r="BD80" i="12"/>
  <c r="BE80" i="12"/>
  <c r="BF80" i="12"/>
  <c r="BG80" i="12"/>
  <c r="BH80" i="12"/>
  <c r="BI80" i="12"/>
  <c r="BJ80" i="12"/>
  <c r="AT81" i="12"/>
  <c r="AU81" i="12"/>
  <c r="AV81" i="12"/>
  <c r="AW81" i="12"/>
  <c r="AX81" i="12"/>
  <c r="AY81" i="12"/>
  <c r="AZ81" i="12"/>
  <c r="BA81" i="12"/>
  <c r="BB81" i="12"/>
  <c r="BC81" i="12"/>
  <c r="BD81" i="12"/>
  <c r="BE81" i="12"/>
  <c r="BF81" i="12"/>
  <c r="BG81" i="12"/>
  <c r="BH81" i="12"/>
  <c r="BI81" i="12"/>
  <c r="BJ81" i="12"/>
  <c r="AT82" i="12"/>
  <c r="AU82" i="12"/>
  <c r="AV82" i="12"/>
  <c r="AW82" i="12"/>
  <c r="AX82" i="12"/>
  <c r="AY82" i="12"/>
  <c r="AZ82" i="12"/>
  <c r="BA82" i="12"/>
  <c r="BB82" i="12"/>
  <c r="BC82" i="12"/>
  <c r="BD82" i="12"/>
  <c r="BE82" i="12"/>
  <c r="BF82" i="12"/>
  <c r="BG82" i="12"/>
  <c r="BH82" i="12"/>
  <c r="BI82" i="12"/>
  <c r="BJ82" i="12"/>
  <c r="AT83" i="12"/>
  <c r="AU83" i="12"/>
  <c r="AV83" i="12"/>
  <c r="AW83" i="12"/>
  <c r="AX83" i="12"/>
  <c r="AY83" i="12"/>
  <c r="AZ83" i="12"/>
  <c r="BA83" i="12"/>
  <c r="BB83" i="12"/>
  <c r="BC83" i="12"/>
  <c r="BD83" i="12"/>
  <c r="BE83" i="12"/>
  <c r="BF83" i="12"/>
  <c r="BG83" i="12"/>
  <c r="BH83" i="12"/>
  <c r="BI83" i="12"/>
  <c r="BJ83" i="12"/>
  <c r="AT84" i="12"/>
  <c r="AU84" i="12"/>
  <c r="AV84" i="12"/>
  <c r="AW84" i="12"/>
  <c r="AX84" i="12"/>
  <c r="AY84" i="12"/>
  <c r="AZ84" i="12"/>
  <c r="BA84" i="12"/>
  <c r="BB84" i="12"/>
  <c r="BC84" i="12"/>
  <c r="BD84" i="12"/>
  <c r="BE84" i="12"/>
  <c r="BF84" i="12"/>
  <c r="BG84" i="12"/>
  <c r="BH84" i="12"/>
  <c r="BI84" i="12"/>
  <c r="BJ84" i="12"/>
  <c r="AT85" i="12"/>
  <c r="AU85" i="12"/>
  <c r="AV85" i="12"/>
  <c r="AW85" i="12"/>
  <c r="AX85" i="12"/>
  <c r="AY85" i="12"/>
  <c r="AZ85" i="12"/>
  <c r="BA85" i="12"/>
  <c r="BB85" i="12"/>
  <c r="BC85" i="12"/>
  <c r="BD85" i="12"/>
  <c r="BE85" i="12"/>
  <c r="BF85" i="12"/>
  <c r="BG85" i="12"/>
  <c r="BH85" i="12"/>
  <c r="BI85" i="12"/>
  <c r="BJ85" i="12"/>
  <c r="AT86" i="12"/>
  <c r="AU86" i="12"/>
  <c r="AV86" i="12"/>
  <c r="AW86" i="12"/>
  <c r="AX86" i="12"/>
  <c r="AY86" i="12"/>
  <c r="AZ86" i="12"/>
  <c r="BA86" i="12"/>
  <c r="BB86" i="12"/>
  <c r="BC86" i="12"/>
  <c r="BD86" i="12"/>
  <c r="BE86" i="12"/>
  <c r="BF86" i="12"/>
  <c r="BG86" i="12"/>
  <c r="BH86" i="12"/>
  <c r="BI86" i="12"/>
  <c r="BJ86" i="12"/>
  <c r="AT87" i="12"/>
  <c r="AU87" i="12"/>
  <c r="AV87" i="12"/>
  <c r="AW87" i="12"/>
  <c r="AX87" i="12"/>
  <c r="AY87" i="12"/>
  <c r="AZ87" i="12"/>
  <c r="BA87" i="12"/>
  <c r="BB87" i="12"/>
  <c r="BC87" i="12"/>
  <c r="BD87" i="12"/>
  <c r="BE87" i="12"/>
  <c r="BF87" i="12"/>
  <c r="BG87" i="12"/>
  <c r="BH87" i="12"/>
  <c r="BI87" i="12"/>
  <c r="BJ87" i="12"/>
  <c r="AT88" i="12"/>
  <c r="AU88" i="12"/>
  <c r="AV88" i="12"/>
  <c r="AW88" i="12"/>
  <c r="AX88" i="12"/>
  <c r="AY88" i="12"/>
  <c r="AZ88" i="12"/>
  <c r="BA88" i="12"/>
  <c r="BB88" i="12"/>
  <c r="BC88" i="12"/>
  <c r="BD88" i="12"/>
  <c r="BE88" i="12"/>
  <c r="BF88" i="12"/>
  <c r="BG88" i="12"/>
  <c r="BH88" i="12"/>
  <c r="BI88" i="12"/>
  <c r="BJ88" i="12"/>
  <c r="AT89" i="12"/>
  <c r="AU89" i="12"/>
  <c r="AV89" i="12"/>
  <c r="AW89" i="12"/>
  <c r="AX89" i="12"/>
  <c r="AY89" i="12"/>
  <c r="AZ89" i="12"/>
  <c r="BA89" i="12"/>
  <c r="BB89" i="12"/>
  <c r="BC89" i="12"/>
  <c r="BD89" i="12"/>
  <c r="BE89" i="12"/>
  <c r="BF89" i="12"/>
  <c r="BG89" i="12"/>
  <c r="BH89" i="12"/>
  <c r="BI89" i="12"/>
  <c r="BJ89" i="12"/>
  <c r="AT90" i="12"/>
  <c r="AU90" i="12"/>
  <c r="AV90" i="12"/>
  <c r="AW90" i="12"/>
  <c r="AX90" i="12"/>
  <c r="AY90" i="12"/>
  <c r="AZ90" i="12"/>
  <c r="BA90" i="12"/>
  <c r="BB90" i="12"/>
  <c r="BC90" i="12"/>
  <c r="BD90" i="12"/>
  <c r="BE90" i="12"/>
  <c r="BF90" i="12"/>
  <c r="BG90" i="12"/>
  <c r="BH90" i="12"/>
  <c r="BI90" i="12"/>
  <c r="BJ90" i="12"/>
  <c r="AT91" i="12"/>
  <c r="AU91" i="12"/>
  <c r="AV91" i="12"/>
  <c r="AW91" i="12"/>
  <c r="AX91" i="12"/>
  <c r="AY91" i="12"/>
  <c r="AZ91" i="12"/>
  <c r="BA91" i="12"/>
  <c r="BB91" i="12"/>
  <c r="BC91" i="12"/>
  <c r="BD91" i="12"/>
  <c r="BE91" i="12"/>
  <c r="BF91" i="12"/>
  <c r="BG91" i="12"/>
  <c r="BH91" i="12"/>
  <c r="BI91" i="12"/>
  <c r="BJ91" i="12"/>
  <c r="AT92" i="12"/>
  <c r="AU92" i="12"/>
  <c r="AV92" i="12"/>
  <c r="AW92" i="12"/>
  <c r="AX92" i="12"/>
  <c r="AY92" i="12"/>
  <c r="AZ92" i="12"/>
  <c r="BA92" i="12"/>
  <c r="BB92" i="12"/>
  <c r="BC92" i="12"/>
  <c r="BD92" i="12"/>
  <c r="BE92" i="12"/>
  <c r="BF92" i="12"/>
  <c r="BG92" i="12"/>
  <c r="BH92" i="12"/>
  <c r="BI92" i="12"/>
  <c r="BJ92" i="12"/>
  <c r="AT93" i="12"/>
  <c r="AU93" i="12"/>
  <c r="AV93" i="12"/>
  <c r="AW93" i="12"/>
  <c r="AX93" i="12"/>
  <c r="AY93" i="12"/>
  <c r="AZ93" i="12"/>
  <c r="BA93" i="12"/>
  <c r="BB93" i="12"/>
  <c r="BC93" i="12"/>
  <c r="BD93" i="12"/>
  <c r="BE93" i="12"/>
  <c r="BF93" i="12"/>
  <c r="BG93" i="12"/>
  <c r="BH93" i="12"/>
  <c r="BI93" i="12"/>
  <c r="BJ93" i="12"/>
  <c r="AT94" i="12"/>
  <c r="AU94" i="12"/>
  <c r="AV94" i="12"/>
  <c r="AW94" i="12"/>
  <c r="AX94" i="12"/>
  <c r="AY94" i="12"/>
  <c r="AZ94" i="12"/>
  <c r="BA94" i="12"/>
  <c r="BB94" i="12"/>
  <c r="BC94" i="12"/>
  <c r="BD94" i="12"/>
  <c r="BE94" i="12"/>
  <c r="BF94" i="12"/>
  <c r="BG94" i="12"/>
  <c r="BH94" i="12"/>
  <c r="BI94" i="12"/>
  <c r="BJ94" i="12"/>
  <c r="AT95" i="12"/>
  <c r="AU95" i="12"/>
  <c r="AV95" i="12"/>
  <c r="AW95" i="12"/>
  <c r="AX95" i="12"/>
  <c r="AY95" i="12"/>
  <c r="AZ95" i="12"/>
  <c r="BA95" i="12"/>
  <c r="BB95" i="12"/>
  <c r="BC95" i="12"/>
  <c r="BD95" i="12"/>
  <c r="BE95" i="12"/>
  <c r="BF95" i="12"/>
  <c r="BG95" i="12"/>
  <c r="BH95" i="12"/>
  <c r="BI95" i="12"/>
  <c r="BJ95" i="12"/>
  <c r="AT96" i="12"/>
  <c r="AU96" i="12"/>
  <c r="AV96" i="12"/>
  <c r="AW96" i="12"/>
  <c r="AX96" i="12"/>
  <c r="AY96" i="12"/>
  <c r="AZ96" i="12"/>
  <c r="BA96" i="12"/>
  <c r="BB96" i="12"/>
  <c r="BC96" i="12"/>
  <c r="BD96" i="12"/>
  <c r="BE96" i="12"/>
  <c r="BF96" i="12"/>
  <c r="BG96" i="12"/>
  <c r="BH96" i="12"/>
  <c r="BI96" i="12"/>
  <c r="BJ96" i="12"/>
  <c r="AT97" i="12"/>
  <c r="AU97" i="12"/>
  <c r="AV97" i="12"/>
  <c r="AW97" i="12"/>
  <c r="AX97" i="12"/>
  <c r="AY97" i="12"/>
  <c r="AZ97" i="12"/>
  <c r="BA97" i="12"/>
  <c r="BB97" i="12"/>
  <c r="BC97" i="12"/>
  <c r="BD97" i="12"/>
  <c r="BE97" i="12"/>
  <c r="BF97" i="12"/>
  <c r="BG97" i="12"/>
  <c r="BH97" i="12"/>
  <c r="BI97" i="12"/>
  <c r="BJ97" i="12"/>
  <c r="AT98" i="12"/>
  <c r="AU98" i="12"/>
  <c r="AV98" i="12"/>
  <c r="AW98" i="12"/>
  <c r="AX98" i="12"/>
  <c r="AY98" i="12"/>
  <c r="AZ98" i="12"/>
  <c r="BA98" i="12"/>
  <c r="BB98" i="12"/>
  <c r="BC98" i="12"/>
  <c r="BD98" i="12"/>
  <c r="BE98" i="12"/>
  <c r="BF98" i="12"/>
  <c r="BG98" i="12"/>
  <c r="BH98" i="12"/>
  <c r="BI98" i="12"/>
  <c r="BJ98" i="12"/>
  <c r="AT99" i="12"/>
  <c r="AU99" i="12"/>
  <c r="AV99" i="12"/>
  <c r="AW99" i="12"/>
  <c r="AX99" i="12"/>
  <c r="AY99" i="12"/>
  <c r="AZ99" i="12"/>
  <c r="BA99" i="12"/>
  <c r="BB99" i="12"/>
  <c r="BC99" i="12"/>
  <c r="BD99" i="12"/>
  <c r="BE99" i="12"/>
  <c r="BF99" i="12"/>
  <c r="BG99" i="12"/>
  <c r="BH99" i="12"/>
  <c r="BI99" i="12"/>
  <c r="BJ99" i="12"/>
  <c r="AT100" i="12"/>
  <c r="AU100" i="12"/>
  <c r="AV100" i="12"/>
  <c r="AW100" i="12"/>
  <c r="AX100" i="12"/>
  <c r="AY100" i="12"/>
  <c r="AZ100" i="12"/>
  <c r="BA100" i="12"/>
  <c r="BB100" i="12"/>
  <c r="BC100" i="12"/>
  <c r="BD100" i="12"/>
  <c r="BE100" i="12"/>
  <c r="BF100" i="12"/>
  <c r="BG100" i="12"/>
  <c r="BH100" i="12"/>
  <c r="BI100" i="12"/>
  <c r="BJ100" i="12"/>
  <c r="AT101" i="12"/>
  <c r="AU101" i="12"/>
  <c r="AV101" i="12"/>
  <c r="AW101" i="12"/>
  <c r="AX101" i="12"/>
  <c r="AY101" i="12"/>
  <c r="AZ101" i="12"/>
  <c r="BA101" i="12"/>
  <c r="BB101" i="12"/>
  <c r="BC101" i="12"/>
  <c r="BD101" i="12"/>
  <c r="BE101" i="12"/>
  <c r="BF101" i="12"/>
  <c r="BG101" i="12"/>
  <c r="BH101" i="12"/>
  <c r="BI101" i="12"/>
  <c r="BJ101" i="12"/>
  <c r="AT102" i="12"/>
  <c r="AU102" i="12"/>
  <c r="AV102" i="12"/>
  <c r="AW102" i="12"/>
  <c r="AX102" i="12"/>
  <c r="AY102" i="12"/>
  <c r="AZ102" i="12"/>
  <c r="BA102" i="12"/>
  <c r="BB102" i="12"/>
  <c r="BC102" i="12"/>
  <c r="BD102" i="12"/>
  <c r="BE102" i="12"/>
  <c r="BF102" i="12"/>
  <c r="BG102" i="12"/>
  <c r="BH102" i="12"/>
  <c r="BI102" i="12"/>
  <c r="BJ102" i="12"/>
  <c r="AT103" i="12"/>
  <c r="AU103" i="12"/>
  <c r="AV103" i="12"/>
  <c r="AW103" i="12"/>
  <c r="AX103" i="12"/>
  <c r="AY103" i="12"/>
  <c r="AZ103" i="12"/>
  <c r="BA103" i="12"/>
  <c r="BB103" i="12"/>
  <c r="BC103" i="12"/>
  <c r="BD103" i="12"/>
  <c r="BE103" i="12"/>
  <c r="BF103" i="12"/>
  <c r="BG103" i="12"/>
  <c r="BH103" i="12"/>
  <c r="BI103" i="12"/>
  <c r="BJ103" i="12"/>
  <c r="AT104" i="12"/>
  <c r="AU104" i="12"/>
  <c r="AV104" i="12"/>
  <c r="AW104" i="12"/>
  <c r="AX104" i="12"/>
  <c r="AY104" i="12"/>
  <c r="AZ104" i="12"/>
  <c r="BA104" i="12"/>
  <c r="BB104" i="12"/>
  <c r="BC104" i="12"/>
  <c r="BD104" i="12"/>
  <c r="BE104" i="12"/>
  <c r="BF104" i="12"/>
  <c r="BG104" i="12"/>
  <c r="BH104" i="12"/>
  <c r="BI104" i="12"/>
  <c r="BJ104" i="12"/>
  <c r="AT105" i="12"/>
  <c r="AU105" i="12"/>
  <c r="AV105" i="12"/>
  <c r="AW105" i="12"/>
  <c r="AX105" i="12"/>
  <c r="AY105" i="12"/>
  <c r="AZ105" i="12"/>
  <c r="BA105" i="12"/>
  <c r="BB105" i="12"/>
  <c r="BC105" i="12"/>
  <c r="BD105" i="12"/>
  <c r="BE105" i="12"/>
  <c r="BF105" i="12"/>
  <c r="BG105" i="12"/>
  <c r="BH105" i="12"/>
  <c r="BI105" i="12"/>
  <c r="BJ105" i="12"/>
  <c r="AT106" i="12"/>
  <c r="AU106" i="12"/>
  <c r="AV106" i="12"/>
  <c r="AW106" i="12"/>
  <c r="AX106" i="12"/>
  <c r="AY106" i="12"/>
  <c r="AZ106" i="12"/>
  <c r="BA106" i="12"/>
  <c r="BB106" i="12"/>
  <c r="BC106" i="12"/>
  <c r="BD106" i="12"/>
  <c r="BE106" i="12"/>
  <c r="BF106" i="12"/>
  <c r="BG106" i="12"/>
  <c r="BH106" i="12"/>
  <c r="BI106" i="12"/>
  <c r="BJ106" i="12"/>
  <c r="AT107" i="12"/>
  <c r="AU107" i="12"/>
  <c r="AV107" i="12"/>
  <c r="AW107" i="12"/>
  <c r="AX107" i="12"/>
  <c r="AY107" i="12"/>
  <c r="AZ107" i="12"/>
  <c r="BA107" i="12"/>
  <c r="BB107" i="12"/>
  <c r="BC107" i="12"/>
  <c r="BD107" i="12"/>
  <c r="BE107" i="12"/>
  <c r="BF107" i="12"/>
  <c r="BG107" i="12"/>
  <c r="BH107" i="12"/>
  <c r="BI107" i="12"/>
  <c r="BJ107" i="12"/>
  <c r="AT108" i="12"/>
  <c r="AU108" i="12"/>
  <c r="AV108" i="12"/>
  <c r="AW108" i="12"/>
  <c r="AX108" i="12"/>
  <c r="AY108" i="12"/>
  <c r="AZ108" i="12"/>
  <c r="BA108" i="12"/>
  <c r="BB108" i="12"/>
  <c r="BC108" i="12"/>
  <c r="BD108" i="12"/>
  <c r="BE108" i="12"/>
  <c r="BF108" i="12"/>
  <c r="BG108" i="12"/>
  <c r="BH108" i="12"/>
  <c r="BI108" i="12"/>
  <c r="BJ108" i="12"/>
  <c r="AT109" i="12"/>
  <c r="AU109" i="12"/>
  <c r="AV109" i="12"/>
  <c r="AW109" i="12"/>
  <c r="AX109" i="12"/>
  <c r="AY109" i="12"/>
  <c r="AZ109" i="12"/>
  <c r="BA109" i="12"/>
  <c r="BB109" i="12"/>
  <c r="BC109" i="12"/>
  <c r="BD109" i="12"/>
  <c r="BE109" i="12"/>
  <c r="BF109" i="12"/>
  <c r="BG109" i="12"/>
  <c r="BH109" i="12"/>
  <c r="BI109" i="12"/>
  <c r="BJ109" i="12"/>
  <c r="AT110" i="12"/>
  <c r="AU110" i="12"/>
  <c r="AV110" i="12"/>
  <c r="AW110" i="12"/>
  <c r="AX110" i="12"/>
  <c r="AY110" i="12"/>
  <c r="AZ110" i="12"/>
  <c r="BA110" i="12"/>
  <c r="BB110" i="12"/>
  <c r="BC110" i="12"/>
  <c r="BD110" i="12"/>
  <c r="BE110" i="12"/>
  <c r="BF110" i="12"/>
  <c r="BG110" i="12"/>
  <c r="BH110" i="12"/>
  <c r="BI110" i="12"/>
  <c r="BJ110" i="12"/>
  <c r="AT111" i="12"/>
  <c r="AU111" i="12"/>
  <c r="AV111" i="12"/>
  <c r="AW111" i="12"/>
  <c r="AX111" i="12"/>
  <c r="AY111" i="12"/>
  <c r="AZ111" i="12"/>
  <c r="BA111" i="12"/>
  <c r="BB111" i="12"/>
  <c r="BC111" i="12"/>
  <c r="BD111" i="12"/>
  <c r="BE111" i="12"/>
  <c r="BF111" i="12"/>
  <c r="BG111" i="12"/>
  <c r="BH111" i="12"/>
  <c r="BI111" i="12"/>
  <c r="BJ111" i="12"/>
  <c r="AT112" i="12"/>
  <c r="AU112" i="12"/>
  <c r="AV112" i="12"/>
  <c r="AW112" i="12"/>
  <c r="AX112" i="12"/>
  <c r="AY112" i="12"/>
  <c r="AZ112" i="12"/>
  <c r="BA112" i="12"/>
  <c r="BB112" i="12"/>
  <c r="BC112" i="12"/>
  <c r="BD112" i="12"/>
  <c r="BE112" i="12"/>
  <c r="BF112" i="12"/>
  <c r="BG112" i="12"/>
  <c r="BH112" i="12"/>
  <c r="BI112" i="12"/>
  <c r="BJ112" i="12"/>
  <c r="AT113" i="12"/>
  <c r="AU113" i="12"/>
  <c r="AV113" i="12"/>
  <c r="AW113" i="12"/>
  <c r="AX113" i="12"/>
  <c r="AY113" i="12"/>
  <c r="AZ113" i="12"/>
  <c r="BA113" i="12"/>
  <c r="BB113" i="12"/>
  <c r="BC113" i="12"/>
  <c r="BD113" i="12"/>
  <c r="BE113" i="12"/>
  <c r="BF113" i="12"/>
  <c r="BG113" i="12"/>
  <c r="BH113" i="12"/>
  <c r="BI113" i="12"/>
  <c r="BJ113" i="12"/>
  <c r="AT114" i="12"/>
  <c r="AU114" i="12"/>
  <c r="AV114" i="12"/>
  <c r="AW114" i="12"/>
  <c r="AX114" i="12"/>
  <c r="AY114" i="12"/>
  <c r="AZ114" i="12"/>
  <c r="BA114" i="12"/>
  <c r="BB114" i="12"/>
  <c r="BC114" i="12"/>
  <c r="BD114" i="12"/>
  <c r="BE114" i="12"/>
  <c r="BF114" i="12"/>
  <c r="BG114" i="12"/>
  <c r="BH114" i="12"/>
  <c r="BI114" i="12"/>
  <c r="BJ114" i="12"/>
  <c r="AT115" i="12"/>
  <c r="AU115" i="12"/>
  <c r="AV115" i="12"/>
  <c r="AW115" i="12"/>
  <c r="AX115" i="12"/>
  <c r="AY115" i="12"/>
  <c r="AZ115" i="12"/>
  <c r="BA115" i="12"/>
  <c r="BB115" i="12"/>
  <c r="BC115" i="12"/>
  <c r="BD115" i="12"/>
  <c r="BE115" i="12"/>
  <c r="BF115" i="12"/>
  <c r="BG115" i="12"/>
  <c r="BH115" i="12"/>
  <c r="BI115" i="12"/>
  <c r="BJ115" i="12"/>
  <c r="AT116" i="12"/>
  <c r="AU116" i="12"/>
  <c r="AV116" i="12"/>
  <c r="AW116" i="12"/>
  <c r="AX116" i="12"/>
  <c r="AY116" i="12"/>
  <c r="AZ116" i="12"/>
  <c r="BA116" i="12"/>
  <c r="BB116" i="12"/>
  <c r="BC116" i="12"/>
  <c r="BD116" i="12"/>
  <c r="BE116" i="12"/>
  <c r="BF116" i="12"/>
  <c r="BG116" i="12"/>
  <c r="BH116" i="12"/>
  <c r="BI116" i="12"/>
  <c r="BJ116" i="12"/>
  <c r="AT117" i="12"/>
  <c r="AU117" i="12"/>
  <c r="AV117" i="12"/>
  <c r="AW117" i="12"/>
  <c r="AX117" i="12"/>
  <c r="AY117" i="12"/>
  <c r="AZ117" i="12"/>
  <c r="BA117" i="12"/>
  <c r="BB117" i="12"/>
  <c r="BC117" i="12"/>
  <c r="BD117" i="12"/>
  <c r="BE117" i="12"/>
  <c r="BF117" i="12"/>
  <c r="BG117" i="12"/>
  <c r="BH117" i="12"/>
  <c r="BI117" i="12"/>
  <c r="BJ117" i="12"/>
  <c r="AT118" i="12"/>
  <c r="AU118" i="12"/>
  <c r="AV118" i="12"/>
  <c r="AW118" i="12"/>
  <c r="AX118" i="12"/>
  <c r="AY118" i="12"/>
  <c r="AZ118" i="12"/>
  <c r="BA118" i="12"/>
  <c r="BB118" i="12"/>
  <c r="BC118" i="12"/>
  <c r="BD118" i="12"/>
  <c r="BE118" i="12"/>
  <c r="BF118" i="12"/>
  <c r="BG118" i="12"/>
  <c r="BH118" i="12"/>
  <c r="BI118" i="12"/>
  <c r="BJ118" i="12"/>
  <c r="AT119" i="12"/>
  <c r="AU119" i="12"/>
  <c r="AV119" i="12"/>
  <c r="AW119" i="12"/>
  <c r="AX119" i="12"/>
  <c r="AY119" i="12"/>
  <c r="AZ119" i="12"/>
  <c r="BA119" i="12"/>
  <c r="BB119" i="12"/>
  <c r="BC119" i="12"/>
  <c r="BD119" i="12"/>
  <c r="BE119" i="12"/>
  <c r="BF119" i="12"/>
  <c r="BG119" i="12"/>
  <c r="BH119" i="12"/>
  <c r="BI119" i="12"/>
  <c r="BJ119" i="12"/>
  <c r="AT120" i="12"/>
  <c r="AU120" i="12"/>
  <c r="AV120" i="12"/>
  <c r="AW120" i="12"/>
  <c r="AX120" i="12"/>
  <c r="AY120" i="12"/>
  <c r="AZ120" i="12"/>
  <c r="BA120" i="12"/>
  <c r="BB120" i="12"/>
  <c r="BC120" i="12"/>
  <c r="BD120" i="12"/>
  <c r="BE120" i="12"/>
  <c r="BF120" i="12"/>
  <c r="BG120" i="12"/>
  <c r="BH120" i="12"/>
  <c r="BI120" i="12"/>
  <c r="BJ120" i="12"/>
  <c r="AT121" i="12"/>
  <c r="AU121" i="12"/>
  <c r="AV121" i="12"/>
  <c r="AW121" i="12"/>
  <c r="AX121" i="12"/>
  <c r="AY121" i="12"/>
  <c r="AZ121" i="12"/>
  <c r="BA121" i="12"/>
  <c r="BB121" i="12"/>
  <c r="BC121" i="12"/>
  <c r="BD121" i="12"/>
  <c r="BE121" i="12"/>
  <c r="BF121" i="12"/>
  <c r="BG121" i="12"/>
  <c r="BH121" i="12"/>
  <c r="BI121" i="12"/>
  <c r="BJ121" i="12"/>
  <c r="AT122" i="12"/>
  <c r="AU122" i="12"/>
  <c r="AV122" i="12"/>
  <c r="AW122" i="12"/>
  <c r="AX122" i="12"/>
  <c r="AY122" i="12"/>
  <c r="AZ122" i="12"/>
  <c r="BA122" i="12"/>
  <c r="BB122" i="12"/>
  <c r="BC122" i="12"/>
  <c r="BD122" i="12"/>
  <c r="BE122" i="12"/>
  <c r="BF122" i="12"/>
  <c r="BG122" i="12"/>
  <c r="BH122" i="12"/>
  <c r="BI122" i="12"/>
  <c r="BJ122" i="12"/>
  <c r="AT123" i="12"/>
  <c r="AU123" i="12"/>
  <c r="AV123" i="12"/>
  <c r="AW123" i="12"/>
  <c r="AX123" i="12"/>
  <c r="AY123" i="12"/>
  <c r="AZ123" i="12"/>
  <c r="BA123" i="12"/>
  <c r="BB123" i="12"/>
  <c r="BC123" i="12"/>
  <c r="BD123" i="12"/>
  <c r="BE123" i="12"/>
  <c r="BF123" i="12"/>
  <c r="BG123" i="12"/>
  <c r="BH123" i="12"/>
  <c r="BI123" i="12"/>
  <c r="BJ123" i="12"/>
  <c r="AT124" i="12"/>
  <c r="AU124" i="12"/>
  <c r="AV124" i="12"/>
  <c r="AW124" i="12"/>
  <c r="AX124" i="12"/>
  <c r="AY124" i="12"/>
  <c r="AZ124" i="12"/>
  <c r="BA124" i="12"/>
  <c r="BB124" i="12"/>
  <c r="BC124" i="12"/>
  <c r="BD124" i="12"/>
  <c r="BE124" i="12"/>
  <c r="BF124" i="12"/>
  <c r="BG124" i="12"/>
  <c r="BH124" i="12"/>
  <c r="BI124" i="12"/>
  <c r="BJ124" i="12"/>
  <c r="AT125" i="12"/>
  <c r="AU125" i="12"/>
  <c r="AV125" i="12"/>
  <c r="AW125" i="12"/>
  <c r="AX125" i="12"/>
  <c r="AY125" i="12"/>
  <c r="AZ125" i="12"/>
  <c r="BA125" i="12"/>
  <c r="BB125" i="12"/>
  <c r="BC125" i="12"/>
  <c r="BD125" i="12"/>
  <c r="BE125" i="12"/>
  <c r="BF125" i="12"/>
  <c r="BG125" i="12"/>
  <c r="BH125" i="12"/>
  <c r="BI125" i="12"/>
  <c r="BJ125" i="12"/>
  <c r="AT126" i="12"/>
  <c r="AU126" i="12"/>
  <c r="AV126" i="12"/>
  <c r="AW126" i="12"/>
  <c r="AX126" i="12"/>
  <c r="AY126" i="12"/>
  <c r="AZ126" i="12"/>
  <c r="BA126" i="12"/>
  <c r="BB126" i="12"/>
  <c r="BC126" i="12"/>
  <c r="BD126" i="12"/>
  <c r="BE126" i="12"/>
  <c r="BF126" i="12"/>
  <c r="BG126" i="12"/>
  <c r="BH126" i="12"/>
  <c r="BI126" i="12"/>
  <c r="BJ126" i="12"/>
  <c r="AT127" i="12"/>
  <c r="AU127" i="12"/>
  <c r="AV127" i="12"/>
  <c r="AW127" i="12"/>
  <c r="AX127" i="12"/>
  <c r="AY127" i="12"/>
  <c r="AZ127" i="12"/>
  <c r="BA127" i="12"/>
  <c r="BB127" i="12"/>
  <c r="BC127" i="12"/>
  <c r="BD127" i="12"/>
  <c r="BE127" i="12"/>
  <c r="BF127" i="12"/>
  <c r="BG127" i="12"/>
  <c r="BH127" i="12"/>
  <c r="BI127" i="12"/>
  <c r="BJ127" i="12"/>
  <c r="AT128" i="12"/>
  <c r="AU128" i="12"/>
  <c r="AV128" i="12"/>
  <c r="AW128" i="12"/>
  <c r="AX128" i="12"/>
  <c r="AY128" i="12"/>
  <c r="AZ128" i="12"/>
  <c r="BA128" i="12"/>
  <c r="BB128" i="12"/>
  <c r="BC128" i="12"/>
  <c r="BD128" i="12"/>
  <c r="BE128" i="12"/>
  <c r="BF128" i="12"/>
  <c r="BG128" i="12"/>
  <c r="BH128" i="12"/>
  <c r="BI128" i="12"/>
  <c r="BJ128" i="12"/>
  <c r="AT129" i="12"/>
  <c r="AU129" i="12"/>
  <c r="AV129" i="12"/>
  <c r="AW129" i="12"/>
  <c r="AX129" i="12"/>
  <c r="AY129" i="12"/>
  <c r="AZ129" i="12"/>
  <c r="BA129" i="12"/>
  <c r="BB129" i="12"/>
  <c r="BC129" i="12"/>
  <c r="BD129" i="12"/>
  <c r="BE129" i="12"/>
  <c r="BF129" i="12"/>
  <c r="BG129" i="12"/>
  <c r="BH129" i="12"/>
  <c r="BI129" i="12"/>
  <c r="BJ129" i="12"/>
  <c r="AT130" i="12"/>
  <c r="AU130" i="12"/>
  <c r="AV130" i="12"/>
  <c r="AW130" i="12"/>
  <c r="AX130" i="12"/>
  <c r="AY130" i="12"/>
  <c r="AZ130" i="12"/>
  <c r="BA130" i="12"/>
  <c r="BB130" i="12"/>
  <c r="BC130" i="12"/>
  <c r="BD130" i="12"/>
  <c r="BE130" i="12"/>
  <c r="BF130" i="12"/>
  <c r="BG130" i="12"/>
  <c r="BH130" i="12"/>
  <c r="BI130" i="12"/>
  <c r="BJ130" i="12"/>
  <c r="AT31" i="12"/>
  <c r="AU31" i="12"/>
  <c r="AV31" i="12"/>
  <c r="AW31" i="12"/>
  <c r="AX31" i="12"/>
  <c r="AY31" i="12"/>
  <c r="AZ31" i="12"/>
  <c r="BA31" i="12"/>
  <c r="BB31" i="12"/>
  <c r="BC31" i="12"/>
  <c r="BD31" i="12"/>
  <c r="BE31" i="12"/>
  <c r="BF31" i="12"/>
  <c r="BG31" i="12"/>
  <c r="BH31" i="12"/>
  <c r="BI31" i="12"/>
  <c r="BJ31" i="12"/>
  <c r="P131" i="12"/>
  <c r="Q131" i="12"/>
  <c r="R131" i="12"/>
  <c r="S131" i="12"/>
  <c r="T131" i="12"/>
  <c r="U131" i="12"/>
  <c r="V131" i="12"/>
  <c r="W131" i="12"/>
  <c r="X131" i="12"/>
  <c r="Y131" i="12"/>
  <c r="Z131" i="12"/>
  <c r="AA131" i="12"/>
  <c r="AB131" i="12"/>
  <c r="AC131" i="12"/>
  <c r="AD131" i="12"/>
  <c r="AE131" i="12"/>
  <c r="AF131" i="12"/>
  <c r="G29" i="12" a="1"/>
  <c r="G29" i="12" s="1"/>
  <c r="C58" i="3"/>
  <c r="G30" i="12" s="1" a="1"/>
  <c r="AH2" i="12"/>
  <c r="AI1" i="12"/>
  <c r="AH1" i="12"/>
  <c r="P29" i="10"/>
  <c r="P29" i="9"/>
  <c r="X131" i="10"/>
  <c r="T131" i="10"/>
  <c r="S131" i="10"/>
  <c r="R131" i="10"/>
  <c r="Q131" i="10"/>
  <c r="O131" i="10"/>
  <c r="N131" i="10"/>
  <c r="M131" i="10"/>
  <c r="L131" i="10"/>
  <c r="K131" i="10"/>
  <c r="J131" i="10"/>
  <c r="I131" i="10"/>
  <c r="G131" i="10"/>
  <c r="X131" i="9"/>
  <c r="T131" i="9"/>
  <c r="S131" i="9"/>
  <c r="R131" i="9"/>
  <c r="Q131" i="9"/>
  <c r="O131" i="9"/>
  <c r="N131" i="9"/>
  <c r="M131" i="9"/>
  <c r="L131" i="9"/>
  <c r="K131" i="9"/>
  <c r="J131" i="9"/>
  <c r="I131" i="9"/>
  <c r="X131" i="8"/>
  <c r="T131" i="8"/>
  <c r="S131" i="8"/>
  <c r="R131" i="8"/>
  <c r="Q131" i="8"/>
  <c r="P131" i="8"/>
  <c r="O131" i="8"/>
  <c r="N131" i="8"/>
  <c r="M131" i="8"/>
  <c r="L131" i="8"/>
  <c r="K131" i="8"/>
  <c r="I131" i="7"/>
  <c r="J131" i="7"/>
  <c r="K131" i="7"/>
  <c r="L131" i="7"/>
  <c r="M131" i="7"/>
  <c r="N131" i="7"/>
  <c r="O131" i="7"/>
  <c r="P131" i="7"/>
  <c r="Q131" i="7"/>
  <c r="R131" i="7"/>
  <c r="S131" i="7"/>
  <c r="T131" i="7"/>
  <c r="U131" i="7"/>
  <c r="Y131" i="7"/>
  <c r="BQ30" i="5"/>
  <c r="BR30" i="5"/>
  <c r="BS31" i="5"/>
  <c r="BS32" i="5"/>
  <c r="BS33" i="5"/>
  <c r="BS34" i="5"/>
  <c r="BS35" i="5"/>
  <c r="BS36" i="5"/>
  <c r="BS37" i="5"/>
  <c r="BS38" i="5"/>
  <c r="BS39" i="5"/>
  <c r="BS40" i="5"/>
  <c r="BS41" i="5"/>
  <c r="BS42" i="5"/>
  <c r="BS43" i="5"/>
  <c r="BS44" i="5"/>
  <c r="BS45" i="5"/>
  <c r="BS46" i="5"/>
  <c r="BS47" i="5"/>
  <c r="BS48" i="5"/>
  <c r="BS49" i="5"/>
  <c r="BS50" i="5"/>
  <c r="BS51" i="5"/>
  <c r="BS52" i="5"/>
  <c r="BS53" i="5"/>
  <c r="BS54" i="5"/>
  <c r="BS55" i="5"/>
  <c r="BS56" i="5"/>
  <c r="BS57" i="5"/>
  <c r="BS58" i="5"/>
  <c r="BS59" i="5"/>
  <c r="BS60" i="5"/>
  <c r="BS61" i="5"/>
  <c r="BS62" i="5"/>
  <c r="BS63" i="5"/>
  <c r="BS64" i="5"/>
  <c r="BS65" i="5"/>
  <c r="BS66" i="5"/>
  <c r="BS67" i="5"/>
  <c r="BS68" i="5"/>
  <c r="BS69" i="5"/>
  <c r="BS70" i="5"/>
  <c r="BS71" i="5"/>
  <c r="BS72" i="5"/>
  <c r="BS73" i="5"/>
  <c r="BS74" i="5"/>
  <c r="BS75" i="5"/>
  <c r="BS76" i="5"/>
  <c r="BS77" i="5"/>
  <c r="BS78" i="5"/>
  <c r="BS79" i="5"/>
  <c r="BS80" i="5"/>
  <c r="BS81" i="5"/>
  <c r="BS82" i="5"/>
  <c r="BS83" i="5"/>
  <c r="BS84" i="5"/>
  <c r="BS85" i="5"/>
  <c r="BS86" i="5"/>
  <c r="BS87" i="5"/>
  <c r="BS88" i="5"/>
  <c r="BS89" i="5"/>
  <c r="BS90" i="5"/>
  <c r="BS91" i="5"/>
  <c r="BS92" i="5"/>
  <c r="BS93" i="5"/>
  <c r="BS94" i="5"/>
  <c r="BS95" i="5"/>
  <c r="BS96" i="5"/>
  <c r="BS97" i="5"/>
  <c r="BS98" i="5"/>
  <c r="BS99" i="5"/>
  <c r="BS100" i="5"/>
  <c r="BS101" i="5"/>
  <c r="BS102" i="5"/>
  <c r="BS103" i="5"/>
  <c r="BS104" i="5"/>
  <c r="BS105" i="5"/>
  <c r="BS106" i="5"/>
  <c r="BS107" i="5"/>
  <c r="BS108" i="5"/>
  <c r="BS109" i="5"/>
  <c r="BS110" i="5"/>
  <c r="BS111" i="5"/>
  <c r="BS112" i="5"/>
  <c r="BS113" i="5"/>
  <c r="BS114" i="5"/>
  <c r="BS115" i="5"/>
  <c r="BS116" i="5"/>
  <c r="BS117" i="5"/>
  <c r="BS118" i="5"/>
  <c r="BS119" i="5"/>
  <c r="BS120" i="5"/>
  <c r="BS121" i="5"/>
  <c r="BS122" i="5"/>
  <c r="BS123" i="5"/>
  <c r="BS124" i="5"/>
  <c r="BS125" i="5"/>
  <c r="BS126" i="5"/>
  <c r="BS127" i="5"/>
  <c r="BS128" i="5"/>
  <c r="BS129" i="5"/>
  <c r="BS130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B87" i="5"/>
  <c r="B88" i="5"/>
  <c r="B89" i="5"/>
  <c r="B90" i="5"/>
  <c r="B91" i="5"/>
  <c r="B92" i="5"/>
  <c r="B93" i="5"/>
  <c r="B94" i="5"/>
  <c r="B95" i="5"/>
  <c r="B96" i="5"/>
  <c r="B97" i="5"/>
  <c r="B98" i="5"/>
  <c r="B99" i="5"/>
  <c r="B100" i="5"/>
  <c r="B101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17" i="5"/>
  <c r="B118" i="5"/>
  <c r="B119" i="5"/>
  <c r="B120" i="5"/>
  <c r="B121" i="5"/>
  <c r="B122" i="5"/>
  <c r="B123" i="5"/>
  <c r="B124" i="5"/>
  <c r="B125" i="5"/>
  <c r="B126" i="5"/>
  <c r="B127" i="5"/>
  <c r="B128" i="5"/>
  <c r="B129" i="5"/>
  <c r="B130" i="5"/>
  <c r="CA130" i="5"/>
  <c r="AN130" i="5"/>
  <c r="CG130" i="5"/>
  <c r="CE129" i="5"/>
  <c r="CE128" i="5"/>
  <c r="CA128" i="5"/>
  <c r="AN128" i="5"/>
  <c r="CG128" i="5"/>
  <c r="CE127" i="5"/>
  <c r="CE126" i="5"/>
  <c r="CA126" i="5"/>
  <c r="AN126" i="5"/>
  <c r="CG126" i="5"/>
  <c r="CE125" i="5"/>
  <c r="CE124" i="5"/>
  <c r="CA124" i="5"/>
  <c r="AN124" i="5"/>
  <c r="CG124" i="5"/>
  <c r="CE123" i="5"/>
  <c r="CE122" i="5"/>
  <c r="CA122" i="5"/>
  <c r="AN122" i="5"/>
  <c r="CG122" i="5"/>
  <c r="BY121" i="5"/>
  <c r="CG121" i="5"/>
  <c r="CE120" i="5"/>
  <c r="CA120" i="5"/>
  <c r="AN120" i="5"/>
  <c r="CG120" i="5"/>
  <c r="BY119" i="5"/>
  <c r="CG119" i="5"/>
  <c r="CE118" i="5"/>
  <c r="CA118" i="5"/>
  <c r="AN118" i="5"/>
  <c r="CG118" i="5"/>
  <c r="CC117" i="5"/>
  <c r="BY117" i="5"/>
  <c r="CG117" i="5"/>
  <c r="CA116" i="5"/>
  <c r="AN116" i="5"/>
  <c r="CG115" i="5"/>
  <c r="CE115" i="5"/>
  <c r="CC115" i="5"/>
  <c r="BY115" i="5"/>
  <c r="AN115" i="5"/>
  <c r="CG114" i="5"/>
  <c r="CE114" i="5"/>
  <c r="CC114" i="5"/>
  <c r="BY114" i="5"/>
  <c r="AN114" i="5"/>
  <c r="CG113" i="5"/>
  <c r="CB113" i="5"/>
  <c r="BX113" i="5"/>
  <c r="AO113" i="5"/>
  <c r="CC113" i="5"/>
  <c r="CE112" i="5"/>
  <c r="CD112" i="5"/>
  <c r="CA112" i="5"/>
  <c r="BZ112" i="5"/>
  <c r="AN112" i="5"/>
  <c r="CG112" i="5"/>
  <c r="CF111" i="5"/>
  <c r="CC111" i="5"/>
  <c r="CB111" i="5"/>
  <c r="BX111" i="5"/>
  <c r="AO111" i="5"/>
  <c r="CE110" i="5"/>
  <c r="CD110" i="5"/>
  <c r="CA110" i="5"/>
  <c r="BZ110" i="5"/>
  <c r="AN110" i="5"/>
  <c r="CG110" i="5"/>
  <c r="CF109" i="5"/>
  <c r="CB109" i="5"/>
  <c r="BX109" i="5"/>
  <c r="AO109" i="5"/>
  <c r="CC109" i="5"/>
  <c r="CE108" i="5"/>
  <c r="CD108" i="5"/>
  <c r="CA108" i="5"/>
  <c r="BZ108" i="5"/>
  <c r="AN108" i="5"/>
  <c r="CG108" i="5"/>
  <c r="CF107" i="5"/>
  <c r="CB107" i="5"/>
  <c r="BX107" i="5"/>
  <c r="AO107" i="5"/>
  <c r="CG107" i="5"/>
  <c r="BZ106" i="5"/>
  <c r="CC106" i="5"/>
  <c r="CF105" i="5"/>
  <c r="CE105" i="5"/>
  <c r="CC105" i="5"/>
  <c r="CA105" i="5"/>
  <c r="BY105" i="5"/>
  <c r="BX105" i="5"/>
  <c r="AO105" i="5"/>
  <c r="CC104" i="5"/>
  <c r="CG104" i="5"/>
  <c r="CG103" i="5"/>
  <c r="CC103" i="5"/>
  <c r="CB103" i="5"/>
  <c r="CA103" i="5"/>
  <c r="AN103" i="5"/>
  <c r="BZ102" i="5"/>
  <c r="CD102" i="5"/>
  <c r="CF101" i="5"/>
  <c r="CE101" i="5"/>
  <c r="CC101" i="5"/>
  <c r="CA101" i="5"/>
  <c r="BY101" i="5"/>
  <c r="BX101" i="5"/>
  <c r="AO101" i="5"/>
  <c r="CG99" i="5"/>
  <c r="CF99" i="5"/>
  <c r="CB99" i="5"/>
  <c r="CA99" i="5"/>
  <c r="BX99" i="5"/>
  <c r="AO99" i="5"/>
  <c r="CD97" i="5"/>
  <c r="BY97" i="5"/>
  <c r="AN97" i="5"/>
  <c r="CG97" i="5"/>
  <c r="CE96" i="5"/>
  <c r="CC96" i="5"/>
  <c r="BY96" i="5"/>
  <c r="BX96" i="5"/>
  <c r="AO96" i="5"/>
  <c r="CF96" i="5"/>
  <c r="CG95" i="5"/>
  <c r="CE95" i="5"/>
  <c r="CD95" i="5"/>
  <c r="CA95" i="5"/>
  <c r="BZ95" i="5"/>
  <c r="BY95" i="5"/>
  <c r="AN95" i="5"/>
  <c r="CG94" i="5"/>
  <c r="CB94" i="5"/>
  <c r="AN94" i="5"/>
  <c r="BY93" i="5"/>
  <c r="AN93" i="5"/>
  <c r="CE92" i="5"/>
  <c r="CC92" i="5"/>
  <c r="BY92" i="5"/>
  <c r="BX92" i="5"/>
  <c r="AO92" i="5"/>
  <c r="CF92" i="5"/>
  <c r="CG91" i="5"/>
  <c r="CE91" i="5"/>
  <c r="CD91" i="5"/>
  <c r="CA91" i="5"/>
  <c r="BZ91" i="5"/>
  <c r="BY91" i="5"/>
  <c r="AN91" i="5"/>
  <c r="CG90" i="5"/>
  <c r="CF90" i="5"/>
  <c r="CB90" i="5"/>
  <c r="CA90" i="5"/>
  <c r="AN90" i="5"/>
  <c r="CC90" i="5"/>
  <c r="CF89" i="5"/>
  <c r="CE88" i="5"/>
  <c r="CD88" i="5"/>
  <c r="CA88" i="5"/>
  <c r="BZ88" i="5"/>
  <c r="AN88" i="5"/>
  <c r="CG88" i="5"/>
  <c r="CC87" i="5"/>
  <c r="AO87" i="5"/>
  <c r="CF87" i="5"/>
  <c r="CE86" i="5"/>
  <c r="CD86" i="5"/>
  <c r="CA86" i="5"/>
  <c r="BZ86" i="5"/>
  <c r="AN86" i="5"/>
  <c r="CG86" i="5"/>
  <c r="CF85" i="5"/>
  <c r="CE84" i="5"/>
  <c r="CD84" i="5"/>
  <c r="CA84" i="5"/>
  <c r="BZ84" i="5"/>
  <c r="AN84" i="5"/>
  <c r="CG84" i="5"/>
  <c r="CC83" i="5"/>
  <c r="AO83" i="5"/>
  <c r="CF83" i="5"/>
  <c r="CD82" i="5"/>
  <c r="CF81" i="5"/>
  <c r="CE81" i="5"/>
  <c r="CC81" i="5"/>
  <c r="CA81" i="5"/>
  <c r="BY81" i="5"/>
  <c r="BX81" i="5"/>
  <c r="AO81" i="5"/>
  <c r="CG80" i="5"/>
  <c r="CE80" i="5"/>
  <c r="CA80" i="5"/>
  <c r="BZ80" i="5"/>
  <c r="CD80" i="5"/>
  <c r="CF79" i="5"/>
  <c r="CA79" i="5"/>
  <c r="CE79" i="5"/>
  <c r="CG78" i="5"/>
  <c r="CF77" i="5"/>
  <c r="CE77" i="5"/>
  <c r="CC77" i="5"/>
  <c r="CA77" i="5"/>
  <c r="BY77" i="5"/>
  <c r="BX77" i="5"/>
  <c r="AO77" i="5"/>
  <c r="CG76" i="5"/>
  <c r="CE76" i="5"/>
  <c r="CA76" i="5"/>
  <c r="BZ76" i="5"/>
  <c r="CD76" i="5"/>
  <c r="CF75" i="5"/>
  <c r="CA75" i="5"/>
  <c r="CE75" i="5"/>
  <c r="CG74" i="5"/>
  <c r="CF73" i="5"/>
  <c r="CE73" i="5"/>
  <c r="CC73" i="5"/>
  <c r="CA73" i="5"/>
  <c r="BY73" i="5"/>
  <c r="BX73" i="5"/>
  <c r="AO73" i="5"/>
  <c r="CG72" i="5"/>
  <c r="CE72" i="5"/>
  <c r="CA72" i="5"/>
  <c r="BZ72" i="5"/>
  <c r="CD72" i="5"/>
  <c r="CF71" i="5"/>
  <c r="CA71" i="5"/>
  <c r="CE71" i="5"/>
  <c r="CF69" i="5"/>
  <c r="CE69" i="5"/>
  <c r="CC69" i="5"/>
  <c r="CA69" i="5"/>
  <c r="BY69" i="5"/>
  <c r="BX69" i="5"/>
  <c r="AO69" i="5"/>
  <c r="CG68" i="5"/>
  <c r="CE68" i="5"/>
  <c r="CA68" i="5"/>
  <c r="BZ68" i="5"/>
  <c r="CD68" i="5"/>
  <c r="CF67" i="5"/>
  <c r="CA67" i="5"/>
  <c r="CE67" i="5"/>
  <c r="CC66" i="5"/>
  <c r="CF65" i="5"/>
  <c r="CE65" i="5"/>
  <c r="CC65" i="5"/>
  <c r="CA65" i="5"/>
  <c r="BY65" i="5"/>
  <c r="BX65" i="5"/>
  <c r="AO65" i="5"/>
  <c r="CG64" i="5"/>
  <c r="CE64" i="5"/>
  <c r="CC64" i="5"/>
  <c r="CA64" i="5"/>
  <c r="BZ64" i="5"/>
  <c r="BX64" i="5"/>
  <c r="AO64" i="5"/>
  <c r="AN64" i="5"/>
  <c r="CF63" i="5"/>
  <c r="BX63" i="5"/>
  <c r="AO63" i="5"/>
  <c r="CC63" i="5"/>
  <c r="CF62" i="5"/>
  <c r="CE62" i="5"/>
  <c r="CD62" i="5"/>
  <c r="CB62" i="5"/>
  <c r="CA62" i="5"/>
  <c r="BZ62" i="5"/>
  <c r="BX62" i="5"/>
  <c r="AO62" i="5"/>
  <c r="AN62" i="5"/>
  <c r="CG62" i="5"/>
  <c r="CF61" i="5"/>
  <c r="BZ61" i="5"/>
  <c r="CD61" i="5"/>
  <c r="CF60" i="5"/>
  <c r="CE60" i="5"/>
  <c r="CD60" i="5"/>
  <c r="CB60" i="5"/>
  <c r="CA60" i="5"/>
  <c r="BZ60" i="5"/>
  <c r="BX60" i="5"/>
  <c r="AO60" i="5"/>
  <c r="AN60" i="5"/>
  <c r="CG60" i="5"/>
  <c r="CF59" i="5"/>
  <c r="BZ59" i="5"/>
  <c r="CD59" i="5"/>
  <c r="CF58" i="5"/>
  <c r="CE58" i="5"/>
  <c r="CD58" i="5"/>
  <c r="CB58" i="5"/>
  <c r="CA58" i="5"/>
  <c r="BZ58" i="5"/>
  <c r="BX58" i="5"/>
  <c r="AO58" i="5"/>
  <c r="AN58" i="5"/>
  <c r="CG58" i="5"/>
  <c r="CF57" i="5"/>
  <c r="BZ57" i="5"/>
  <c r="CD57" i="5"/>
  <c r="CF56" i="5"/>
  <c r="CE56" i="5"/>
  <c r="CD56" i="5"/>
  <c r="CB56" i="5"/>
  <c r="CA56" i="5"/>
  <c r="BZ56" i="5"/>
  <c r="BX56" i="5"/>
  <c r="AO56" i="5"/>
  <c r="AN56" i="5"/>
  <c r="CG56" i="5"/>
  <c r="CF55" i="5"/>
  <c r="BZ55" i="5"/>
  <c r="CD55" i="5"/>
  <c r="CF54" i="5"/>
  <c r="CE54" i="5"/>
  <c r="CD54" i="5"/>
  <c r="CB54" i="5"/>
  <c r="CA54" i="5"/>
  <c r="BZ54" i="5"/>
  <c r="BX54" i="5"/>
  <c r="AO54" i="5"/>
  <c r="AN54" i="5"/>
  <c r="CG54" i="5"/>
  <c r="CF53" i="5"/>
  <c r="BZ53" i="5"/>
  <c r="CD53" i="5"/>
  <c r="CF52" i="5"/>
  <c r="CE52" i="5"/>
  <c r="CD52" i="5"/>
  <c r="CB52" i="5"/>
  <c r="CA52" i="5"/>
  <c r="BZ52" i="5"/>
  <c r="BX52" i="5"/>
  <c r="AO52" i="5"/>
  <c r="AN52" i="5"/>
  <c r="CG52" i="5"/>
  <c r="CF51" i="5"/>
  <c r="BZ51" i="5"/>
  <c r="CD51" i="5"/>
  <c r="CF50" i="5"/>
  <c r="CE50" i="5"/>
  <c r="CD50" i="5"/>
  <c r="CB50" i="5"/>
  <c r="CA50" i="5"/>
  <c r="BZ50" i="5"/>
  <c r="BX50" i="5"/>
  <c r="AO50" i="5"/>
  <c r="AN50" i="5"/>
  <c r="CG50" i="5"/>
  <c r="CF49" i="5"/>
  <c r="BZ49" i="5"/>
  <c r="CD49" i="5"/>
  <c r="CF48" i="5"/>
  <c r="CE48" i="5"/>
  <c r="CD48" i="5"/>
  <c r="CB48" i="5"/>
  <c r="CA48" i="5"/>
  <c r="BZ48" i="5"/>
  <c r="BX48" i="5"/>
  <c r="AO48" i="5"/>
  <c r="AN48" i="5"/>
  <c r="CG48" i="5"/>
  <c r="CF47" i="5"/>
  <c r="BZ47" i="5"/>
  <c r="CD47" i="5"/>
  <c r="CF46" i="5"/>
  <c r="CE46" i="5"/>
  <c r="CD46" i="5"/>
  <c r="CB46" i="5"/>
  <c r="CA46" i="5"/>
  <c r="BZ46" i="5"/>
  <c r="BX46" i="5"/>
  <c r="AO46" i="5"/>
  <c r="AN46" i="5"/>
  <c r="CG46" i="5"/>
  <c r="CF45" i="5"/>
  <c r="BZ45" i="5"/>
  <c r="CD45" i="5"/>
  <c r="CF44" i="5"/>
  <c r="CE44" i="5"/>
  <c r="CD44" i="5"/>
  <c r="CB44" i="5"/>
  <c r="CA44" i="5"/>
  <c r="BZ44" i="5"/>
  <c r="BX44" i="5"/>
  <c r="AO44" i="5"/>
  <c r="AN44" i="5"/>
  <c r="CG44" i="5"/>
  <c r="CF43" i="5"/>
  <c r="BZ43" i="5"/>
  <c r="CD43" i="5"/>
  <c r="CF42" i="5"/>
  <c r="CE42" i="5"/>
  <c r="CA42" i="5"/>
  <c r="AO42" i="5"/>
  <c r="AN42" i="5"/>
  <c r="AO41" i="5"/>
  <c r="AN41" i="5"/>
  <c r="AO39" i="5"/>
  <c r="AN39" i="5"/>
  <c r="AO37" i="5"/>
  <c r="AN37" i="5"/>
  <c r="AO35" i="5"/>
  <c r="AN35" i="5"/>
  <c r="AO33" i="5"/>
  <c r="AN33" i="5"/>
  <c r="B31" i="5"/>
  <c r="CG30" i="5"/>
  <c r="CG33" i="5" s="1"/>
  <c r="CF30" i="5"/>
  <c r="CF33" i="5" s="1"/>
  <c r="CE30" i="5"/>
  <c r="CE33" i="5" s="1"/>
  <c r="CD30" i="5"/>
  <c r="CD34" i="5" s="1"/>
  <c r="CC30" i="5"/>
  <c r="CC34" i="5" s="1"/>
  <c r="CB30" i="5"/>
  <c r="CB33" i="5" s="1"/>
  <c r="CA30" i="5"/>
  <c r="CA31" i="5" s="1"/>
  <c r="BZ30" i="5"/>
  <c r="BZ42" i="5" s="1"/>
  <c r="BY30" i="5"/>
  <c r="BY34" i="5" s="1"/>
  <c r="BX30" i="5"/>
  <c r="BX33" i="5" s="1"/>
  <c r="BS30" i="5"/>
  <c r="BG30" i="5"/>
  <c r="BF30" i="5"/>
  <c r="BE30" i="5"/>
  <c r="BD30" i="5"/>
  <c r="BB30" i="5"/>
  <c r="BA30" i="5"/>
  <c r="AZ30" i="5"/>
  <c r="AW30" i="5"/>
  <c r="AV30" i="5"/>
  <c r="AU30" i="5"/>
  <c r="AT30" i="5"/>
  <c r="AS30" i="5"/>
  <c r="AP30" i="5"/>
  <c r="BS29" i="5"/>
  <c r="BR29" i="5"/>
  <c r="BQ29" i="5"/>
  <c r="BG29" i="5"/>
  <c r="BD29" i="5"/>
  <c r="BB29" i="5"/>
  <c r="BA29" i="5"/>
  <c r="AZ29" i="5"/>
  <c r="AW29" i="5"/>
  <c r="AV29" i="5"/>
  <c r="AU29" i="5"/>
  <c r="AT29" i="5"/>
  <c r="AS29" i="5"/>
  <c r="AP29" i="5"/>
  <c r="BF29" i="5"/>
  <c r="BE29" i="5"/>
  <c r="AJ27" i="5"/>
  <c r="AB27" i="5"/>
  <c r="Z27" i="5"/>
  <c r="Y27" i="5"/>
  <c r="X27" i="5"/>
  <c r="W27" i="5"/>
  <c r="V27" i="5"/>
  <c r="T27" i="5"/>
  <c r="S27" i="5"/>
  <c r="R27" i="5"/>
  <c r="H27" i="5"/>
  <c r="AJ26" i="5"/>
  <c r="AB26" i="5"/>
  <c r="Z26" i="5"/>
  <c r="Y26" i="5"/>
  <c r="X26" i="5"/>
  <c r="W26" i="5"/>
  <c r="V26" i="5"/>
  <c r="T26" i="5"/>
  <c r="S26" i="5"/>
  <c r="R26" i="5"/>
  <c r="H26" i="5"/>
  <c r="F26" i="5"/>
  <c r="AK25" i="5"/>
  <c r="AJ25" i="5"/>
  <c r="AI25" i="5"/>
  <c r="AB25" i="5"/>
  <c r="AA25" i="5"/>
  <c r="Z25" i="5"/>
  <c r="Y25" i="5"/>
  <c r="X25" i="5"/>
  <c r="W25" i="5"/>
  <c r="V25" i="5"/>
  <c r="T25" i="5"/>
  <c r="S25" i="5"/>
  <c r="R25" i="5"/>
  <c r="H25" i="5"/>
  <c r="AO3" i="5"/>
  <c r="AK3" i="5"/>
  <c r="AW2" i="5"/>
  <c r="AV2" i="5"/>
  <c r="AU2" i="5"/>
  <c r="AT2" i="5"/>
  <c r="AS2" i="5"/>
  <c r="AR2" i="5"/>
  <c r="AQ2" i="5"/>
  <c r="AL2" i="5"/>
  <c r="AK2" i="5"/>
  <c r="B1" i="5"/>
  <c r="BX42" i="5" l="1"/>
  <c r="CD42" i="5"/>
  <c r="CG42" i="5"/>
  <c r="CB42" i="5"/>
  <c r="CG37" i="5"/>
  <c r="CG36" i="5"/>
  <c r="CG38" i="5"/>
  <c r="CF37" i="5"/>
  <c r="CE37" i="5"/>
  <c r="CD38" i="5"/>
  <c r="CE39" i="5"/>
  <c r="BX37" i="5"/>
  <c r="BX39" i="5"/>
  <c r="CF39" i="5"/>
  <c r="CF41" i="5"/>
  <c r="CA37" i="5"/>
  <c r="BY38" i="5"/>
  <c r="CG39" i="5"/>
  <c r="CA39" i="5"/>
  <c r="CG40" i="5"/>
  <c r="CG41" i="5"/>
  <c r="CB37" i="5"/>
  <c r="CC38" i="5"/>
  <c r="CB39" i="5"/>
  <c r="BX41" i="5"/>
  <c r="CE41" i="5"/>
  <c r="CA41" i="5"/>
  <c r="CB41" i="5"/>
  <c r="AY2" i="5"/>
  <c r="CG34" i="5"/>
  <c r="BX35" i="5"/>
  <c r="CF35" i="5"/>
  <c r="CG35" i="5"/>
  <c r="CA35" i="5"/>
  <c r="CB35" i="5"/>
  <c r="CE35" i="5"/>
  <c r="CG32" i="5"/>
  <c r="CA33" i="5"/>
  <c r="V29" i="12"/>
  <c r="G30" i="12"/>
  <c r="V30" i="12"/>
  <c r="J30" i="12"/>
  <c r="Z30" i="12"/>
  <c r="N30" i="12"/>
  <c r="AD30" i="12"/>
  <c r="R30" i="12"/>
  <c r="R29" i="12"/>
  <c r="AD29" i="12"/>
  <c r="N29" i="12"/>
  <c r="Z29" i="12"/>
  <c r="J29" i="12"/>
  <c r="AG30" i="12"/>
  <c r="AC30" i="12"/>
  <c r="Y30" i="12"/>
  <c r="U30" i="12"/>
  <c r="Q30" i="12"/>
  <c r="M30" i="12"/>
  <c r="I30" i="12"/>
  <c r="AF30" i="12"/>
  <c r="AB30" i="12"/>
  <c r="X30" i="12"/>
  <c r="T30" i="12"/>
  <c r="P30" i="12"/>
  <c r="L30" i="12"/>
  <c r="H30" i="12"/>
  <c r="AE30" i="12"/>
  <c r="AA30" i="12"/>
  <c r="W30" i="12"/>
  <c r="S30" i="12"/>
  <c r="O30" i="12"/>
  <c r="K30" i="12"/>
  <c r="AG29" i="12"/>
  <c r="AC29" i="12"/>
  <c r="Y29" i="12"/>
  <c r="U29" i="12"/>
  <c r="Q29" i="12"/>
  <c r="M29" i="12"/>
  <c r="I29" i="12"/>
  <c r="AF29" i="12"/>
  <c r="AB29" i="12"/>
  <c r="X29" i="12"/>
  <c r="T29" i="12"/>
  <c r="P29" i="12"/>
  <c r="L29" i="12"/>
  <c r="H29" i="12"/>
  <c r="AE29" i="12"/>
  <c r="AA29" i="12"/>
  <c r="W29" i="12"/>
  <c r="S29" i="12"/>
  <c r="O29" i="12"/>
  <c r="K29" i="12"/>
  <c r="AQ67" i="12"/>
  <c r="AQ57" i="12"/>
  <c r="AM90" i="5"/>
  <c r="AM44" i="5"/>
  <c r="AM52" i="5"/>
  <c r="AM60" i="5"/>
  <c r="AM64" i="5"/>
  <c r="AM68" i="5"/>
  <c r="AM86" i="5"/>
  <c r="AM88" i="5"/>
  <c r="AM48" i="5"/>
  <c r="AM56" i="5"/>
  <c r="AM110" i="5"/>
  <c r="CF31" i="5"/>
  <c r="AM50" i="5"/>
  <c r="AM58" i="5"/>
  <c r="AM91" i="5"/>
  <c r="AM46" i="5"/>
  <c r="AM47" i="5"/>
  <c r="AM54" i="5"/>
  <c r="AM62" i="5"/>
  <c r="AM80" i="5"/>
  <c r="AM84" i="5"/>
  <c r="AM108" i="5"/>
  <c r="AM112" i="5"/>
  <c r="AO31" i="5"/>
  <c r="BX31" i="5"/>
  <c r="CE31" i="5"/>
  <c r="CD32" i="5"/>
  <c r="CE34" i="5"/>
  <c r="CA34" i="5"/>
  <c r="AN34" i="5"/>
  <c r="AM34" i="5"/>
  <c r="AK34" i="5" s="1"/>
  <c r="G34" i="16" s="1"/>
  <c r="CF34" i="5"/>
  <c r="CB34" i="5"/>
  <c r="BX34" i="5"/>
  <c r="AO34" i="5"/>
  <c r="BZ34" i="5"/>
  <c r="CD36" i="5"/>
  <c r="CE38" i="5"/>
  <c r="CA38" i="5"/>
  <c r="AN38" i="5"/>
  <c r="AM38" i="5"/>
  <c r="AK38" i="5" s="1"/>
  <c r="G38" i="16" s="1"/>
  <c r="CF38" i="5"/>
  <c r="CB38" i="5"/>
  <c r="BX38" i="5"/>
  <c r="AO38" i="5"/>
  <c r="BZ38" i="5"/>
  <c r="CD40" i="5"/>
  <c r="BY31" i="5"/>
  <c r="BY32" i="5"/>
  <c r="BY36" i="5"/>
  <c r="BY40" i="5"/>
  <c r="AM42" i="5"/>
  <c r="AK42" i="5" s="1"/>
  <c r="G42" i="16" s="1"/>
  <c r="CE32" i="5"/>
  <c r="CA32" i="5"/>
  <c r="AN32" i="5"/>
  <c r="CF32" i="5"/>
  <c r="CB32" i="5"/>
  <c r="BX32" i="5"/>
  <c r="AO32" i="5"/>
  <c r="BZ32" i="5"/>
  <c r="CE36" i="5"/>
  <c r="CA36" i="5"/>
  <c r="AN36" i="5"/>
  <c r="CF36" i="5"/>
  <c r="CB36" i="5"/>
  <c r="BX36" i="5"/>
  <c r="AO36" i="5"/>
  <c r="BZ36" i="5"/>
  <c r="CE40" i="5"/>
  <c r="CA40" i="5"/>
  <c r="AN40" i="5"/>
  <c r="CF40" i="5"/>
  <c r="CB40" i="5"/>
  <c r="BX40" i="5"/>
  <c r="AO40" i="5"/>
  <c r="BZ40" i="5"/>
  <c r="CG31" i="5"/>
  <c r="CC31" i="5"/>
  <c r="CD31" i="5"/>
  <c r="BZ31" i="5"/>
  <c r="AN31" i="5"/>
  <c r="CB31" i="5"/>
  <c r="AM32" i="5"/>
  <c r="AK32" i="5" s="1"/>
  <c r="G32" i="16" s="1"/>
  <c r="CC32" i="5"/>
  <c r="AM36" i="5"/>
  <c r="AK36" i="5" s="1"/>
  <c r="G36" i="16" s="1"/>
  <c r="CC36" i="5"/>
  <c r="AM40" i="5"/>
  <c r="AK40" i="5" s="1"/>
  <c r="G40" i="16" s="1"/>
  <c r="CC40" i="5"/>
  <c r="AM33" i="5"/>
  <c r="AK33" i="5" s="1"/>
  <c r="G33" i="16" s="1"/>
  <c r="BZ33" i="5"/>
  <c r="CD33" i="5"/>
  <c r="AM35" i="5"/>
  <c r="AK35" i="5" s="1"/>
  <c r="G35" i="16" s="1"/>
  <c r="BZ35" i="5"/>
  <c r="CD35" i="5"/>
  <c r="AM37" i="5"/>
  <c r="AK37" i="5" s="1"/>
  <c r="G37" i="16" s="1"/>
  <c r="BZ37" i="5"/>
  <c r="CD37" i="5"/>
  <c r="AM39" i="5"/>
  <c r="AK39" i="5" s="1"/>
  <c r="G39" i="16" s="1"/>
  <c r="BZ39" i="5"/>
  <c r="CD39" i="5"/>
  <c r="AM41" i="5"/>
  <c r="AK41" i="5" s="1"/>
  <c r="G41" i="16" s="1"/>
  <c r="BZ41" i="5"/>
  <c r="CD41" i="5"/>
  <c r="BY43" i="5"/>
  <c r="BY45" i="5"/>
  <c r="BY47" i="5"/>
  <c r="BY49" i="5"/>
  <c r="BY51" i="5"/>
  <c r="BY53" i="5"/>
  <c r="BY55" i="5"/>
  <c r="BY57" i="5"/>
  <c r="BY59" i="5"/>
  <c r="BY61" i="5"/>
  <c r="CE43" i="5"/>
  <c r="CA43" i="5"/>
  <c r="AN43" i="5"/>
  <c r="CB43" i="5"/>
  <c r="CG43" i="5"/>
  <c r="CE45" i="5"/>
  <c r="CA45" i="5"/>
  <c r="AN45" i="5"/>
  <c r="CB45" i="5"/>
  <c r="CG45" i="5"/>
  <c r="CE47" i="5"/>
  <c r="CA47" i="5"/>
  <c r="AN47" i="5"/>
  <c r="CB47" i="5"/>
  <c r="CG47" i="5"/>
  <c r="CE49" i="5"/>
  <c r="CA49" i="5"/>
  <c r="AN49" i="5"/>
  <c r="CB49" i="5"/>
  <c r="CG49" i="5"/>
  <c r="CE51" i="5"/>
  <c r="CA51" i="5"/>
  <c r="AN51" i="5"/>
  <c r="CB51" i="5"/>
  <c r="CG51" i="5"/>
  <c r="CE53" i="5"/>
  <c r="CA53" i="5"/>
  <c r="AN53" i="5"/>
  <c r="CB53" i="5"/>
  <c r="CG53" i="5"/>
  <c r="CE55" i="5"/>
  <c r="CA55" i="5"/>
  <c r="AN55" i="5"/>
  <c r="CB55" i="5"/>
  <c r="CG55" i="5"/>
  <c r="CE57" i="5"/>
  <c r="CA57" i="5"/>
  <c r="AN57" i="5"/>
  <c r="CB57" i="5"/>
  <c r="CG57" i="5"/>
  <c r="CE59" i="5"/>
  <c r="CA59" i="5"/>
  <c r="AN59" i="5"/>
  <c r="CB59" i="5"/>
  <c r="CG59" i="5"/>
  <c r="CE61" i="5"/>
  <c r="CA61" i="5"/>
  <c r="AN61" i="5"/>
  <c r="CB61" i="5"/>
  <c r="CG61" i="5"/>
  <c r="CD63" i="5"/>
  <c r="BZ63" i="5"/>
  <c r="AM63" i="5"/>
  <c r="CE63" i="5"/>
  <c r="CA63" i="5"/>
  <c r="AN63" i="5"/>
  <c r="BY63" i="5"/>
  <c r="CG63" i="5"/>
  <c r="CF70" i="5"/>
  <c r="CB70" i="5"/>
  <c r="BX70" i="5"/>
  <c r="AO70" i="5"/>
  <c r="CE70" i="5"/>
  <c r="BZ70" i="5"/>
  <c r="CD70" i="5"/>
  <c r="BY70" i="5"/>
  <c r="AN70" i="5"/>
  <c r="AM70" i="5"/>
  <c r="CG70" i="5"/>
  <c r="CA70" i="5"/>
  <c r="BY33" i="5"/>
  <c r="CC33" i="5"/>
  <c r="BY35" i="5"/>
  <c r="CC35" i="5"/>
  <c r="BY37" i="5"/>
  <c r="CC37" i="5"/>
  <c r="BY39" i="5"/>
  <c r="CC39" i="5"/>
  <c r="BY41" i="5"/>
  <c r="CC41" i="5"/>
  <c r="AM43" i="5"/>
  <c r="AO43" i="5"/>
  <c r="BX43" i="5"/>
  <c r="CC43" i="5"/>
  <c r="AM45" i="5"/>
  <c r="AO45" i="5"/>
  <c r="BX45" i="5"/>
  <c r="CC45" i="5"/>
  <c r="AO47" i="5"/>
  <c r="BX47" i="5"/>
  <c r="CC47" i="5"/>
  <c r="AM49" i="5"/>
  <c r="AO49" i="5"/>
  <c r="BX49" i="5"/>
  <c r="CC49" i="5"/>
  <c r="AM51" i="5"/>
  <c r="AO51" i="5"/>
  <c r="BX51" i="5"/>
  <c r="CC51" i="5"/>
  <c r="AM53" i="5"/>
  <c r="AO53" i="5"/>
  <c r="BX53" i="5"/>
  <c r="CC53" i="5"/>
  <c r="AM55" i="5"/>
  <c r="AO55" i="5"/>
  <c r="BX55" i="5"/>
  <c r="CC55" i="5"/>
  <c r="AM57" i="5"/>
  <c r="AO57" i="5"/>
  <c r="BX57" i="5"/>
  <c r="CC57" i="5"/>
  <c r="AM59" i="5"/>
  <c r="AO59" i="5"/>
  <c r="BX59" i="5"/>
  <c r="CC59" i="5"/>
  <c r="AM61" i="5"/>
  <c r="AO61" i="5"/>
  <c r="BX61" i="5"/>
  <c r="CC61" i="5"/>
  <c r="CB63" i="5"/>
  <c r="CF66" i="5"/>
  <c r="CB66" i="5"/>
  <c r="BX66" i="5"/>
  <c r="AO66" i="5"/>
  <c r="CE66" i="5"/>
  <c r="BZ66" i="5"/>
  <c r="CD66" i="5"/>
  <c r="BY66" i="5"/>
  <c r="AN66" i="5"/>
  <c r="AM66" i="5"/>
  <c r="CG66" i="5"/>
  <c r="CA66" i="5"/>
  <c r="CC70" i="5"/>
  <c r="BY42" i="5"/>
  <c r="CC42" i="5"/>
  <c r="BY44" i="5"/>
  <c r="CC44" i="5"/>
  <c r="BY46" i="5"/>
  <c r="CC46" i="5"/>
  <c r="BY48" i="5"/>
  <c r="CC48" i="5"/>
  <c r="BY50" i="5"/>
  <c r="CC50" i="5"/>
  <c r="BY52" i="5"/>
  <c r="CC52" i="5"/>
  <c r="BY54" i="5"/>
  <c r="CC54" i="5"/>
  <c r="BY56" i="5"/>
  <c r="CC56" i="5"/>
  <c r="BY58" i="5"/>
  <c r="CC58" i="5"/>
  <c r="BY60" i="5"/>
  <c r="CC60" i="5"/>
  <c r="BY62" i="5"/>
  <c r="CC62" i="5"/>
  <c r="CF64" i="5"/>
  <c r="CB64" i="5"/>
  <c r="BY64" i="5"/>
  <c r="CD64" i="5"/>
  <c r="CD65" i="5"/>
  <c r="BZ65" i="5"/>
  <c r="AM65" i="5"/>
  <c r="AN65" i="5"/>
  <c r="CB65" i="5"/>
  <c r="CG65" i="5"/>
  <c r="BY67" i="5"/>
  <c r="AN68" i="5"/>
  <c r="BY68" i="5"/>
  <c r="CD69" i="5"/>
  <c r="BZ69" i="5"/>
  <c r="AN69" i="5"/>
  <c r="CB69" i="5"/>
  <c r="CG69" i="5"/>
  <c r="BY71" i="5"/>
  <c r="AM72" i="5"/>
  <c r="AN72" i="5"/>
  <c r="BY72" i="5"/>
  <c r="CD73" i="5"/>
  <c r="BZ73" i="5"/>
  <c r="AM73" i="5"/>
  <c r="AN73" i="5"/>
  <c r="CB73" i="5"/>
  <c r="CG73" i="5"/>
  <c r="CA74" i="5"/>
  <c r="BY75" i="5"/>
  <c r="AM76" i="5"/>
  <c r="AN76" i="5"/>
  <c r="BY76" i="5"/>
  <c r="CD77" i="5"/>
  <c r="BZ77" i="5"/>
  <c r="AN77" i="5"/>
  <c r="CB77" i="5"/>
  <c r="CG77" i="5"/>
  <c r="CA78" i="5"/>
  <c r="BY79" i="5"/>
  <c r="AN80" i="5"/>
  <c r="BY80" i="5"/>
  <c r="CD81" i="5"/>
  <c r="BZ81" i="5"/>
  <c r="AM81" i="5"/>
  <c r="AN81" i="5"/>
  <c r="CB81" i="5"/>
  <c r="CG81" i="5"/>
  <c r="CB83" i="5"/>
  <c r="AO85" i="5"/>
  <c r="BX85" i="5"/>
  <c r="CB87" i="5"/>
  <c r="AO89" i="5"/>
  <c r="BX89" i="5"/>
  <c r="CD94" i="5"/>
  <c r="BZ94" i="5"/>
  <c r="CF94" i="5"/>
  <c r="CA94" i="5"/>
  <c r="CE94" i="5"/>
  <c r="BY94" i="5"/>
  <c r="CC94" i="5"/>
  <c r="BX94" i="5"/>
  <c r="AO94" i="5"/>
  <c r="AM95" i="5"/>
  <c r="CF74" i="5"/>
  <c r="CB74" i="5"/>
  <c r="BX74" i="5"/>
  <c r="AO74" i="5"/>
  <c r="CC74" i="5"/>
  <c r="CF78" i="5"/>
  <c r="CB78" i="5"/>
  <c r="BX78" i="5"/>
  <c r="AO78" i="5"/>
  <c r="CC78" i="5"/>
  <c r="CG82" i="5"/>
  <c r="CC82" i="5"/>
  <c r="BY82" i="5"/>
  <c r="CF82" i="5"/>
  <c r="CB82" i="5"/>
  <c r="BX82" i="5"/>
  <c r="AO82" i="5"/>
  <c r="CE82" i="5"/>
  <c r="CE85" i="5"/>
  <c r="CA85" i="5"/>
  <c r="AN85" i="5"/>
  <c r="CD85" i="5"/>
  <c r="BZ85" i="5"/>
  <c r="AM85" i="5"/>
  <c r="BY85" i="5"/>
  <c r="CG85" i="5"/>
  <c r="CE89" i="5"/>
  <c r="CA89" i="5"/>
  <c r="AN89" i="5"/>
  <c r="CD89" i="5"/>
  <c r="BZ89" i="5"/>
  <c r="AM89" i="5"/>
  <c r="BY89" i="5"/>
  <c r="CG89" i="5"/>
  <c r="CD98" i="5"/>
  <c r="BZ98" i="5"/>
  <c r="CF98" i="5"/>
  <c r="CA98" i="5"/>
  <c r="CE98" i="5"/>
  <c r="BY98" i="5"/>
  <c r="CC98" i="5"/>
  <c r="BX98" i="5"/>
  <c r="AO98" i="5"/>
  <c r="AM98" i="5"/>
  <c r="CF100" i="5"/>
  <c r="CB100" i="5"/>
  <c r="BX100" i="5"/>
  <c r="AO100" i="5"/>
  <c r="CD100" i="5"/>
  <c r="BY100" i="5"/>
  <c r="AN100" i="5"/>
  <c r="AM100" i="5"/>
  <c r="CG100" i="5"/>
  <c r="BZ100" i="5"/>
  <c r="CE100" i="5"/>
  <c r="CC100" i="5"/>
  <c r="CA100" i="5"/>
  <c r="AM104" i="5"/>
  <c r="CD67" i="5"/>
  <c r="BZ67" i="5"/>
  <c r="AM67" i="5"/>
  <c r="AN67" i="5"/>
  <c r="CB67" i="5"/>
  <c r="CG67" i="5"/>
  <c r="AM69" i="5"/>
  <c r="CD71" i="5"/>
  <c r="BZ71" i="5"/>
  <c r="AN71" i="5"/>
  <c r="CB71" i="5"/>
  <c r="CG71" i="5"/>
  <c r="AM74" i="5"/>
  <c r="AN74" i="5"/>
  <c r="BY74" i="5"/>
  <c r="CD74" i="5"/>
  <c r="CD75" i="5"/>
  <c r="BZ75" i="5"/>
  <c r="AM75" i="5"/>
  <c r="AN75" i="5"/>
  <c r="CB75" i="5"/>
  <c r="CG75" i="5"/>
  <c r="AM77" i="5"/>
  <c r="AM78" i="5"/>
  <c r="AN78" i="5"/>
  <c r="BY78" i="5"/>
  <c r="CD78" i="5"/>
  <c r="CD79" i="5"/>
  <c r="BZ79" i="5"/>
  <c r="AM79" i="5"/>
  <c r="AN79" i="5"/>
  <c r="CB79" i="5"/>
  <c r="CG79" i="5"/>
  <c r="AM82" i="5"/>
  <c r="AN82" i="5"/>
  <c r="BZ82" i="5"/>
  <c r="BX83" i="5"/>
  <c r="CB85" i="5"/>
  <c r="BX87" i="5"/>
  <c r="CB89" i="5"/>
  <c r="AN98" i="5"/>
  <c r="CB98" i="5"/>
  <c r="AO67" i="5"/>
  <c r="BX67" i="5"/>
  <c r="CC67" i="5"/>
  <c r="CF68" i="5"/>
  <c r="CB68" i="5"/>
  <c r="BX68" i="5"/>
  <c r="AO68" i="5"/>
  <c r="CC68" i="5"/>
  <c r="AM71" i="5"/>
  <c r="AO71" i="5"/>
  <c r="BX71" i="5"/>
  <c r="CC71" i="5"/>
  <c r="CF72" i="5"/>
  <c r="CB72" i="5"/>
  <c r="BX72" i="5"/>
  <c r="AO72" i="5"/>
  <c r="CC72" i="5"/>
  <c r="BZ74" i="5"/>
  <c r="CE74" i="5"/>
  <c r="AO75" i="5"/>
  <c r="BX75" i="5"/>
  <c r="CC75" i="5"/>
  <c r="CF76" i="5"/>
  <c r="CB76" i="5"/>
  <c r="BX76" i="5"/>
  <c r="AO76" i="5"/>
  <c r="CC76" i="5"/>
  <c r="BZ78" i="5"/>
  <c r="CE78" i="5"/>
  <c r="AO79" i="5"/>
  <c r="BX79" i="5"/>
  <c r="CC79" i="5"/>
  <c r="CF80" i="5"/>
  <c r="CB80" i="5"/>
  <c r="BX80" i="5"/>
  <c r="AO80" i="5"/>
  <c r="CC80" i="5"/>
  <c r="CA82" i="5"/>
  <c r="CE83" i="5"/>
  <c r="CA83" i="5"/>
  <c r="AN83" i="5"/>
  <c r="CD83" i="5"/>
  <c r="BZ83" i="5"/>
  <c r="AM83" i="5"/>
  <c r="BY83" i="5"/>
  <c r="CG83" i="5"/>
  <c r="CC85" i="5"/>
  <c r="CE87" i="5"/>
  <c r="CA87" i="5"/>
  <c r="AN87" i="5"/>
  <c r="CD87" i="5"/>
  <c r="BZ87" i="5"/>
  <c r="AM87" i="5"/>
  <c r="BY87" i="5"/>
  <c r="CG87" i="5"/>
  <c r="CC89" i="5"/>
  <c r="CF93" i="5"/>
  <c r="CB93" i="5"/>
  <c r="BX93" i="5"/>
  <c r="AO93" i="5"/>
  <c r="CC93" i="5"/>
  <c r="CG93" i="5"/>
  <c r="CA93" i="5"/>
  <c r="CE93" i="5"/>
  <c r="BZ93" i="5"/>
  <c r="AM93" i="5"/>
  <c r="CD93" i="5"/>
  <c r="CG98" i="5"/>
  <c r="AO84" i="5"/>
  <c r="BX84" i="5"/>
  <c r="CB84" i="5"/>
  <c r="CF84" i="5"/>
  <c r="AO86" i="5"/>
  <c r="BX86" i="5"/>
  <c r="CB86" i="5"/>
  <c r="CF86" i="5"/>
  <c r="AO88" i="5"/>
  <c r="BX88" i="5"/>
  <c r="CB88" i="5"/>
  <c r="CF88" i="5"/>
  <c r="AO90" i="5"/>
  <c r="BX90" i="5"/>
  <c r="CF91" i="5"/>
  <c r="CB91" i="5"/>
  <c r="BX91" i="5"/>
  <c r="AO91" i="5"/>
  <c r="CC91" i="5"/>
  <c r="CA92" i="5"/>
  <c r="CF95" i="5"/>
  <c r="CB95" i="5"/>
  <c r="BX95" i="5"/>
  <c r="AO95" i="5"/>
  <c r="CC95" i="5"/>
  <c r="CA96" i="5"/>
  <c r="AM97" i="5"/>
  <c r="BZ97" i="5"/>
  <c r="CE97" i="5"/>
  <c r="CD99" i="5"/>
  <c r="BZ99" i="5"/>
  <c r="CE99" i="5"/>
  <c r="BY99" i="5"/>
  <c r="AN99" i="5"/>
  <c r="CC99" i="5"/>
  <c r="AM102" i="5"/>
  <c r="CC102" i="5"/>
  <c r="CD103" i="5"/>
  <c r="BZ103" i="5"/>
  <c r="CE103" i="5"/>
  <c r="BY103" i="5"/>
  <c r="AO103" i="5"/>
  <c r="BX103" i="5"/>
  <c r="CF103" i="5"/>
  <c r="CE104" i="5"/>
  <c r="BY84" i="5"/>
  <c r="CC84" i="5"/>
  <c r="BY86" i="5"/>
  <c r="CC86" i="5"/>
  <c r="BY88" i="5"/>
  <c r="CC88" i="5"/>
  <c r="CD90" i="5"/>
  <c r="BZ90" i="5"/>
  <c r="BY90" i="5"/>
  <c r="CE90" i="5"/>
  <c r="CD92" i="5"/>
  <c r="BZ92" i="5"/>
  <c r="AM92" i="5"/>
  <c r="AN92" i="5"/>
  <c r="CB92" i="5"/>
  <c r="CG92" i="5"/>
  <c r="AM94" i="5"/>
  <c r="CD96" i="5"/>
  <c r="BZ96" i="5"/>
  <c r="AM96" i="5"/>
  <c r="AN96" i="5"/>
  <c r="CB96" i="5"/>
  <c r="CG96" i="5"/>
  <c r="CA97" i="5"/>
  <c r="BZ104" i="5"/>
  <c r="CF106" i="5"/>
  <c r="CB106" i="5"/>
  <c r="BX106" i="5"/>
  <c r="AO106" i="5"/>
  <c r="CD106" i="5"/>
  <c r="BY106" i="5"/>
  <c r="AN106" i="5"/>
  <c r="AM106" i="5"/>
  <c r="CG106" i="5"/>
  <c r="CA106" i="5"/>
  <c r="CE106" i="5"/>
  <c r="CF97" i="5"/>
  <c r="CB97" i="5"/>
  <c r="BX97" i="5"/>
  <c r="AO97" i="5"/>
  <c r="CC97" i="5"/>
  <c r="CF102" i="5"/>
  <c r="CB102" i="5"/>
  <c r="BX102" i="5"/>
  <c r="AO102" i="5"/>
  <c r="CG102" i="5"/>
  <c r="CA102" i="5"/>
  <c r="AN102" i="5"/>
  <c r="BY102" i="5"/>
  <c r="CE102" i="5"/>
  <c r="CF104" i="5"/>
  <c r="CB104" i="5"/>
  <c r="BX104" i="5"/>
  <c r="AO104" i="5"/>
  <c r="CD104" i="5"/>
  <c r="BY104" i="5"/>
  <c r="AN104" i="5"/>
  <c r="CA104" i="5"/>
  <c r="AM99" i="5"/>
  <c r="CD101" i="5"/>
  <c r="BZ101" i="5"/>
  <c r="AM101" i="5"/>
  <c r="AN101" i="5"/>
  <c r="CB101" i="5"/>
  <c r="CG101" i="5"/>
  <c r="AM103" i="5"/>
  <c r="CD105" i="5"/>
  <c r="BZ105" i="5"/>
  <c r="AN105" i="5"/>
  <c r="CB105" i="5"/>
  <c r="CG105" i="5"/>
  <c r="AM107" i="5"/>
  <c r="BY107" i="5"/>
  <c r="CE111" i="5"/>
  <c r="CA111" i="5"/>
  <c r="AN111" i="5"/>
  <c r="CD111" i="5"/>
  <c r="BZ111" i="5"/>
  <c r="AM111" i="5"/>
  <c r="BY111" i="5"/>
  <c r="CG111" i="5"/>
  <c r="AM105" i="5"/>
  <c r="CE107" i="5"/>
  <c r="CA107" i="5"/>
  <c r="CD107" i="5"/>
  <c r="BZ107" i="5"/>
  <c r="AN107" i="5"/>
  <c r="CC107" i="5"/>
  <c r="CE109" i="5"/>
  <c r="CA109" i="5"/>
  <c r="AN109" i="5"/>
  <c r="CD109" i="5"/>
  <c r="BZ109" i="5"/>
  <c r="AM109" i="5"/>
  <c r="BY109" i="5"/>
  <c r="CG109" i="5"/>
  <c r="CF113" i="5"/>
  <c r="CE113" i="5"/>
  <c r="CA113" i="5"/>
  <c r="AN113" i="5"/>
  <c r="CD113" i="5"/>
  <c r="BZ113" i="5"/>
  <c r="AM113" i="5"/>
  <c r="BY113" i="5"/>
  <c r="AO108" i="5"/>
  <c r="BX108" i="5"/>
  <c r="CB108" i="5"/>
  <c r="CF108" i="5"/>
  <c r="AO110" i="5"/>
  <c r="BX110" i="5"/>
  <c r="CB110" i="5"/>
  <c r="CF110" i="5"/>
  <c r="AO112" i="5"/>
  <c r="BX112" i="5"/>
  <c r="CB112" i="5"/>
  <c r="CF112" i="5"/>
  <c r="CF114" i="5"/>
  <c r="CB114" i="5"/>
  <c r="BX114" i="5"/>
  <c r="AO114" i="5"/>
  <c r="CD114" i="5"/>
  <c r="BZ114" i="5"/>
  <c r="AM114" i="5"/>
  <c r="CA114" i="5"/>
  <c r="CD115" i="5"/>
  <c r="BZ115" i="5"/>
  <c r="AM115" i="5"/>
  <c r="CF115" i="5"/>
  <c r="CB115" i="5"/>
  <c r="BX115" i="5"/>
  <c r="AO115" i="5"/>
  <c r="CA115" i="5"/>
  <c r="CG116" i="5"/>
  <c r="CC116" i="5"/>
  <c r="BY116" i="5"/>
  <c r="CF116" i="5"/>
  <c r="CB116" i="5"/>
  <c r="BX116" i="5"/>
  <c r="AO116" i="5"/>
  <c r="CD116" i="5"/>
  <c r="BZ116" i="5"/>
  <c r="AM116" i="5"/>
  <c r="CE116" i="5"/>
  <c r="BY108" i="5"/>
  <c r="CC108" i="5"/>
  <c r="BY110" i="5"/>
  <c r="CC110" i="5"/>
  <c r="BY112" i="5"/>
  <c r="CC112" i="5"/>
  <c r="CE117" i="5"/>
  <c r="CA117" i="5"/>
  <c r="AN117" i="5"/>
  <c r="CD117" i="5"/>
  <c r="BZ117" i="5"/>
  <c r="AM117" i="5"/>
  <c r="CF117" i="5"/>
  <c r="CB117" i="5"/>
  <c r="BX117" i="5"/>
  <c r="AO117" i="5"/>
  <c r="CE119" i="5"/>
  <c r="CA119" i="5"/>
  <c r="AN119" i="5"/>
  <c r="CD119" i="5"/>
  <c r="BZ119" i="5"/>
  <c r="AM119" i="5"/>
  <c r="CF119" i="5"/>
  <c r="CB119" i="5"/>
  <c r="BX119" i="5"/>
  <c r="AO119" i="5"/>
  <c r="CE121" i="5"/>
  <c r="CA121" i="5"/>
  <c r="AN121" i="5"/>
  <c r="CD121" i="5"/>
  <c r="BZ121" i="5"/>
  <c r="AM121" i="5"/>
  <c r="CF121" i="5"/>
  <c r="CB121" i="5"/>
  <c r="BX121" i="5"/>
  <c r="AO121" i="5"/>
  <c r="CC119" i="5"/>
  <c r="CC121" i="5"/>
  <c r="AM118" i="5"/>
  <c r="BZ118" i="5"/>
  <c r="CD118" i="5"/>
  <c r="AM120" i="5"/>
  <c r="BZ120" i="5"/>
  <c r="CD120" i="5"/>
  <c r="AM122" i="5"/>
  <c r="BZ122" i="5"/>
  <c r="CD122" i="5"/>
  <c r="AO123" i="5"/>
  <c r="BX123" i="5"/>
  <c r="CB123" i="5"/>
  <c r="CF123" i="5"/>
  <c r="AM124" i="5"/>
  <c r="BZ124" i="5"/>
  <c r="CD124" i="5"/>
  <c r="AO125" i="5"/>
  <c r="BX125" i="5"/>
  <c r="CB125" i="5"/>
  <c r="CF125" i="5"/>
  <c r="AM126" i="5"/>
  <c r="BZ126" i="5"/>
  <c r="CD126" i="5"/>
  <c r="AO127" i="5"/>
  <c r="BX127" i="5"/>
  <c r="CB127" i="5"/>
  <c r="CF127" i="5"/>
  <c r="AM128" i="5"/>
  <c r="BZ128" i="5"/>
  <c r="CD128" i="5"/>
  <c r="AO129" i="5"/>
  <c r="BX129" i="5"/>
  <c r="CB129" i="5"/>
  <c r="CF129" i="5"/>
  <c r="AM130" i="5"/>
  <c r="BZ130" i="5"/>
  <c r="CD130" i="5"/>
  <c r="BY123" i="5"/>
  <c r="CC123" i="5"/>
  <c r="CG123" i="5"/>
  <c r="BY125" i="5"/>
  <c r="CC125" i="5"/>
  <c r="CG125" i="5"/>
  <c r="BY127" i="5"/>
  <c r="CC127" i="5"/>
  <c r="CG127" i="5"/>
  <c r="BY129" i="5"/>
  <c r="CC129" i="5"/>
  <c r="CG129" i="5"/>
  <c r="CE130" i="5"/>
  <c r="AO118" i="5"/>
  <c r="BX118" i="5"/>
  <c r="CB118" i="5"/>
  <c r="CF118" i="5"/>
  <c r="AO120" i="5"/>
  <c r="BX120" i="5"/>
  <c r="CB120" i="5"/>
  <c r="CF120" i="5"/>
  <c r="AO122" i="5"/>
  <c r="BX122" i="5"/>
  <c r="CB122" i="5"/>
  <c r="CF122" i="5"/>
  <c r="AM123" i="5"/>
  <c r="BZ123" i="5"/>
  <c r="CD123" i="5"/>
  <c r="AO124" i="5"/>
  <c r="BX124" i="5"/>
  <c r="CB124" i="5"/>
  <c r="CF124" i="5"/>
  <c r="AM125" i="5"/>
  <c r="BZ125" i="5"/>
  <c r="CD125" i="5"/>
  <c r="AO126" i="5"/>
  <c r="BX126" i="5"/>
  <c r="CB126" i="5"/>
  <c r="CF126" i="5"/>
  <c r="AM127" i="5"/>
  <c r="BZ127" i="5"/>
  <c r="CD127" i="5"/>
  <c r="AO128" i="5"/>
  <c r="BX128" i="5"/>
  <c r="CB128" i="5"/>
  <c r="CF128" i="5"/>
  <c r="AM129" i="5"/>
  <c r="BZ129" i="5"/>
  <c r="CD129" i="5"/>
  <c r="AO130" i="5"/>
  <c r="BX130" i="5"/>
  <c r="CB130" i="5"/>
  <c r="CF130" i="5"/>
  <c r="BY118" i="5"/>
  <c r="CC118" i="5"/>
  <c r="BY120" i="5"/>
  <c r="CC120" i="5"/>
  <c r="BY122" i="5"/>
  <c r="CC122" i="5"/>
  <c r="AN123" i="5"/>
  <c r="CA123" i="5"/>
  <c r="BY124" i="5"/>
  <c r="CC124" i="5"/>
  <c r="AN125" i="5"/>
  <c r="CA125" i="5"/>
  <c r="BY126" i="5"/>
  <c r="CC126" i="5"/>
  <c r="AN127" i="5"/>
  <c r="CA127" i="5"/>
  <c r="BY128" i="5"/>
  <c r="CC128" i="5"/>
  <c r="AN129" i="5"/>
  <c r="CA129" i="5"/>
  <c r="BY130" i="5"/>
  <c r="CC130" i="5"/>
  <c r="AQ42" i="12"/>
  <c r="AQ43" i="12"/>
  <c r="AQ44" i="12"/>
  <c r="AQ52" i="12"/>
  <c r="AQ58" i="12"/>
  <c r="AQ59" i="12"/>
  <c r="AQ60" i="12"/>
  <c r="AQ68" i="12"/>
  <c r="AQ71" i="12"/>
  <c r="AQ73" i="12"/>
  <c r="AQ74" i="12"/>
  <c r="AQ76" i="12"/>
  <c r="AQ79" i="12"/>
  <c r="AQ80" i="12"/>
  <c r="AQ82" i="12"/>
  <c r="AQ83" i="12"/>
  <c r="AQ84" i="12"/>
  <c r="AQ90" i="12"/>
  <c r="AQ91" i="12"/>
  <c r="AQ92" i="12"/>
  <c r="AQ94" i="12"/>
  <c r="AQ96" i="12"/>
  <c r="AQ97" i="12"/>
  <c r="AQ98" i="12"/>
  <c r="AQ99" i="12"/>
  <c r="AQ104" i="12"/>
  <c r="AQ105" i="12"/>
  <c r="AQ106" i="12"/>
  <c r="AQ108" i="12"/>
  <c r="AQ110" i="12"/>
  <c r="AQ112" i="12"/>
  <c r="AQ115" i="12"/>
  <c r="AQ121" i="12"/>
  <c r="AQ122" i="12"/>
  <c r="AQ124" i="12"/>
  <c r="AQ125" i="12"/>
  <c r="AQ126" i="12"/>
  <c r="AQ128" i="12"/>
  <c r="C39" i="23" l="1"/>
  <c r="D39" i="23"/>
  <c r="E39" i="23"/>
  <c r="F39" i="23"/>
  <c r="I39" i="23" s="1"/>
  <c r="C37" i="23"/>
  <c r="D37" i="23"/>
  <c r="E37" i="23"/>
  <c r="F37" i="23"/>
  <c r="I37" i="23" s="1"/>
  <c r="C34" i="23"/>
  <c r="D34" i="23"/>
  <c r="E34" i="23"/>
  <c r="F34" i="23"/>
  <c r="I34" i="23" s="1"/>
  <c r="C35" i="23"/>
  <c r="D35" i="23"/>
  <c r="E35" i="23"/>
  <c r="F35" i="23"/>
  <c r="I35" i="23" s="1"/>
  <c r="E33" i="23"/>
  <c r="F33" i="23"/>
  <c r="I33" i="23" s="1"/>
  <c r="D33" i="23"/>
  <c r="C33" i="23"/>
  <c r="C38" i="23"/>
  <c r="D38" i="23"/>
  <c r="E38" i="23"/>
  <c r="F38" i="23"/>
  <c r="I38" i="23" s="1"/>
  <c r="C40" i="23"/>
  <c r="D40" i="23"/>
  <c r="E40" i="23"/>
  <c r="F40" i="23"/>
  <c r="I40" i="23" s="1"/>
  <c r="D41" i="23"/>
  <c r="C41" i="23"/>
  <c r="E41" i="23"/>
  <c r="F41" i="23"/>
  <c r="I41" i="23" s="1"/>
  <c r="C36" i="23"/>
  <c r="D36" i="23"/>
  <c r="E36" i="23"/>
  <c r="F36" i="23"/>
  <c r="I36" i="23" s="1"/>
  <c r="C42" i="23"/>
  <c r="D42" i="23"/>
  <c r="E42" i="23"/>
  <c r="F42" i="23"/>
  <c r="I42" i="23" s="1"/>
  <c r="E32" i="23"/>
  <c r="D32" i="23"/>
  <c r="C32" i="23"/>
  <c r="F32" i="23"/>
  <c r="I32" i="23" s="1"/>
  <c r="C32" i="22"/>
  <c r="D32" i="22"/>
  <c r="E32" i="22"/>
  <c r="F32" i="22"/>
  <c r="D39" i="22"/>
  <c r="E39" i="22"/>
  <c r="F39" i="22"/>
  <c r="C39" i="22"/>
  <c r="C37" i="22"/>
  <c r="D37" i="22"/>
  <c r="E37" i="22"/>
  <c r="F37" i="22"/>
  <c r="C34" i="22"/>
  <c r="D34" i="22"/>
  <c r="E34" i="22"/>
  <c r="F34" i="22"/>
  <c r="F35" i="22"/>
  <c r="E35" i="22"/>
  <c r="C35" i="22"/>
  <c r="D35" i="22"/>
  <c r="C33" i="22"/>
  <c r="D33" i="22"/>
  <c r="E33" i="22"/>
  <c r="F33" i="22"/>
  <c r="C38" i="22"/>
  <c r="D38" i="22"/>
  <c r="E38" i="22"/>
  <c r="F38" i="22"/>
  <c r="C40" i="22"/>
  <c r="D40" i="22"/>
  <c r="E40" i="22"/>
  <c r="F40" i="22"/>
  <c r="C41" i="22"/>
  <c r="D41" i="22"/>
  <c r="E41" i="22"/>
  <c r="F41" i="22"/>
  <c r="C36" i="22"/>
  <c r="D36" i="22"/>
  <c r="E36" i="22"/>
  <c r="F36" i="22"/>
  <c r="C42" i="22"/>
  <c r="D42" i="22"/>
  <c r="E42" i="22"/>
  <c r="F42" i="22"/>
  <c r="C42" i="7"/>
  <c r="C42" i="15"/>
  <c r="F42" i="16"/>
  <c r="D42" i="9"/>
  <c r="C42" i="8"/>
  <c r="E42" i="8"/>
  <c r="D42" i="10"/>
  <c r="D42" i="7"/>
  <c r="C42" i="16"/>
  <c r="E42" i="9"/>
  <c r="D42" i="16"/>
  <c r="D42" i="17" s="1"/>
  <c r="D42" i="18" s="1"/>
  <c r="F42" i="10"/>
  <c r="Z42" i="10" s="1"/>
  <c r="E42" i="7"/>
  <c r="F42" i="15"/>
  <c r="E42" i="12"/>
  <c r="D42" i="12"/>
  <c r="D42" i="8"/>
  <c r="F42" i="9"/>
  <c r="Z42" i="9" s="1"/>
  <c r="C42" i="10"/>
  <c r="F42" i="7"/>
  <c r="D42" i="15"/>
  <c r="C42" i="9"/>
  <c r="F42" i="12"/>
  <c r="B42" i="12" s="1"/>
  <c r="C42" i="12"/>
  <c r="E42" i="16"/>
  <c r="E42" i="17" s="1"/>
  <c r="E42" i="18" s="1"/>
  <c r="F42" i="8"/>
  <c r="Z42" i="8" s="1"/>
  <c r="E42" i="15"/>
  <c r="E42" i="10"/>
  <c r="D37" i="7"/>
  <c r="C37" i="15"/>
  <c r="F37" i="15"/>
  <c r="H37" i="15" s="1"/>
  <c r="D37" i="15"/>
  <c r="C37" i="8"/>
  <c r="E37" i="8"/>
  <c r="F37" i="12"/>
  <c r="B37" i="12" s="1"/>
  <c r="F37" i="9"/>
  <c r="C37" i="7"/>
  <c r="C37" i="16"/>
  <c r="E37" i="15"/>
  <c r="F37" i="16"/>
  <c r="F37" i="8"/>
  <c r="D37" i="16"/>
  <c r="D37" i="17" s="1"/>
  <c r="D37" i="18" s="1"/>
  <c r="C37" i="9"/>
  <c r="F37" i="7"/>
  <c r="H37" i="7" s="1"/>
  <c r="E37" i="7"/>
  <c r="D37" i="12"/>
  <c r="D37" i="8"/>
  <c r="C37" i="10"/>
  <c r="E37" i="12"/>
  <c r="E37" i="10"/>
  <c r="D37" i="9"/>
  <c r="C37" i="12"/>
  <c r="E37" i="9"/>
  <c r="D37" i="10"/>
  <c r="E37" i="16"/>
  <c r="E37" i="17" s="1"/>
  <c r="E37" i="18" s="1"/>
  <c r="F37" i="10"/>
  <c r="E40" i="7"/>
  <c r="C40" i="12"/>
  <c r="E40" i="9"/>
  <c r="E40" i="15"/>
  <c r="D40" i="16"/>
  <c r="D40" i="17" s="1"/>
  <c r="D40" i="18" s="1"/>
  <c r="F40" i="16"/>
  <c r="E40" i="12"/>
  <c r="D40" i="12"/>
  <c r="C40" i="7"/>
  <c r="F40" i="7"/>
  <c r="H40" i="7" s="1"/>
  <c r="C40" i="15"/>
  <c r="D40" i="15"/>
  <c r="C40" i="10"/>
  <c r="C40" i="9"/>
  <c r="C40" i="16"/>
  <c r="F40" i="10"/>
  <c r="Z40" i="10" s="1"/>
  <c r="F40" i="8"/>
  <c r="Z40" i="8" s="1"/>
  <c r="E40" i="16"/>
  <c r="E40" i="17" s="1"/>
  <c r="E40" i="18" s="1"/>
  <c r="F40" i="15"/>
  <c r="C40" i="8"/>
  <c r="D40" i="9"/>
  <c r="E40" i="8"/>
  <c r="D40" i="7"/>
  <c r="D40" i="10"/>
  <c r="F40" i="9"/>
  <c r="Z40" i="9" s="1"/>
  <c r="D40" i="8"/>
  <c r="F40" i="12"/>
  <c r="B40" i="12" s="1"/>
  <c r="E40" i="10"/>
  <c r="E34" i="12"/>
  <c r="E34" i="15"/>
  <c r="C34" i="9"/>
  <c r="D34" i="8"/>
  <c r="F34" i="9"/>
  <c r="F34" i="8"/>
  <c r="F34" i="10"/>
  <c r="C34" i="7"/>
  <c r="C34" i="12"/>
  <c r="D34" i="16"/>
  <c r="D34" i="17" s="1"/>
  <c r="D34" i="18" s="1"/>
  <c r="D34" i="7"/>
  <c r="C34" i="15"/>
  <c r="F34" i="16"/>
  <c r="D34" i="9"/>
  <c r="E34" i="10"/>
  <c r="F34" i="7"/>
  <c r="H34" i="7" s="1"/>
  <c r="F34" i="15"/>
  <c r="H34" i="15" s="1"/>
  <c r="D34" i="15"/>
  <c r="D34" i="10"/>
  <c r="C34" i="16"/>
  <c r="E34" i="9"/>
  <c r="C34" i="8"/>
  <c r="E34" i="8"/>
  <c r="D34" i="12"/>
  <c r="F34" i="12"/>
  <c r="B34" i="12" s="1"/>
  <c r="C34" i="10"/>
  <c r="E34" i="7"/>
  <c r="E34" i="16"/>
  <c r="E34" i="17" s="1"/>
  <c r="E34" i="18" s="1"/>
  <c r="C39" i="7"/>
  <c r="C39" i="15"/>
  <c r="D39" i="16"/>
  <c r="D39" i="17" s="1"/>
  <c r="D39" i="18" s="1"/>
  <c r="C39" i="12"/>
  <c r="E39" i="9"/>
  <c r="D39" i="12"/>
  <c r="F39" i="10"/>
  <c r="Z39" i="10" s="1"/>
  <c r="D39" i="8"/>
  <c r="C39" i="16"/>
  <c r="D39" i="15"/>
  <c r="F39" i="12"/>
  <c r="B39" i="12" s="1"/>
  <c r="E39" i="12"/>
  <c r="F39" i="9"/>
  <c r="Z39" i="9" s="1"/>
  <c r="E39" i="8"/>
  <c r="F39" i="8"/>
  <c r="Z39" i="8" s="1"/>
  <c r="D39" i="7"/>
  <c r="F39" i="7"/>
  <c r="H39" i="7" s="1"/>
  <c r="E39" i="15"/>
  <c r="C39" i="10"/>
  <c r="C39" i="9"/>
  <c r="F39" i="16"/>
  <c r="E39" i="16"/>
  <c r="E39" i="17" s="1"/>
  <c r="E39" i="18" s="1"/>
  <c r="F39" i="15"/>
  <c r="D39" i="10"/>
  <c r="E39" i="10"/>
  <c r="D39" i="9"/>
  <c r="C39" i="8"/>
  <c r="E39" i="7"/>
  <c r="D41" i="7"/>
  <c r="C41" i="16"/>
  <c r="F41" i="16"/>
  <c r="F41" i="12"/>
  <c r="B41" i="12" s="1"/>
  <c r="D41" i="9"/>
  <c r="D41" i="15"/>
  <c r="F41" i="9"/>
  <c r="Z41" i="9" s="1"/>
  <c r="F41" i="15"/>
  <c r="D41" i="12"/>
  <c r="D41" i="16"/>
  <c r="D41" i="17" s="1"/>
  <c r="D41" i="18" s="1"/>
  <c r="C41" i="8"/>
  <c r="E41" i="8"/>
  <c r="C41" i="12"/>
  <c r="C41" i="10"/>
  <c r="E41" i="9"/>
  <c r="C41" i="7"/>
  <c r="E41" i="7"/>
  <c r="E41" i="16"/>
  <c r="E41" i="17" s="1"/>
  <c r="E41" i="18" s="1"/>
  <c r="F41" i="8"/>
  <c r="Z41" i="8" s="1"/>
  <c r="E41" i="12"/>
  <c r="E41" i="10"/>
  <c r="F41" i="7"/>
  <c r="F41" i="10"/>
  <c r="Z41" i="10" s="1"/>
  <c r="C41" i="15"/>
  <c r="E41" i="15"/>
  <c r="D41" i="8"/>
  <c r="C41" i="9"/>
  <c r="D41" i="10"/>
  <c r="C36" i="15"/>
  <c r="C36" i="12"/>
  <c r="D36" i="12"/>
  <c r="D36" i="10"/>
  <c r="E36" i="10"/>
  <c r="E36" i="9"/>
  <c r="C36" i="16"/>
  <c r="F36" i="15"/>
  <c r="H36" i="15" s="1"/>
  <c r="F36" i="12"/>
  <c r="B36" i="12" s="1"/>
  <c r="E36" i="15"/>
  <c r="C36" i="8"/>
  <c r="F36" i="10"/>
  <c r="F36" i="9"/>
  <c r="F36" i="7"/>
  <c r="H36" i="7" s="1"/>
  <c r="E36" i="7"/>
  <c r="D36" i="7"/>
  <c r="D36" i="15"/>
  <c r="D36" i="16"/>
  <c r="D36" i="17" s="1"/>
  <c r="D36" i="18" s="1"/>
  <c r="D36" i="8"/>
  <c r="C36" i="9"/>
  <c r="F36" i="16"/>
  <c r="E36" i="12"/>
  <c r="F36" i="8"/>
  <c r="C36" i="10"/>
  <c r="E36" i="16"/>
  <c r="E36" i="17" s="1"/>
  <c r="E36" i="18" s="1"/>
  <c r="E36" i="8"/>
  <c r="C36" i="7"/>
  <c r="D36" i="9"/>
  <c r="E38" i="7"/>
  <c r="F38" i="15"/>
  <c r="E38" i="9"/>
  <c r="D38" i="8"/>
  <c r="F38" i="12"/>
  <c r="B38" i="12" s="1"/>
  <c r="F38" i="10"/>
  <c r="Z38" i="10" s="1"/>
  <c r="F38" i="16"/>
  <c r="E38" i="10"/>
  <c r="C38" i="7"/>
  <c r="C38" i="15"/>
  <c r="E38" i="12"/>
  <c r="D38" i="15"/>
  <c r="D38" i="12"/>
  <c r="F38" i="8"/>
  <c r="Z38" i="8" s="1"/>
  <c r="E38" i="16"/>
  <c r="E38" i="17" s="1"/>
  <c r="E38" i="18" s="1"/>
  <c r="D38" i="10"/>
  <c r="F38" i="7"/>
  <c r="H38" i="7" s="1"/>
  <c r="C38" i="16"/>
  <c r="E38" i="15"/>
  <c r="C38" i="9"/>
  <c r="D38" i="16"/>
  <c r="D38" i="17" s="1"/>
  <c r="D38" i="18" s="1"/>
  <c r="C38" i="8"/>
  <c r="E38" i="8"/>
  <c r="C38" i="10"/>
  <c r="C38" i="12"/>
  <c r="D38" i="7"/>
  <c r="D38" i="9"/>
  <c r="F38" i="9"/>
  <c r="Z38" i="9" s="1"/>
  <c r="C35" i="15"/>
  <c r="E35" i="15"/>
  <c r="D35" i="10"/>
  <c r="D35" i="9"/>
  <c r="E35" i="8"/>
  <c r="F35" i="8"/>
  <c r="E35" i="7"/>
  <c r="C35" i="16"/>
  <c r="D35" i="16"/>
  <c r="D35" i="17" s="1"/>
  <c r="D35" i="18" s="1"/>
  <c r="C35" i="12"/>
  <c r="E35" i="9"/>
  <c r="E35" i="10"/>
  <c r="C35" i="7"/>
  <c r="D35" i="7"/>
  <c r="F35" i="12"/>
  <c r="B35" i="12" s="1"/>
  <c r="E35" i="16"/>
  <c r="E35" i="17" s="1"/>
  <c r="E35" i="18" s="1"/>
  <c r="E35" i="12"/>
  <c r="C35" i="8"/>
  <c r="F35" i="10"/>
  <c r="F35" i="9"/>
  <c r="F35" i="16"/>
  <c r="D35" i="8"/>
  <c r="F35" i="7"/>
  <c r="H35" i="7" s="1"/>
  <c r="C35" i="9"/>
  <c r="C35" i="10"/>
  <c r="F35" i="15"/>
  <c r="D35" i="12"/>
  <c r="D35" i="15"/>
  <c r="F32" i="7"/>
  <c r="H32" i="7" s="1"/>
  <c r="E32" i="7"/>
  <c r="C32" i="15"/>
  <c r="C32" i="7"/>
  <c r="D32" i="15"/>
  <c r="F32" i="16"/>
  <c r="C32" i="12"/>
  <c r="D32" i="7"/>
  <c r="E32" i="16"/>
  <c r="E32" i="17" s="1"/>
  <c r="E32" i="18" s="1"/>
  <c r="D32" i="12"/>
  <c r="F32" i="12"/>
  <c r="B32" i="12" s="1"/>
  <c r="C32" i="10"/>
  <c r="D32" i="10"/>
  <c r="C32" i="9"/>
  <c r="D32" i="9"/>
  <c r="E32" i="9"/>
  <c r="F32" i="15"/>
  <c r="H32" i="15" s="1"/>
  <c r="D32" i="16"/>
  <c r="D32" i="17" s="1"/>
  <c r="D32" i="18" s="1"/>
  <c r="E32" i="10"/>
  <c r="F32" i="10"/>
  <c r="E32" i="12"/>
  <c r="C32" i="8"/>
  <c r="F32" i="9"/>
  <c r="E32" i="8"/>
  <c r="E32" i="15"/>
  <c r="C32" i="16"/>
  <c r="D32" i="8"/>
  <c r="F32" i="8"/>
  <c r="F33" i="7"/>
  <c r="H33" i="7" s="1"/>
  <c r="E33" i="7"/>
  <c r="D33" i="7"/>
  <c r="C33" i="7"/>
  <c r="C33" i="15"/>
  <c r="E33" i="15"/>
  <c r="F33" i="15"/>
  <c r="H33" i="15" s="1"/>
  <c r="F33" i="16"/>
  <c r="D33" i="12"/>
  <c r="D33" i="15"/>
  <c r="E33" i="16"/>
  <c r="E33" i="17" s="1"/>
  <c r="E33" i="18" s="1"/>
  <c r="D33" i="16"/>
  <c r="D33" i="17" s="1"/>
  <c r="D33" i="18" s="1"/>
  <c r="E33" i="12"/>
  <c r="C33" i="8"/>
  <c r="D33" i="8"/>
  <c r="E33" i="8"/>
  <c r="C33" i="16"/>
  <c r="F33" i="12"/>
  <c r="B33" i="12" s="1"/>
  <c r="F33" i="8"/>
  <c r="C33" i="12"/>
  <c r="C33" i="9"/>
  <c r="D33" i="9"/>
  <c r="E33" i="9"/>
  <c r="C33" i="10"/>
  <c r="D33" i="10"/>
  <c r="F33" i="9"/>
  <c r="E33" i="10"/>
  <c r="F33" i="10"/>
  <c r="V126" i="7"/>
  <c r="V97" i="7"/>
  <c r="V65" i="7"/>
  <c r="V78" i="7"/>
  <c r="V73" i="7"/>
  <c r="V57" i="7"/>
  <c r="U86" i="9"/>
  <c r="U130" i="8"/>
  <c r="U129" i="9"/>
  <c r="U106" i="9"/>
  <c r="U94" i="8"/>
  <c r="U58" i="8"/>
  <c r="U69" i="9"/>
  <c r="U59" i="8"/>
  <c r="U51" i="8"/>
  <c r="U70" i="9"/>
  <c r="U47" i="9"/>
  <c r="AI124" i="12"/>
  <c r="V54" i="7"/>
  <c r="U110" i="10"/>
  <c r="V120" i="7"/>
  <c r="V68" i="7"/>
  <c r="V53" i="7"/>
  <c r="U54" i="10"/>
  <c r="BB114" i="10"/>
  <c r="V130" i="7"/>
  <c r="U95" i="10"/>
  <c r="V84" i="7"/>
  <c r="V66" i="7"/>
  <c r="AI54" i="12"/>
  <c r="AI43" i="12"/>
  <c r="AI107" i="12"/>
  <c r="U45" i="10"/>
  <c r="BC45" i="10"/>
  <c r="BA45" i="10"/>
  <c r="BB45" i="10"/>
  <c r="BD45" i="10"/>
  <c r="U57" i="10"/>
  <c r="BC57" i="10"/>
  <c r="BD57" i="10"/>
  <c r="BA57" i="10"/>
  <c r="BB57" i="10"/>
  <c r="U73" i="10"/>
  <c r="BC73" i="10"/>
  <c r="BD73" i="10"/>
  <c r="BA73" i="10"/>
  <c r="BB73" i="10"/>
  <c r="U89" i="10"/>
  <c r="BC89" i="10"/>
  <c r="BD89" i="10"/>
  <c r="BB89" i="10"/>
  <c r="BA89" i="10"/>
  <c r="U105" i="10"/>
  <c r="BC105" i="10"/>
  <c r="BD105" i="10"/>
  <c r="BB105" i="10"/>
  <c r="BA105" i="10"/>
  <c r="U121" i="10"/>
  <c r="BC121" i="10"/>
  <c r="BD121" i="10"/>
  <c r="BB121" i="10"/>
  <c r="BA121" i="10"/>
  <c r="BB58" i="10"/>
  <c r="U58" i="10"/>
  <c r="BD58" i="10"/>
  <c r="BA58" i="10"/>
  <c r="BC58" i="10"/>
  <c r="BB74" i="10"/>
  <c r="BD74" i="10"/>
  <c r="BA74" i="10"/>
  <c r="U74" i="10"/>
  <c r="BC74" i="10"/>
  <c r="U102" i="10"/>
  <c r="BB102" i="10"/>
  <c r="BC102" i="10"/>
  <c r="BA102" i="10"/>
  <c r="BD102" i="10"/>
  <c r="BB106" i="10"/>
  <c r="BD106" i="10"/>
  <c r="U106" i="10"/>
  <c r="BC106" i="10"/>
  <c r="BA106" i="10"/>
  <c r="U118" i="10"/>
  <c r="BB118" i="10"/>
  <c r="BC118" i="10"/>
  <c r="BA118" i="10"/>
  <c r="BD118" i="10"/>
  <c r="BB122" i="10"/>
  <c r="U122" i="10"/>
  <c r="BD122" i="10"/>
  <c r="BC122" i="10"/>
  <c r="BA122" i="10"/>
  <c r="BA99" i="10"/>
  <c r="BB99" i="10"/>
  <c r="U99" i="10"/>
  <c r="BC99" i="10"/>
  <c r="BD99" i="10"/>
  <c r="BA115" i="10"/>
  <c r="U115" i="10"/>
  <c r="BB115" i="10"/>
  <c r="BD115" i="10"/>
  <c r="BC115" i="10"/>
  <c r="BD44" i="10"/>
  <c r="U44" i="10"/>
  <c r="BA44" i="10"/>
  <c r="BB44" i="10"/>
  <c r="BC44" i="10"/>
  <c r="BD60" i="10"/>
  <c r="BA60" i="10"/>
  <c r="BB60" i="10"/>
  <c r="U60" i="10"/>
  <c r="BC60" i="10"/>
  <c r="U64" i="10"/>
  <c r="BD64" i="10"/>
  <c r="BA64" i="10"/>
  <c r="BB64" i="10"/>
  <c r="BC64" i="10"/>
  <c r="BD88" i="10"/>
  <c r="BC88" i="10"/>
  <c r="U88" i="10"/>
  <c r="BB88" i="10"/>
  <c r="BA88" i="10"/>
  <c r="U96" i="10"/>
  <c r="BD96" i="10"/>
  <c r="BA96" i="10"/>
  <c r="BB96" i="10"/>
  <c r="BC96" i="10"/>
  <c r="BD104" i="10"/>
  <c r="BC104" i="10"/>
  <c r="U104" i="10"/>
  <c r="BB104" i="10"/>
  <c r="BA104" i="10"/>
  <c r="BD108" i="10"/>
  <c r="U108" i="10"/>
  <c r="BC108" i="10"/>
  <c r="BA108" i="10"/>
  <c r="BB108" i="10"/>
  <c r="U112" i="10"/>
  <c r="BD112" i="10"/>
  <c r="BA112" i="10"/>
  <c r="BB112" i="10"/>
  <c r="BC112" i="10"/>
  <c r="BD120" i="10"/>
  <c r="BC120" i="10"/>
  <c r="U120" i="10"/>
  <c r="BB120" i="10"/>
  <c r="BA120" i="10"/>
  <c r="BD124" i="10"/>
  <c r="U124" i="10"/>
  <c r="BC124" i="10"/>
  <c r="BB124" i="10"/>
  <c r="BA124" i="10"/>
  <c r="U128" i="10"/>
  <c r="BD128" i="10"/>
  <c r="BC128" i="10"/>
  <c r="BA128" i="10"/>
  <c r="BB128" i="10"/>
  <c r="U49" i="10"/>
  <c r="BC49" i="10"/>
  <c r="BA49" i="10"/>
  <c r="BB49" i="10"/>
  <c r="BD49" i="10"/>
  <c r="U61" i="10"/>
  <c r="BC61" i="10"/>
  <c r="BA61" i="10"/>
  <c r="BB61" i="10"/>
  <c r="BD61" i="10"/>
  <c r="U77" i="10"/>
  <c r="BC77" i="10"/>
  <c r="BA77" i="10"/>
  <c r="BB77" i="10"/>
  <c r="BD77" i="10"/>
  <c r="U93" i="10"/>
  <c r="BC93" i="10"/>
  <c r="BD93" i="10"/>
  <c r="BA93" i="10"/>
  <c r="BB93" i="10"/>
  <c r="U109" i="10"/>
  <c r="BC109" i="10"/>
  <c r="BD109" i="10"/>
  <c r="BA109" i="10"/>
  <c r="BB109" i="10"/>
  <c r="U125" i="10"/>
  <c r="BC125" i="10"/>
  <c r="BB125" i="10"/>
  <c r="BA125" i="10"/>
  <c r="BD125" i="10"/>
  <c r="BB46" i="10"/>
  <c r="BA46" i="10"/>
  <c r="BC46" i="10"/>
  <c r="U46" i="10"/>
  <c r="BD46" i="10"/>
  <c r="BB62" i="10"/>
  <c r="BA62" i="10"/>
  <c r="U62" i="10"/>
  <c r="BC62" i="10"/>
  <c r="BD62" i="10"/>
  <c r="BB78" i="10"/>
  <c r="U78" i="10"/>
  <c r="BA78" i="10"/>
  <c r="BD78" i="10"/>
  <c r="BC78" i="10"/>
  <c r="BB82" i="10"/>
  <c r="BA82" i="10"/>
  <c r="BC82" i="10"/>
  <c r="U82" i="10"/>
  <c r="BD82" i="10"/>
  <c r="U86" i="10"/>
  <c r="BB86" i="10"/>
  <c r="BC86" i="10"/>
  <c r="BD86" i="10"/>
  <c r="BA86" i="10"/>
  <c r="BB90" i="10"/>
  <c r="BD90" i="10"/>
  <c r="U90" i="10"/>
  <c r="BC90" i="10"/>
  <c r="BA90" i="10"/>
  <c r="BB94" i="10"/>
  <c r="U94" i="10"/>
  <c r="BD94" i="10"/>
  <c r="BA94" i="10"/>
  <c r="BC94" i="10"/>
  <c r="BB98" i="10"/>
  <c r="BA98" i="10"/>
  <c r="U98" i="10"/>
  <c r="BC98" i="10"/>
  <c r="BD98" i="10"/>
  <c r="BA47" i="10"/>
  <c r="BB47" i="10"/>
  <c r="U47" i="10"/>
  <c r="BC47" i="10"/>
  <c r="BD47" i="10"/>
  <c r="BA51" i="10"/>
  <c r="U51" i="10"/>
  <c r="BB51" i="10"/>
  <c r="BC51" i="10"/>
  <c r="BD51" i="10"/>
  <c r="BA63" i="10"/>
  <c r="U63" i="10"/>
  <c r="BB63" i="10"/>
  <c r="BC63" i="10"/>
  <c r="BD63" i="10"/>
  <c r="BA67" i="10"/>
  <c r="BB67" i="10"/>
  <c r="BC67" i="10"/>
  <c r="BD67" i="10"/>
  <c r="U67" i="10"/>
  <c r="BA71" i="10"/>
  <c r="BC71" i="10"/>
  <c r="U71" i="10"/>
  <c r="BD71" i="10"/>
  <c r="BB71" i="10"/>
  <c r="BA87" i="10"/>
  <c r="U87" i="10"/>
  <c r="BC87" i="10"/>
  <c r="BD87" i="10"/>
  <c r="BB87" i="10"/>
  <c r="BA103" i="10"/>
  <c r="BC103" i="10"/>
  <c r="U103" i="10"/>
  <c r="BB103" i="10"/>
  <c r="BD103" i="10"/>
  <c r="BA119" i="10"/>
  <c r="BC119" i="10"/>
  <c r="U119" i="10"/>
  <c r="BB119" i="10"/>
  <c r="BD119" i="10"/>
  <c r="U48" i="10"/>
  <c r="BD48" i="10"/>
  <c r="BA48" i="10"/>
  <c r="BB48" i="10"/>
  <c r="BC48" i="10"/>
  <c r="BD68" i="10"/>
  <c r="BB68" i="10"/>
  <c r="BC68" i="10"/>
  <c r="U68" i="10"/>
  <c r="BA68" i="10"/>
  <c r="BD72" i="10"/>
  <c r="U72" i="10"/>
  <c r="BC72" i="10"/>
  <c r="BA72" i="10"/>
  <c r="BB72" i="10"/>
  <c r="BD84" i="10"/>
  <c r="BB84" i="10"/>
  <c r="U84" i="10"/>
  <c r="BC84" i="10"/>
  <c r="BA84" i="10"/>
  <c r="BD92" i="10"/>
  <c r="U92" i="10"/>
  <c r="BC92" i="10"/>
  <c r="BA92" i="10"/>
  <c r="BB92" i="10"/>
  <c r="BD100" i="10"/>
  <c r="U100" i="10"/>
  <c r="BB100" i="10"/>
  <c r="BA100" i="10"/>
  <c r="BC100" i="10"/>
  <c r="BD116" i="10"/>
  <c r="BB116" i="10"/>
  <c r="U116" i="10"/>
  <c r="BA116" i="10"/>
  <c r="BC116" i="10"/>
  <c r="U53" i="10"/>
  <c r="BC53" i="10"/>
  <c r="BB53" i="10"/>
  <c r="BD53" i="10"/>
  <c r="BA53" i="10"/>
  <c r="U65" i="10"/>
  <c r="BC65" i="10"/>
  <c r="BA65" i="10"/>
  <c r="BB65" i="10"/>
  <c r="BD65" i="10"/>
  <c r="U81" i="10"/>
  <c r="BC81" i="10"/>
  <c r="BA81" i="10"/>
  <c r="BB81" i="10"/>
  <c r="BD81" i="10"/>
  <c r="U97" i="10"/>
  <c r="BC97" i="10"/>
  <c r="BA97" i="10"/>
  <c r="BB97" i="10"/>
  <c r="BD97" i="10"/>
  <c r="BA113" i="10"/>
  <c r="U129" i="10"/>
  <c r="BC129" i="10"/>
  <c r="BB129" i="10"/>
  <c r="BA129" i="10"/>
  <c r="BD129" i="10"/>
  <c r="BB50" i="10"/>
  <c r="BA50" i="10"/>
  <c r="U50" i="10"/>
  <c r="BC50" i="10"/>
  <c r="BD50" i="10"/>
  <c r="BB66" i="10"/>
  <c r="U66" i="10"/>
  <c r="BA66" i="10"/>
  <c r="BC66" i="10"/>
  <c r="BD66" i="10"/>
  <c r="BB126" i="10"/>
  <c r="U126" i="10"/>
  <c r="BA126" i="10"/>
  <c r="BC126" i="10"/>
  <c r="BD126" i="10"/>
  <c r="BA79" i="10"/>
  <c r="U79" i="10"/>
  <c r="BB79" i="10"/>
  <c r="BD79" i="10"/>
  <c r="BC79" i="10"/>
  <c r="U91" i="10"/>
  <c r="BA91" i="10"/>
  <c r="BD91" i="10"/>
  <c r="BC91" i="10"/>
  <c r="BB91" i="10"/>
  <c r="U107" i="10"/>
  <c r="BA107" i="10"/>
  <c r="BD107" i="10"/>
  <c r="BC107" i="10"/>
  <c r="BB107" i="10"/>
  <c r="U123" i="10"/>
  <c r="BA123" i="10"/>
  <c r="BD123" i="10"/>
  <c r="BC123" i="10"/>
  <c r="BB123" i="10"/>
  <c r="BD52" i="10"/>
  <c r="BB52" i="10"/>
  <c r="BC52" i="10"/>
  <c r="U52" i="10"/>
  <c r="BA52" i="10"/>
  <c r="U69" i="10"/>
  <c r="BC69" i="10"/>
  <c r="BD69" i="10"/>
  <c r="BA69" i="10"/>
  <c r="BB85" i="10"/>
  <c r="U101" i="10"/>
  <c r="BC101" i="10"/>
  <c r="BB101" i="10"/>
  <c r="BA101" i="10"/>
  <c r="BD101" i="10"/>
  <c r="U117" i="10"/>
  <c r="BC117" i="10"/>
  <c r="BB117" i="10"/>
  <c r="BA117" i="10"/>
  <c r="BD117" i="10"/>
  <c r="U70" i="10"/>
  <c r="BB70" i="10"/>
  <c r="BC70" i="10"/>
  <c r="BD70" i="10"/>
  <c r="BA70" i="10"/>
  <c r="BA130" i="10"/>
  <c r="U43" i="10"/>
  <c r="BA43" i="10"/>
  <c r="BD43" i="10"/>
  <c r="BB43" i="10"/>
  <c r="BC43" i="10"/>
  <c r="BA55" i="10"/>
  <c r="BC55" i="10"/>
  <c r="BD55" i="10"/>
  <c r="U55" i="10"/>
  <c r="BB55" i="10"/>
  <c r="U59" i="10"/>
  <c r="BA59" i="10"/>
  <c r="BD59" i="10"/>
  <c r="BB59" i="10"/>
  <c r="BC59" i="10"/>
  <c r="U75" i="10"/>
  <c r="BA75" i="10"/>
  <c r="BD75" i="10"/>
  <c r="BB75" i="10"/>
  <c r="BC75" i="10"/>
  <c r="BA83" i="10"/>
  <c r="U83" i="10"/>
  <c r="BA111" i="10"/>
  <c r="U111" i="10"/>
  <c r="BD111" i="10"/>
  <c r="BC111" i="10"/>
  <c r="BB111" i="10"/>
  <c r="BA127" i="10"/>
  <c r="U127" i="10"/>
  <c r="BD127" i="10"/>
  <c r="BB127" i="10"/>
  <c r="BC127" i="10"/>
  <c r="BD56" i="10"/>
  <c r="BC56" i="10"/>
  <c r="U56" i="10"/>
  <c r="BA56" i="10"/>
  <c r="BB56" i="10"/>
  <c r="BA76" i="10"/>
  <c r="U80" i="10"/>
  <c r="BD80" i="10"/>
  <c r="BA80" i="10"/>
  <c r="BB80" i="10"/>
  <c r="BC80" i="10"/>
  <c r="AQ127" i="12"/>
  <c r="AQ111" i="12"/>
  <c r="AQ103" i="12"/>
  <c r="AQ130" i="12"/>
  <c r="AQ119" i="12"/>
  <c r="AQ116" i="12"/>
  <c r="AQ114" i="12"/>
  <c r="AQ100" i="12"/>
  <c r="AQ75" i="12"/>
  <c r="AQ55" i="12"/>
  <c r="AQ51" i="12"/>
  <c r="AQ95" i="12"/>
  <c r="AQ87" i="12"/>
  <c r="AQ77" i="12"/>
  <c r="AQ53" i="12"/>
  <c r="AQ120" i="12"/>
  <c r="AQ118" i="12"/>
  <c r="AQ109" i="12"/>
  <c r="AQ88" i="12"/>
  <c r="AQ72" i="12"/>
  <c r="AQ69" i="12"/>
  <c r="AQ50" i="12"/>
  <c r="AQ49" i="12"/>
  <c r="AQ64" i="12"/>
  <c r="AQ56" i="12"/>
  <c r="AQ66" i="12"/>
  <c r="AQ65" i="12"/>
  <c r="AQ48" i="12"/>
  <c r="AI112" i="12"/>
  <c r="AI122" i="12"/>
  <c r="AI88" i="12"/>
  <c r="AI92" i="12"/>
  <c r="AI128" i="12"/>
  <c r="AI86" i="12"/>
  <c r="AI102" i="12"/>
  <c r="AI118" i="12"/>
  <c r="AI51" i="12"/>
  <c r="AI67" i="12"/>
  <c r="AI75" i="12"/>
  <c r="AI83" i="12"/>
  <c r="AI91" i="12"/>
  <c r="AI123" i="12"/>
  <c r="AI44" i="12"/>
  <c r="AI52" i="12"/>
  <c r="AI60" i="12"/>
  <c r="AI68" i="12"/>
  <c r="AI76" i="12"/>
  <c r="AI84" i="12"/>
  <c r="AI100" i="12"/>
  <c r="AI108" i="12"/>
  <c r="AI116" i="12"/>
  <c r="AI53" i="12"/>
  <c r="AI69" i="12"/>
  <c r="AI85" i="12"/>
  <c r="AI101" i="12"/>
  <c r="AI117" i="12"/>
  <c r="AI119" i="12"/>
  <c r="AI120" i="12"/>
  <c r="AI58" i="12"/>
  <c r="AI70" i="12"/>
  <c r="AI90" i="12"/>
  <c r="AI106" i="12"/>
  <c r="AI47" i="12"/>
  <c r="AI55" i="12"/>
  <c r="AI63" i="12"/>
  <c r="AI71" i="12"/>
  <c r="AI79" i="12"/>
  <c r="AI87" i="12"/>
  <c r="AI95" i="12"/>
  <c r="AI111" i="12"/>
  <c r="AI127" i="12"/>
  <c r="AI48" i="12"/>
  <c r="AI56" i="12"/>
  <c r="AI64" i="12"/>
  <c r="AI72" i="12"/>
  <c r="AI80" i="12"/>
  <c r="AI96" i="12"/>
  <c r="AI104" i="12"/>
  <c r="AQ86" i="12"/>
  <c r="AQ102" i="12"/>
  <c r="AQ41" i="12"/>
  <c r="AQ89" i="12"/>
  <c r="H45" i="9"/>
  <c r="H49" i="9"/>
  <c r="H65" i="9"/>
  <c r="H77" i="9"/>
  <c r="H81" i="9"/>
  <c r="H93" i="9"/>
  <c r="H97" i="9"/>
  <c r="H109" i="9"/>
  <c r="H113" i="9"/>
  <c r="H129" i="9"/>
  <c r="H46" i="9"/>
  <c r="H54" i="9"/>
  <c r="H62" i="9"/>
  <c r="H70" i="9"/>
  <c r="H78" i="9"/>
  <c r="H94" i="9"/>
  <c r="H106" i="9"/>
  <c r="H122" i="9"/>
  <c r="H51" i="9"/>
  <c r="H67" i="9"/>
  <c r="H83" i="9"/>
  <c r="H91" i="9"/>
  <c r="H99" i="9"/>
  <c r="H115" i="9"/>
  <c r="H123" i="9"/>
  <c r="H96" i="9"/>
  <c r="H112" i="9"/>
  <c r="H128" i="9"/>
  <c r="H53" i="9"/>
  <c r="H69" i="9"/>
  <c r="H85" i="9"/>
  <c r="H117" i="9"/>
  <c r="H82" i="9"/>
  <c r="H44" i="9"/>
  <c r="H52" i="9"/>
  <c r="H60" i="9"/>
  <c r="H68" i="9"/>
  <c r="H76" i="9"/>
  <c r="H84" i="9"/>
  <c r="H100" i="9"/>
  <c r="H116" i="9"/>
  <c r="H105" i="9"/>
  <c r="H121" i="9"/>
  <c r="H42" i="9"/>
  <c r="H50" i="9"/>
  <c r="H58" i="9"/>
  <c r="H66" i="9"/>
  <c r="H74" i="9"/>
  <c r="H86" i="9"/>
  <c r="H114" i="9"/>
  <c r="H130" i="9"/>
  <c r="H88" i="9"/>
  <c r="H104" i="9"/>
  <c r="H90" i="9"/>
  <c r="H102" i="9"/>
  <c r="H118" i="9"/>
  <c r="H48" i="9"/>
  <c r="H56" i="9"/>
  <c r="H64" i="9"/>
  <c r="H72" i="9"/>
  <c r="H80" i="9"/>
  <c r="H92" i="9"/>
  <c r="H108" i="9"/>
  <c r="H124" i="9"/>
  <c r="H98" i="9"/>
  <c r="H110" i="9"/>
  <c r="H126" i="9"/>
  <c r="H47" i="9"/>
  <c r="H63" i="9"/>
  <c r="H79" i="9"/>
  <c r="AQ85" i="12"/>
  <c r="AQ93" i="12"/>
  <c r="AQ101" i="12"/>
  <c r="AQ117" i="12"/>
  <c r="H43" i="9"/>
  <c r="H59" i="9"/>
  <c r="H75" i="9"/>
  <c r="H95" i="9"/>
  <c r="H103" i="9"/>
  <c r="H111" i="9"/>
  <c r="H119" i="9"/>
  <c r="H127" i="9"/>
  <c r="H57" i="9"/>
  <c r="H73" i="9"/>
  <c r="AH45" i="12"/>
  <c r="G45" i="23" s="1"/>
  <c r="AG45" i="12"/>
  <c r="AH115" i="12"/>
  <c r="G115" i="23" s="1"/>
  <c r="AG115" i="12"/>
  <c r="AH109" i="12"/>
  <c r="G109" i="23" s="1"/>
  <c r="AG109" i="12"/>
  <c r="AH129" i="12"/>
  <c r="G129" i="23" s="1"/>
  <c r="AG129" i="12"/>
  <c r="AH46" i="12"/>
  <c r="G46" i="23" s="1"/>
  <c r="AG46" i="12"/>
  <c r="AH62" i="12"/>
  <c r="G62" i="23" s="1"/>
  <c r="AG62" i="12"/>
  <c r="AH65" i="12"/>
  <c r="G65" i="23" s="1"/>
  <c r="AG65" i="12"/>
  <c r="AH110" i="12"/>
  <c r="G110" i="23" s="1"/>
  <c r="AG110" i="12"/>
  <c r="AH74" i="12"/>
  <c r="G74" i="23" s="1"/>
  <c r="AG74" i="12"/>
  <c r="AH51" i="12"/>
  <c r="G51" i="23" s="1"/>
  <c r="AG51" i="12"/>
  <c r="AH67" i="12"/>
  <c r="G67" i="23" s="1"/>
  <c r="AG67" i="12"/>
  <c r="AH83" i="12"/>
  <c r="G83" i="23" s="1"/>
  <c r="AG83" i="12"/>
  <c r="AH52" i="12"/>
  <c r="G52" i="23" s="1"/>
  <c r="AG52" i="12"/>
  <c r="AH68" i="12"/>
  <c r="G68" i="23" s="1"/>
  <c r="AG68" i="12"/>
  <c r="AH100" i="12"/>
  <c r="G100" i="23" s="1"/>
  <c r="AG100" i="12"/>
  <c r="AH116" i="12"/>
  <c r="G116" i="23" s="1"/>
  <c r="AG116" i="12"/>
  <c r="AH53" i="12"/>
  <c r="G53" i="23" s="1"/>
  <c r="AG53" i="12"/>
  <c r="AH69" i="12"/>
  <c r="G69" i="23" s="1"/>
  <c r="AG69" i="12"/>
  <c r="AH85" i="12"/>
  <c r="G85" i="23" s="1"/>
  <c r="AG85" i="12"/>
  <c r="AH101" i="12"/>
  <c r="G101" i="23" s="1"/>
  <c r="AG101" i="12"/>
  <c r="AH117" i="12"/>
  <c r="G117" i="23" s="1"/>
  <c r="AG117" i="12"/>
  <c r="AH61" i="12"/>
  <c r="G61" i="23" s="1"/>
  <c r="AG61" i="12"/>
  <c r="AH93" i="12"/>
  <c r="G93" i="23" s="1"/>
  <c r="AG93" i="12"/>
  <c r="AH113" i="12"/>
  <c r="G113" i="23" s="1"/>
  <c r="AG113" i="12"/>
  <c r="AH82" i="12"/>
  <c r="G82" i="23" s="1"/>
  <c r="AG82" i="12"/>
  <c r="AH81" i="12"/>
  <c r="G81" i="23" s="1"/>
  <c r="AG81" i="12"/>
  <c r="AH114" i="12"/>
  <c r="G114" i="23" s="1"/>
  <c r="AG114" i="12"/>
  <c r="AH70" i="12"/>
  <c r="G70" i="23" s="1"/>
  <c r="AG70" i="12"/>
  <c r="AH47" i="12"/>
  <c r="G47" i="23" s="1"/>
  <c r="AG47" i="12"/>
  <c r="AH63" i="12"/>
  <c r="G63" i="23" s="1"/>
  <c r="AG63" i="12"/>
  <c r="AH79" i="12"/>
  <c r="G79" i="23" s="1"/>
  <c r="AG79" i="12"/>
  <c r="AH95" i="12"/>
  <c r="G95" i="23" s="1"/>
  <c r="AG95" i="12"/>
  <c r="AH111" i="12"/>
  <c r="G111" i="23" s="1"/>
  <c r="AG111" i="12"/>
  <c r="AH127" i="12"/>
  <c r="G127" i="23" s="1"/>
  <c r="AG127" i="12"/>
  <c r="AH48" i="12"/>
  <c r="G48" i="23" s="1"/>
  <c r="AG48" i="12"/>
  <c r="AH64" i="12"/>
  <c r="G64" i="23" s="1"/>
  <c r="AG64" i="12"/>
  <c r="AH80" i="12"/>
  <c r="G80" i="23" s="1"/>
  <c r="AG80" i="12"/>
  <c r="AH96" i="12"/>
  <c r="G96" i="23" s="1"/>
  <c r="AG96" i="12"/>
  <c r="AH112" i="12"/>
  <c r="G112" i="23" s="1"/>
  <c r="AG112" i="12"/>
  <c r="AH77" i="12"/>
  <c r="G77" i="23" s="1"/>
  <c r="AG77" i="12"/>
  <c r="AH57" i="12"/>
  <c r="G57" i="23" s="1"/>
  <c r="AG57" i="12"/>
  <c r="AH97" i="12"/>
  <c r="G97" i="23" s="1"/>
  <c r="AG97" i="12"/>
  <c r="AH121" i="12"/>
  <c r="G121" i="23" s="1"/>
  <c r="AG121" i="12"/>
  <c r="AH50" i="12"/>
  <c r="G50" i="23" s="1"/>
  <c r="AG50" i="12"/>
  <c r="AH66" i="12"/>
  <c r="G66" i="23" s="1"/>
  <c r="AG66" i="12"/>
  <c r="AH94" i="12"/>
  <c r="G94" i="23" s="1"/>
  <c r="AG94" i="12"/>
  <c r="AH126" i="12"/>
  <c r="G126" i="23" s="1"/>
  <c r="AG126" i="12"/>
  <c r="AH58" i="12"/>
  <c r="G58" i="23" s="1"/>
  <c r="AG58" i="12"/>
  <c r="AH90" i="12"/>
  <c r="G90" i="23" s="1"/>
  <c r="AG90" i="12"/>
  <c r="AH106" i="12"/>
  <c r="G106" i="23" s="1"/>
  <c r="AG106" i="12"/>
  <c r="AH122" i="12"/>
  <c r="G122" i="23" s="1"/>
  <c r="AG122" i="12"/>
  <c r="AH43" i="12"/>
  <c r="G43" i="23" s="1"/>
  <c r="AG43" i="12"/>
  <c r="AH59" i="12"/>
  <c r="G59" i="23" s="1"/>
  <c r="AG59" i="12"/>
  <c r="AH75" i="12"/>
  <c r="G75" i="23" s="1"/>
  <c r="AG75" i="12"/>
  <c r="AH91" i="12"/>
  <c r="G91" i="23" s="1"/>
  <c r="AG91" i="12"/>
  <c r="AH107" i="12"/>
  <c r="G107" i="23" s="1"/>
  <c r="AG107" i="12"/>
  <c r="AH123" i="12"/>
  <c r="G123" i="23" s="1"/>
  <c r="AG123" i="12"/>
  <c r="AH44" i="12"/>
  <c r="G44" i="23" s="1"/>
  <c r="AG44" i="12"/>
  <c r="AH60" i="12"/>
  <c r="G60" i="23" s="1"/>
  <c r="AG60" i="12"/>
  <c r="AH76" i="12"/>
  <c r="G76" i="23" s="1"/>
  <c r="AG76" i="12"/>
  <c r="AH92" i="12"/>
  <c r="G92" i="23" s="1"/>
  <c r="AG92" i="12"/>
  <c r="AH108" i="12"/>
  <c r="G108" i="23" s="1"/>
  <c r="AG108" i="12"/>
  <c r="AH124" i="12"/>
  <c r="G124" i="23" s="1"/>
  <c r="AG124" i="12"/>
  <c r="AH99" i="12"/>
  <c r="G99" i="23" s="1"/>
  <c r="AG99" i="12"/>
  <c r="AH73" i="12"/>
  <c r="G73" i="23" s="1"/>
  <c r="AG73" i="12"/>
  <c r="AH105" i="12"/>
  <c r="G105" i="23" s="1"/>
  <c r="AG105" i="12"/>
  <c r="AH78" i="12"/>
  <c r="G78" i="23" s="1"/>
  <c r="AG78" i="12"/>
  <c r="AH49" i="12"/>
  <c r="G49" i="23" s="1"/>
  <c r="AG49" i="12"/>
  <c r="AH98" i="12"/>
  <c r="G98" i="23" s="1"/>
  <c r="AG98" i="12"/>
  <c r="AH130" i="12"/>
  <c r="G130" i="23" s="1"/>
  <c r="AG130" i="12"/>
  <c r="AH54" i="12"/>
  <c r="G54" i="23" s="1"/>
  <c r="AG54" i="12"/>
  <c r="AH86" i="12"/>
  <c r="G86" i="23" s="1"/>
  <c r="AG86" i="12"/>
  <c r="AH102" i="12"/>
  <c r="G102" i="23" s="1"/>
  <c r="AG102" i="12"/>
  <c r="AH118" i="12"/>
  <c r="G118" i="23" s="1"/>
  <c r="AG118" i="12"/>
  <c r="AH55" i="12"/>
  <c r="G55" i="23" s="1"/>
  <c r="AG55" i="12"/>
  <c r="AH71" i="12"/>
  <c r="G71" i="23" s="1"/>
  <c r="AG71" i="12"/>
  <c r="AH87" i="12"/>
  <c r="G87" i="23" s="1"/>
  <c r="AG87" i="12"/>
  <c r="AH119" i="12"/>
  <c r="G119" i="23" s="1"/>
  <c r="AG119" i="12"/>
  <c r="AH56" i="12"/>
  <c r="G56" i="23" s="1"/>
  <c r="AG56" i="12"/>
  <c r="AH72" i="12"/>
  <c r="G72" i="23" s="1"/>
  <c r="AG72" i="12"/>
  <c r="AH88" i="12"/>
  <c r="G88" i="23" s="1"/>
  <c r="AG88" i="12"/>
  <c r="AH104" i="12"/>
  <c r="G104" i="23" s="1"/>
  <c r="AG104" i="12"/>
  <c r="AH120" i="12"/>
  <c r="G120" i="23" s="1"/>
  <c r="AG120" i="12"/>
  <c r="AQ129" i="12"/>
  <c r="AQ123" i="12"/>
  <c r="AQ113" i="12"/>
  <c r="AQ107" i="12"/>
  <c r="AQ81" i="12"/>
  <c r="AQ78" i="12"/>
  <c r="AQ70" i="12"/>
  <c r="AQ54" i="12"/>
  <c r="AQ45" i="12"/>
  <c r="AQ61" i="12"/>
  <c r="AQ46" i="12"/>
  <c r="AQ62" i="12"/>
  <c r="AQ47" i="12"/>
  <c r="AQ63" i="12"/>
  <c r="AI74" i="12"/>
  <c r="AI59" i="12"/>
  <c r="AS50" i="12"/>
  <c r="AR58" i="12"/>
  <c r="AS62" i="12"/>
  <c r="AS70" i="12"/>
  <c r="AS82" i="12"/>
  <c r="AR90" i="12"/>
  <c r="AS94" i="12"/>
  <c r="AR106" i="12"/>
  <c r="AS110" i="12"/>
  <c r="AR122" i="12"/>
  <c r="AS126" i="12"/>
  <c r="AR43" i="12"/>
  <c r="AS47" i="12"/>
  <c r="AR59" i="12"/>
  <c r="AS63" i="12"/>
  <c r="AR75" i="12"/>
  <c r="AS79" i="12"/>
  <c r="AR91" i="12"/>
  <c r="AS95" i="12"/>
  <c r="AR107" i="12"/>
  <c r="AS111" i="12"/>
  <c r="AR123" i="12"/>
  <c r="AS127" i="12"/>
  <c r="AR48" i="12"/>
  <c r="AS52" i="12"/>
  <c r="AR64" i="12"/>
  <c r="AS68" i="12"/>
  <c r="AR80" i="12"/>
  <c r="AS84" i="12"/>
  <c r="AR96" i="12"/>
  <c r="AS100" i="12"/>
  <c r="AR112" i="12"/>
  <c r="AS116" i="12"/>
  <c r="AR128" i="12"/>
  <c r="AR49" i="12"/>
  <c r="AS53" i="12"/>
  <c r="AR65" i="12"/>
  <c r="AS69" i="12"/>
  <c r="AR81" i="12"/>
  <c r="AS85" i="12"/>
  <c r="AR97" i="12"/>
  <c r="AS101" i="12"/>
  <c r="AR113" i="12"/>
  <c r="AS117" i="12"/>
  <c r="AR129" i="12"/>
  <c r="AR46" i="12"/>
  <c r="AR54" i="12"/>
  <c r="AS58" i="12"/>
  <c r="AR66" i="12"/>
  <c r="AR78" i="12"/>
  <c r="AR86" i="12"/>
  <c r="AS90" i="12"/>
  <c r="AR102" i="12"/>
  <c r="AS106" i="12"/>
  <c r="AR118" i="12"/>
  <c r="AS122" i="12"/>
  <c r="AS43" i="12"/>
  <c r="AR55" i="12"/>
  <c r="AS59" i="12"/>
  <c r="AR71" i="12"/>
  <c r="AS75" i="12"/>
  <c r="AR87" i="12"/>
  <c r="AS91" i="12"/>
  <c r="AR103" i="12"/>
  <c r="AS107" i="12"/>
  <c r="AR119" i="12"/>
  <c r="AS123" i="12"/>
  <c r="AR44" i="12"/>
  <c r="AS48" i="12"/>
  <c r="AR60" i="12"/>
  <c r="AS64" i="12"/>
  <c r="AR76" i="12"/>
  <c r="AS80" i="12"/>
  <c r="AR92" i="12"/>
  <c r="AS96" i="12"/>
  <c r="AR108" i="12"/>
  <c r="AS112" i="12"/>
  <c r="AR124" i="12"/>
  <c r="AS128" i="12"/>
  <c r="AR45" i="12"/>
  <c r="AS49" i="12"/>
  <c r="AR61" i="12"/>
  <c r="AS65" i="12"/>
  <c r="AR77" i="12"/>
  <c r="AS81" i="12"/>
  <c r="AR93" i="12"/>
  <c r="AS97" i="12"/>
  <c r="AR109" i="12"/>
  <c r="AS113" i="12"/>
  <c r="AR125" i="12"/>
  <c r="AS129" i="12"/>
  <c r="AR42" i="12"/>
  <c r="AS46" i="12"/>
  <c r="AS54" i="12"/>
  <c r="AS66" i="12"/>
  <c r="AR74" i="12"/>
  <c r="AS78" i="12"/>
  <c r="AS86" i="12"/>
  <c r="AR98" i="12"/>
  <c r="AS102" i="12"/>
  <c r="AR114" i="12"/>
  <c r="AS118" i="12"/>
  <c r="AR130" i="12"/>
  <c r="AR51" i="12"/>
  <c r="AS55" i="12"/>
  <c r="AR67" i="12"/>
  <c r="AS71" i="12"/>
  <c r="AR83" i="12"/>
  <c r="AS87" i="12"/>
  <c r="AR99" i="12"/>
  <c r="AS103" i="12"/>
  <c r="AR115" i="12"/>
  <c r="AS119" i="12"/>
  <c r="AS44" i="12"/>
  <c r="AR56" i="12"/>
  <c r="AS60" i="12"/>
  <c r="AR72" i="12"/>
  <c r="AS76" i="12"/>
  <c r="AR88" i="12"/>
  <c r="AS92" i="12"/>
  <c r="AR104" i="12"/>
  <c r="AS108" i="12"/>
  <c r="AR120" i="12"/>
  <c r="AS124" i="12"/>
  <c r="AS45" i="12"/>
  <c r="AR57" i="12"/>
  <c r="AS61" i="12"/>
  <c r="AR73" i="12"/>
  <c r="AS77" i="12"/>
  <c r="AR89" i="12"/>
  <c r="AS93" i="12"/>
  <c r="AR105" i="12"/>
  <c r="AS109" i="12"/>
  <c r="AR121" i="12"/>
  <c r="AS125" i="12"/>
  <c r="AS42" i="12"/>
  <c r="AR50" i="12"/>
  <c r="AR62" i="12"/>
  <c r="AR70" i="12"/>
  <c r="AS74" i="12"/>
  <c r="AR82" i="12"/>
  <c r="AR94" i="12"/>
  <c r="AS98" i="12"/>
  <c r="AR110" i="12"/>
  <c r="AS114" i="12"/>
  <c r="AR126" i="12"/>
  <c r="AS130" i="12"/>
  <c r="AR47" i="12"/>
  <c r="AS51" i="12"/>
  <c r="AR63" i="12"/>
  <c r="AS67" i="12"/>
  <c r="AR79" i="12"/>
  <c r="AS83" i="12"/>
  <c r="AR95" i="12"/>
  <c r="AS99" i="12"/>
  <c r="AR111" i="12"/>
  <c r="AS115" i="12"/>
  <c r="AR127" i="12"/>
  <c r="AR52" i="12"/>
  <c r="AS56" i="12"/>
  <c r="AR68" i="12"/>
  <c r="AS72" i="12"/>
  <c r="AR84" i="12"/>
  <c r="AS88" i="12"/>
  <c r="AR100" i="12"/>
  <c r="AS104" i="12"/>
  <c r="AR116" i="12"/>
  <c r="AS120" i="12"/>
  <c r="AS41" i="12"/>
  <c r="AR53" i="12"/>
  <c r="AS57" i="12"/>
  <c r="AR69" i="12"/>
  <c r="AS73" i="12"/>
  <c r="AR85" i="12"/>
  <c r="AS89" i="12"/>
  <c r="AR101" i="12"/>
  <c r="AS105" i="12"/>
  <c r="AR117" i="12"/>
  <c r="AS121" i="12"/>
  <c r="AI45" i="12"/>
  <c r="AI115" i="12"/>
  <c r="AI97" i="12"/>
  <c r="AI121" i="12"/>
  <c r="AI94" i="12"/>
  <c r="AI126" i="12"/>
  <c r="AI61" i="12"/>
  <c r="AI57" i="12"/>
  <c r="AI105" i="12"/>
  <c r="AI125" i="12"/>
  <c r="AI46" i="12"/>
  <c r="AI62" i="12"/>
  <c r="AI78" i="12"/>
  <c r="AI49" i="12"/>
  <c r="AI98" i="12"/>
  <c r="AI130" i="12"/>
  <c r="AI77" i="12"/>
  <c r="AI73" i="12"/>
  <c r="AI89" i="12"/>
  <c r="AI109" i="12"/>
  <c r="AI129" i="12"/>
  <c r="AI65" i="12"/>
  <c r="AI110" i="12"/>
  <c r="AI99" i="12"/>
  <c r="AI93" i="12"/>
  <c r="AI113" i="12"/>
  <c r="AI50" i="12"/>
  <c r="AI66" i="12"/>
  <c r="AI82" i="12"/>
  <c r="AI81" i="12"/>
  <c r="AI114" i="12"/>
  <c r="AH30" i="12"/>
  <c r="W35" i="16" l="1"/>
  <c r="Q35" i="16"/>
  <c r="T35" i="16"/>
  <c r="H41" i="15"/>
  <c r="AC41" i="15"/>
  <c r="V38" i="16"/>
  <c r="X38" i="16"/>
  <c r="Y38" i="16"/>
  <c r="Y41" i="16"/>
  <c r="X41" i="16"/>
  <c r="V41" i="16"/>
  <c r="AC39" i="15"/>
  <c r="H39" i="15"/>
  <c r="H40" i="15"/>
  <c r="AC40" i="15"/>
  <c r="W40" i="16"/>
  <c r="T40" i="16"/>
  <c r="Q40" i="16"/>
  <c r="V42" i="16"/>
  <c r="X42" i="16"/>
  <c r="Y42" i="16"/>
  <c r="H35" i="15"/>
  <c r="AC35" i="15"/>
  <c r="T38" i="16"/>
  <c r="W38" i="16"/>
  <c r="Q38" i="16"/>
  <c r="AC38" i="15"/>
  <c r="H38" i="15"/>
  <c r="W41" i="16"/>
  <c r="Q41" i="16"/>
  <c r="T41" i="16"/>
  <c r="X40" i="16"/>
  <c r="Y40" i="16"/>
  <c r="V40" i="16"/>
  <c r="AC42" i="15"/>
  <c r="H42" i="15"/>
  <c r="V35" i="16"/>
  <c r="X35" i="16"/>
  <c r="Y35" i="16"/>
  <c r="V39" i="16"/>
  <c r="X39" i="16"/>
  <c r="Y39" i="16"/>
  <c r="W39" i="16"/>
  <c r="Q39" i="16"/>
  <c r="T39" i="16"/>
  <c r="T42" i="16"/>
  <c r="Q42" i="16"/>
  <c r="W42" i="16"/>
  <c r="H34" i="16"/>
  <c r="U38" i="16"/>
  <c r="R38" i="16"/>
  <c r="O38" i="16"/>
  <c r="U41" i="16"/>
  <c r="R41" i="16"/>
  <c r="O41" i="16"/>
  <c r="H40" i="16"/>
  <c r="N40" i="16"/>
  <c r="U42" i="16"/>
  <c r="R42" i="16"/>
  <c r="O42" i="16"/>
  <c r="H38" i="16"/>
  <c r="N38" i="16"/>
  <c r="H41" i="16"/>
  <c r="N41" i="16"/>
  <c r="O40" i="16"/>
  <c r="R40" i="16"/>
  <c r="U40" i="16"/>
  <c r="H33" i="16"/>
  <c r="R39" i="16"/>
  <c r="U39" i="16"/>
  <c r="O39" i="16"/>
  <c r="H39" i="16"/>
  <c r="N39" i="16"/>
  <c r="H42" i="16"/>
  <c r="N42" i="16"/>
  <c r="C32" i="17"/>
  <c r="C32" i="18" s="1"/>
  <c r="H32" i="16"/>
  <c r="C37" i="17"/>
  <c r="C37" i="18" s="1"/>
  <c r="H37" i="16"/>
  <c r="F35" i="17"/>
  <c r="N35" i="17" s="1"/>
  <c r="L39" i="16"/>
  <c r="K39" i="16"/>
  <c r="AC39" i="16"/>
  <c r="AC42" i="16"/>
  <c r="L42" i="16"/>
  <c r="K42" i="16"/>
  <c r="C35" i="17"/>
  <c r="C35" i="18" s="1"/>
  <c r="H35" i="16"/>
  <c r="F32" i="17"/>
  <c r="F32" i="18" s="1"/>
  <c r="C36" i="17"/>
  <c r="C36" i="18" s="1"/>
  <c r="H36" i="16"/>
  <c r="AC41" i="16"/>
  <c r="K41" i="16"/>
  <c r="L41" i="16"/>
  <c r="AC40" i="16"/>
  <c r="L40" i="16"/>
  <c r="K40" i="16"/>
  <c r="F36" i="17"/>
  <c r="N36" i="17" s="1"/>
  <c r="L38" i="16"/>
  <c r="K38" i="16"/>
  <c r="AC38" i="16"/>
  <c r="F37" i="17"/>
  <c r="M37" i="17" s="1"/>
  <c r="F33" i="17"/>
  <c r="F33" i="18" s="1"/>
  <c r="G32" i="15"/>
  <c r="C38" i="17"/>
  <c r="C38" i="18" s="1"/>
  <c r="F38" i="17"/>
  <c r="M38" i="17" s="1"/>
  <c r="G41" i="15"/>
  <c r="G39" i="15"/>
  <c r="G34" i="15"/>
  <c r="F42" i="17"/>
  <c r="J42" i="17" s="1"/>
  <c r="G35" i="15"/>
  <c r="C33" i="17"/>
  <c r="C33" i="18" s="1"/>
  <c r="G33" i="15"/>
  <c r="F41" i="17"/>
  <c r="P41" i="17" s="1"/>
  <c r="C34" i="17"/>
  <c r="C34" i="18" s="1"/>
  <c r="F34" i="17"/>
  <c r="F34" i="18" s="1"/>
  <c r="G40" i="15"/>
  <c r="F40" i="17"/>
  <c r="F40" i="18" s="1"/>
  <c r="G37" i="15"/>
  <c r="C42" i="17"/>
  <c r="C42" i="18" s="1"/>
  <c r="G38" i="15"/>
  <c r="C41" i="17"/>
  <c r="C41" i="18" s="1"/>
  <c r="F39" i="17"/>
  <c r="N39" i="17" s="1"/>
  <c r="G36" i="15"/>
  <c r="C39" i="17"/>
  <c r="C39" i="18" s="1"/>
  <c r="C40" i="17"/>
  <c r="C40" i="18" s="1"/>
  <c r="G42" i="15"/>
  <c r="AH42" i="12"/>
  <c r="G42" i="23" s="1"/>
  <c r="AG42" i="12"/>
  <c r="AI42" i="12"/>
  <c r="BB40" i="22"/>
  <c r="BC40" i="22"/>
  <c r="BD40" i="22"/>
  <c r="BE40" i="22"/>
  <c r="BF40" i="22"/>
  <c r="BG40" i="22"/>
  <c r="BB31" i="22"/>
  <c r="BC31" i="22"/>
  <c r="BD31" i="22"/>
  <c r="BE31" i="22"/>
  <c r="BF31" i="22"/>
  <c r="BG31" i="22"/>
  <c r="B41" i="23"/>
  <c r="AZ41" i="23"/>
  <c r="N41" i="23"/>
  <c r="K41" i="23"/>
  <c r="M41" i="23"/>
  <c r="K35" i="23"/>
  <c r="B35" i="23"/>
  <c r="BE35" i="23"/>
  <c r="BF35" i="23"/>
  <c r="BB34" i="22"/>
  <c r="BC34" i="22"/>
  <c r="BD34" i="22"/>
  <c r="BE34" i="22"/>
  <c r="BF34" i="22"/>
  <c r="BG34" i="22"/>
  <c r="I35" i="22"/>
  <c r="K35" i="22"/>
  <c r="P35" i="22"/>
  <c r="AA39" i="7"/>
  <c r="BB39" i="22"/>
  <c r="BC39" i="22"/>
  <c r="BD39" i="22"/>
  <c r="BE39" i="22"/>
  <c r="BF39" i="22"/>
  <c r="BG39" i="22"/>
  <c r="BF33" i="22"/>
  <c r="BG33" i="22"/>
  <c r="BD33" i="22"/>
  <c r="BB33" i="22"/>
  <c r="BC33" i="22"/>
  <c r="BE33" i="22"/>
  <c r="N40" i="23"/>
  <c r="AZ40" i="23"/>
  <c r="M40" i="23"/>
  <c r="B40" i="23"/>
  <c r="K40" i="23"/>
  <c r="K34" i="23"/>
  <c r="B34" i="23"/>
  <c r="AA38" i="7"/>
  <c r="BF41" i="22"/>
  <c r="BG41" i="22"/>
  <c r="BD41" i="22"/>
  <c r="BB41" i="22"/>
  <c r="BC41" i="22"/>
  <c r="BE41" i="22"/>
  <c r="BB37" i="22"/>
  <c r="BC37" i="22"/>
  <c r="BD37" i="22"/>
  <c r="BE37" i="22"/>
  <c r="BF37" i="22"/>
  <c r="BG37" i="22"/>
  <c r="AA38" i="22"/>
  <c r="G38" i="12" s="1"/>
  <c r="I38" i="22"/>
  <c r="K38" i="22"/>
  <c r="P38" i="22"/>
  <c r="M38" i="22"/>
  <c r="BD36" i="22"/>
  <c r="BE36" i="22"/>
  <c r="BF36" i="22"/>
  <c r="BG36" i="22"/>
  <c r="BB36" i="22"/>
  <c r="BC36" i="22"/>
  <c r="K37" i="22"/>
  <c r="I37" i="22"/>
  <c r="P37" i="22"/>
  <c r="N42" i="23"/>
  <c r="K42" i="23"/>
  <c r="M42" i="23"/>
  <c r="B42" i="23"/>
  <c r="AZ42" i="23"/>
  <c r="N38" i="23"/>
  <c r="M38" i="23"/>
  <c r="K38" i="23"/>
  <c r="B38" i="23"/>
  <c r="AZ38" i="23"/>
  <c r="BE38" i="23"/>
  <c r="BF38" i="23"/>
  <c r="B37" i="23"/>
  <c r="BE37" i="23"/>
  <c r="K37" i="23"/>
  <c r="BF37" i="23"/>
  <c r="K38" i="15"/>
  <c r="J38" i="15"/>
  <c r="BB35" i="22"/>
  <c r="BC35" i="22"/>
  <c r="BD35" i="22"/>
  <c r="BE35" i="22"/>
  <c r="BF35" i="22"/>
  <c r="BG35" i="22"/>
  <c r="P36" i="22"/>
  <c r="I36" i="22"/>
  <c r="K36" i="22"/>
  <c r="BB32" i="22"/>
  <c r="BC32" i="22"/>
  <c r="BD32" i="22"/>
  <c r="BE32" i="22"/>
  <c r="BF32" i="22"/>
  <c r="BG32" i="22"/>
  <c r="BE36" i="23"/>
  <c r="K36" i="23"/>
  <c r="B36" i="23"/>
  <c r="BF36" i="23"/>
  <c r="K39" i="23"/>
  <c r="B39" i="23"/>
  <c r="M39" i="23"/>
  <c r="AZ39" i="23"/>
  <c r="BE39" i="23"/>
  <c r="N39" i="23"/>
  <c r="BF39" i="23"/>
  <c r="K39" i="15"/>
  <c r="J39" i="15"/>
  <c r="BB38" i="22"/>
  <c r="BC38" i="22"/>
  <c r="BD38" i="22"/>
  <c r="BF38" i="22"/>
  <c r="BE38" i="22"/>
  <c r="BG38" i="22"/>
  <c r="AA39" i="22"/>
  <c r="G39" i="12" s="1"/>
  <c r="K39" i="22"/>
  <c r="P39" i="22"/>
  <c r="I39" i="22"/>
  <c r="M39" i="22"/>
  <c r="B33" i="23"/>
  <c r="K33" i="23"/>
  <c r="AA42" i="7"/>
  <c r="H42" i="7"/>
  <c r="P33" i="22"/>
  <c r="K33" i="22"/>
  <c r="I33" i="22"/>
  <c r="BE40" i="23"/>
  <c r="BF40" i="23"/>
  <c r="AA41" i="22"/>
  <c r="G41" i="12" s="1"/>
  <c r="K41" i="22"/>
  <c r="I41" i="22"/>
  <c r="P41" i="22"/>
  <c r="M41" i="22"/>
  <c r="P32" i="22"/>
  <c r="K32" i="22"/>
  <c r="I32" i="22"/>
  <c r="BE33" i="23"/>
  <c r="BF33" i="23"/>
  <c r="AA40" i="7"/>
  <c r="K42" i="15"/>
  <c r="J42" i="15"/>
  <c r="AA40" i="22"/>
  <c r="G40" i="12" s="1"/>
  <c r="I40" i="22"/>
  <c r="P40" i="22"/>
  <c r="K40" i="22"/>
  <c r="M40" i="22"/>
  <c r="P34" i="22"/>
  <c r="K34" i="22"/>
  <c r="I34" i="22"/>
  <c r="BE34" i="23"/>
  <c r="BF34" i="23"/>
  <c r="K40" i="15"/>
  <c r="J40" i="15"/>
  <c r="BE42" i="23"/>
  <c r="BF42" i="23"/>
  <c r="AA42" i="22"/>
  <c r="G42" i="12" s="1"/>
  <c r="K42" i="22"/>
  <c r="I42" i="22"/>
  <c r="P42" i="22"/>
  <c r="M42" i="22"/>
  <c r="K32" i="23"/>
  <c r="BE32" i="23"/>
  <c r="B32" i="23"/>
  <c r="BF32" i="23"/>
  <c r="AA41" i="7"/>
  <c r="H41" i="7"/>
  <c r="K41" i="15"/>
  <c r="J41" i="15"/>
  <c r="BE41" i="23"/>
  <c r="BF41" i="23"/>
  <c r="B40" i="22"/>
  <c r="N40" i="22"/>
  <c r="AD40" i="22"/>
  <c r="AC40" i="22"/>
  <c r="V40" i="22"/>
  <c r="B34" i="22"/>
  <c r="AD34" i="22"/>
  <c r="AC34" i="22"/>
  <c r="B42" i="22"/>
  <c r="AD42" i="22"/>
  <c r="N42" i="22"/>
  <c r="V42" i="22"/>
  <c r="AC42" i="22"/>
  <c r="B38" i="22"/>
  <c r="V38" i="22"/>
  <c r="N38" i="22"/>
  <c r="AC38" i="22"/>
  <c r="AD38" i="22"/>
  <c r="B37" i="22"/>
  <c r="AC37" i="22"/>
  <c r="AD37" i="22"/>
  <c r="BC42" i="10"/>
  <c r="BA42" i="10"/>
  <c r="B36" i="22"/>
  <c r="AC36" i="22"/>
  <c r="AD36" i="22"/>
  <c r="B33" i="22"/>
  <c r="AC33" i="22"/>
  <c r="AD33" i="22"/>
  <c r="U42" i="10"/>
  <c r="AD39" i="22"/>
  <c r="B39" i="22"/>
  <c r="N39" i="22"/>
  <c r="AC39" i="22"/>
  <c r="V39" i="22"/>
  <c r="BD42" i="10"/>
  <c r="BB42" i="10"/>
  <c r="B41" i="22"/>
  <c r="AD41" i="22"/>
  <c r="V41" i="22"/>
  <c r="N41" i="22"/>
  <c r="AC41" i="22"/>
  <c r="B32" i="22"/>
  <c r="AD32" i="22"/>
  <c r="AC32" i="22"/>
  <c r="B35" i="22"/>
  <c r="AD35" i="22"/>
  <c r="AC35" i="22"/>
  <c r="AG41" i="12"/>
  <c r="V109" i="7"/>
  <c r="V45" i="7"/>
  <c r="V50" i="7"/>
  <c r="V119" i="7"/>
  <c r="V71" i="7"/>
  <c r="V98" i="7"/>
  <c r="V124" i="7"/>
  <c r="V117" i="7"/>
  <c r="V121" i="7"/>
  <c r="V115" i="7"/>
  <c r="V99" i="7"/>
  <c r="V55" i="7"/>
  <c r="V88" i="7"/>
  <c r="V69" i="7"/>
  <c r="V46" i="7"/>
  <c r="V95" i="7"/>
  <c r="V83" i="7"/>
  <c r="V108" i="7"/>
  <c r="V64" i="7"/>
  <c r="V81" i="7"/>
  <c r="V43" i="7"/>
  <c r="V58" i="7"/>
  <c r="V93" i="7"/>
  <c r="V103" i="7"/>
  <c r="V79" i="7"/>
  <c r="V92" i="7"/>
  <c r="V96" i="7"/>
  <c r="V105" i="7"/>
  <c r="V47" i="7"/>
  <c r="V118" i="7"/>
  <c r="V48" i="7"/>
  <c r="V100" i="7"/>
  <c r="V76" i="7"/>
  <c r="V128" i="7"/>
  <c r="V42" i="7"/>
  <c r="V49" i="7"/>
  <c r="V51" i="7"/>
  <c r="V104" i="7"/>
  <c r="V102" i="7"/>
  <c r="V122" i="7"/>
  <c r="V41" i="7"/>
  <c r="V77" i="7"/>
  <c r="V82" i="7"/>
  <c r="V116" i="7"/>
  <c r="V87" i="7"/>
  <c r="V60" i="7"/>
  <c r="V74" i="7"/>
  <c r="V89" i="7"/>
  <c r="V110" i="7"/>
  <c r="V63" i="7"/>
  <c r="V86" i="7"/>
  <c r="V112" i="7"/>
  <c r="V52" i="7"/>
  <c r="V114" i="7"/>
  <c r="V44" i="7"/>
  <c r="V106" i="7"/>
  <c r="V129" i="7"/>
  <c r="V94" i="7"/>
  <c r="V123" i="7"/>
  <c r="V91" i="7"/>
  <c r="V59" i="7"/>
  <c r="V56" i="7"/>
  <c r="V70" i="7"/>
  <c r="V101" i="7"/>
  <c r="V125" i="7"/>
  <c r="V61" i="7"/>
  <c r="V90" i="7"/>
  <c r="V62" i="7"/>
  <c r="V127" i="7"/>
  <c r="V111" i="7"/>
  <c r="V75" i="7"/>
  <c r="V72" i="7"/>
  <c r="V85" i="7"/>
  <c r="V113" i="7"/>
  <c r="V107" i="7"/>
  <c r="V67" i="7"/>
  <c r="V80" i="7"/>
  <c r="BC114" i="10"/>
  <c r="AH84" i="12"/>
  <c r="G84" i="23" s="1"/>
  <c r="AG84" i="12"/>
  <c r="AH89" i="12"/>
  <c r="G89" i="23" s="1"/>
  <c r="AG89" i="12"/>
  <c r="H120" i="9"/>
  <c r="U76" i="10"/>
  <c r="BD76" i="10"/>
  <c r="BB76" i="10"/>
  <c r="BC76" i="10"/>
  <c r="H107" i="9"/>
  <c r="BD95" i="10"/>
  <c r="BA95" i="10"/>
  <c r="BB95" i="10"/>
  <c r="BC95" i="10"/>
  <c r="BD83" i="10"/>
  <c r="BB83" i="10"/>
  <c r="BC83" i="10"/>
  <c r="H71" i="9"/>
  <c r="U130" i="10"/>
  <c r="BC130" i="10"/>
  <c r="BB130" i="10"/>
  <c r="BD130" i="10"/>
  <c r="BA114" i="10"/>
  <c r="BD114" i="10"/>
  <c r="U114" i="10"/>
  <c r="BB54" i="10"/>
  <c r="BA54" i="10"/>
  <c r="BC54" i="10"/>
  <c r="BD54" i="10"/>
  <c r="H125" i="9"/>
  <c r="BD85" i="10"/>
  <c r="U85" i="10"/>
  <c r="BA85" i="10"/>
  <c r="BC85" i="10"/>
  <c r="H61" i="9"/>
  <c r="AH128" i="12"/>
  <c r="G128" i="23" s="1"/>
  <c r="AG128" i="12"/>
  <c r="AH103" i="12"/>
  <c r="G103" i="23" s="1"/>
  <c r="AI103" i="12"/>
  <c r="AG103" i="12"/>
  <c r="AH125" i="12"/>
  <c r="G125" i="23" s="1"/>
  <c r="AG125" i="12"/>
  <c r="H87" i="9"/>
  <c r="H55" i="9"/>
  <c r="BD110" i="10"/>
  <c r="BB110" i="10"/>
  <c r="BA110" i="10"/>
  <c r="BC110" i="10"/>
  <c r="U113" i="10"/>
  <c r="BB113" i="10"/>
  <c r="BC113" i="10"/>
  <c r="BD113" i="10"/>
  <c r="H101" i="9"/>
  <c r="H89" i="9"/>
  <c r="BB69" i="10"/>
  <c r="U41" i="9"/>
  <c r="U124" i="9"/>
  <c r="U108" i="9"/>
  <c r="U92" i="9"/>
  <c r="U68" i="8"/>
  <c r="U52" i="9"/>
  <c r="U123" i="9"/>
  <c r="U92" i="8"/>
  <c r="U58" i="9"/>
  <c r="U129" i="8"/>
  <c r="U77" i="9"/>
  <c r="U65" i="8"/>
  <c r="U80" i="8"/>
  <c r="U64" i="9"/>
  <c r="U119" i="9"/>
  <c r="U103" i="9"/>
  <c r="U43" i="8"/>
  <c r="U87" i="8"/>
  <c r="U78" i="8"/>
  <c r="U117" i="9"/>
  <c r="U105" i="9"/>
  <c r="U93" i="8"/>
  <c r="U61" i="8"/>
  <c r="U116" i="8"/>
  <c r="B45" i="15"/>
  <c r="I45" i="15" s="1"/>
  <c r="N45" i="15"/>
  <c r="L45" i="15"/>
  <c r="L78" i="15"/>
  <c r="B78" i="15"/>
  <c r="I78" i="15" s="1"/>
  <c r="N78" i="15"/>
  <c r="N92" i="15"/>
  <c r="B92" i="15"/>
  <c r="I92" i="15" s="1"/>
  <c r="L92" i="15"/>
  <c r="L106" i="15"/>
  <c r="B106" i="15"/>
  <c r="I106" i="15" s="1"/>
  <c r="N106" i="15"/>
  <c r="B120" i="15"/>
  <c r="I120" i="15" s="1"/>
  <c r="L120" i="15"/>
  <c r="N120" i="15"/>
  <c r="N129" i="15"/>
  <c r="B129" i="15"/>
  <c r="I129" i="15" s="1"/>
  <c r="L129" i="15"/>
  <c r="U99" i="8"/>
  <c r="U126" i="8"/>
  <c r="U99" i="9"/>
  <c r="U75" i="9"/>
  <c r="U126" i="9"/>
  <c r="U110" i="9"/>
  <c r="U46" i="8"/>
  <c r="U97" i="9"/>
  <c r="U81" i="9"/>
  <c r="U111" i="8"/>
  <c r="U72" i="8"/>
  <c r="U56" i="9"/>
  <c r="U47" i="8"/>
  <c r="U98" i="9"/>
  <c r="U78" i="9"/>
  <c r="U46" i="9"/>
  <c r="U106" i="8"/>
  <c r="U120" i="9"/>
  <c r="U104" i="9"/>
  <c r="U88" i="9"/>
  <c r="U64" i="8"/>
  <c r="U52" i="8"/>
  <c r="U107" i="9"/>
  <c r="U71" i="9"/>
  <c r="U42" i="9"/>
  <c r="U123" i="8"/>
  <c r="U125" i="9"/>
  <c r="U113" i="8"/>
  <c r="U73" i="9"/>
  <c r="U61" i="9"/>
  <c r="U45" i="9"/>
  <c r="L90" i="15"/>
  <c r="B90" i="15"/>
  <c r="I90" i="15" s="1"/>
  <c r="N90" i="15"/>
  <c r="B48" i="15"/>
  <c r="I48" i="15" s="1"/>
  <c r="N48" i="15"/>
  <c r="L48" i="15"/>
  <c r="L47" i="15"/>
  <c r="N47" i="15"/>
  <c r="B47" i="15"/>
  <c r="I47" i="15" s="1"/>
  <c r="N70" i="15"/>
  <c r="B70" i="15"/>
  <c r="I70" i="15" s="1"/>
  <c r="L70" i="15"/>
  <c r="B51" i="15"/>
  <c r="I51" i="15" s="1"/>
  <c r="N51" i="15"/>
  <c r="L51" i="15"/>
  <c r="N55" i="15"/>
  <c r="L55" i="15"/>
  <c r="B55" i="15"/>
  <c r="I55" i="15" s="1"/>
  <c r="B59" i="15"/>
  <c r="I59" i="15" s="1"/>
  <c r="L59" i="15"/>
  <c r="N59" i="15"/>
  <c r="L73" i="15"/>
  <c r="B73" i="15"/>
  <c r="I73" i="15" s="1"/>
  <c r="N73" i="15"/>
  <c r="B67" i="15"/>
  <c r="I67" i="15" s="1"/>
  <c r="N67" i="15"/>
  <c r="L67" i="15"/>
  <c r="N75" i="15"/>
  <c r="L75" i="15"/>
  <c r="B75" i="15"/>
  <c r="I75" i="15" s="1"/>
  <c r="N71" i="15"/>
  <c r="L71" i="15"/>
  <c r="B71" i="15"/>
  <c r="I71" i="15" s="1"/>
  <c r="N96" i="15"/>
  <c r="B96" i="15"/>
  <c r="I96" i="15" s="1"/>
  <c r="L96" i="15"/>
  <c r="L122" i="15"/>
  <c r="B122" i="15"/>
  <c r="I122" i="15" s="1"/>
  <c r="N122" i="15"/>
  <c r="L123" i="15"/>
  <c r="B123" i="15"/>
  <c r="I123" i="15" s="1"/>
  <c r="N123" i="15"/>
  <c r="U48" i="9"/>
  <c r="U87" i="9"/>
  <c r="U55" i="9"/>
  <c r="U101" i="9"/>
  <c r="U89" i="9"/>
  <c r="U77" i="8"/>
  <c r="U57" i="9"/>
  <c r="U95" i="8"/>
  <c r="N68" i="15"/>
  <c r="B68" i="15"/>
  <c r="I68" i="15" s="1"/>
  <c r="L68" i="15"/>
  <c r="B58" i="15"/>
  <c r="I58" i="15" s="1"/>
  <c r="N58" i="15"/>
  <c r="L58" i="15"/>
  <c r="N108" i="15"/>
  <c r="B108" i="15"/>
  <c r="I108" i="15" s="1"/>
  <c r="L108" i="15"/>
  <c r="N43" i="15"/>
  <c r="L43" i="15"/>
  <c r="B43" i="15"/>
  <c r="I43" i="15" s="1"/>
  <c r="U110" i="8"/>
  <c r="U76" i="9"/>
  <c r="U60" i="9"/>
  <c r="U44" i="9"/>
  <c r="U83" i="9"/>
  <c r="U122" i="9"/>
  <c r="U102" i="9"/>
  <c r="U74" i="8"/>
  <c r="U62" i="8"/>
  <c r="U42" i="8"/>
  <c r="U112" i="8"/>
  <c r="U121" i="8"/>
  <c r="U65" i="9"/>
  <c r="U53" i="9"/>
  <c r="U90" i="8"/>
  <c r="B86" i="15"/>
  <c r="I86" i="15" s="1"/>
  <c r="N86" i="15"/>
  <c r="L86" i="15"/>
  <c r="N91" i="15"/>
  <c r="L91" i="15"/>
  <c r="B91" i="15"/>
  <c r="I91" i="15" s="1"/>
  <c r="N112" i="15"/>
  <c r="B112" i="15"/>
  <c r="I112" i="15" s="1"/>
  <c r="L112" i="15"/>
  <c r="N65" i="15"/>
  <c r="B65" i="15"/>
  <c r="I65" i="15" s="1"/>
  <c r="L65" i="15"/>
  <c r="B74" i="15"/>
  <c r="I74" i="15" s="1"/>
  <c r="L74" i="15"/>
  <c r="N74" i="15"/>
  <c r="B101" i="15"/>
  <c r="I101" i="15" s="1"/>
  <c r="N101" i="15"/>
  <c r="L101" i="15"/>
  <c r="N105" i="15"/>
  <c r="L105" i="15"/>
  <c r="B105" i="15"/>
  <c r="I105" i="15" s="1"/>
  <c r="N116" i="15"/>
  <c r="L116" i="15"/>
  <c r="B116" i="15"/>
  <c r="I116" i="15" s="1"/>
  <c r="B126" i="15"/>
  <c r="I126" i="15" s="1"/>
  <c r="N126" i="15"/>
  <c r="L126" i="15"/>
  <c r="U56" i="8"/>
  <c r="U120" i="8"/>
  <c r="U75" i="8"/>
  <c r="U55" i="8"/>
  <c r="U43" i="9"/>
  <c r="U103" i="8"/>
  <c r="U94" i="9"/>
  <c r="U128" i="8"/>
  <c r="U101" i="8"/>
  <c r="U49" i="9"/>
  <c r="U82" i="8"/>
  <c r="B88" i="15"/>
  <c r="I88" i="15" s="1"/>
  <c r="N88" i="15"/>
  <c r="L88" i="15"/>
  <c r="L80" i="15"/>
  <c r="B80" i="15"/>
  <c r="I80" i="15" s="1"/>
  <c r="N80" i="15"/>
  <c r="B72" i="15"/>
  <c r="I72" i="15" s="1"/>
  <c r="L72" i="15"/>
  <c r="N72" i="15"/>
  <c r="B85" i="15"/>
  <c r="I85" i="15" s="1"/>
  <c r="L85" i="15"/>
  <c r="N85" i="15"/>
  <c r="B98" i="15"/>
  <c r="I98" i="15" s="1"/>
  <c r="N98" i="15"/>
  <c r="L98" i="15"/>
  <c r="L79" i="15"/>
  <c r="N79" i="15"/>
  <c r="B79" i="15"/>
  <c r="I79" i="15" s="1"/>
  <c r="N83" i="15"/>
  <c r="L83" i="15"/>
  <c r="B83" i="15"/>
  <c r="I83" i="15" s="1"/>
  <c r="B99" i="15"/>
  <c r="I99" i="15" s="1"/>
  <c r="N99" i="15"/>
  <c r="L99" i="15"/>
  <c r="B113" i="15"/>
  <c r="I113" i="15" s="1"/>
  <c r="N113" i="15"/>
  <c r="L113" i="15"/>
  <c r="B115" i="15"/>
  <c r="I115" i="15" s="1"/>
  <c r="L115" i="15"/>
  <c r="N115" i="15"/>
  <c r="L121" i="15"/>
  <c r="B121" i="15"/>
  <c r="I121" i="15" s="1"/>
  <c r="N121" i="15"/>
  <c r="U116" i="9"/>
  <c r="U100" i="9"/>
  <c r="U84" i="9"/>
  <c r="U48" i="8"/>
  <c r="U104" i="8"/>
  <c r="U91" i="9"/>
  <c r="U79" i="9"/>
  <c r="U66" i="8"/>
  <c r="U102" i="8"/>
  <c r="U109" i="9"/>
  <c r="U97" i="8"/>
  <c r="U122" i="8"/>
  <c r="U114" i="8"/>
  <c r="U88" i="8"/>
  <c r="U54" i="9"/>
  <c r="U118" i="8"/>
  <c r="U125" i="8"/>
  <c r="U85" i="9"/>
  <c r="U49" i="8"/>
  <c r="N104" i="15"/>
  <c r="B104" i="15"/>
  <c r="I104" i="15" s="1"/>
  <c r="L104" i="15"/>
  <c r="N93" i="15"/>
  <c r="L93" i="15"/>
  <c r="B93" i="15"/>
  <c r="I93" i="15" s="1"/>
  <c r="B94" i="15"/>
  <c r="I94" i="15" s="1"/>
  <c r="L94" i="15"/>
  <c r="N94" i="15"/>
  <c r="N119" i="15"/>
  <c r="B119" i="15"/>
  <c r="I119" i="15" s="1"/>
  <c r="L119" i="15"/>
  <c r="L128" i="15"/>
  <c r="N128" i="15"/>
  <c r="B128" i="15"/>
  <c r="I128" i="15" s="1"/>
  <c r="B127" i="15"/>
  <c r="I127" i="15" s="1"/>
  <c r="N127" i="15"/>
  <c r="L127" i="15"/>
  <c r="U76" i="8"/>
  <c r="U60" i="8"/>
  <c r="U44" i="8"/>
  <c r="U108" i="8"/>
  <c r="U118" i="9"/>
  <c r="U50" i="9"/>
  <c r="U91" i="8"/>
  <c r="U105" i="8"/>
  <c r="U89" i="8"/>
  <c r="U127" i="9"/>
  <c r="U83" i="8"/>
  <c r="U63" i="8"/>
  <c r="U51" i="9"/>
  <c r="U90" i="9"/>
  <c r="U70" i="8"/>
  <c r="U54" i="8"/>
  <c r="U107" i="8"/>
  <c r="U85" i="8"/>
  <c r="U41" i="8"/>
  <c r="U128" i="9"/>
  <c r="U112" i="9"/>
  <c r="U96" i="9"/>
  <c r="U84" i="8"/>
  <c r="U68" i="9"/>
  <c r="U67" i="8"/>
  <c r="U124" i="8"/>
  <c r="U74" i="9"/>
  <c r="U50" i="8"/>
  <c r="U93" i="9"/>
  <c r="U81" i="8"/>
  <c r="U53" i="8"/>
  <c r="U100" i="8"/>
  <c r="B64" i="15"/>
  <c r="I64" i="15" s="1"/>
  <c r="N64" i="15"/>
  <c r="L64" i="15"/>
  <c r="B50" i="15"/>
  <c r="I50" i="15" s="1"/>
  <c r="N50" i="15"/>
  <c r="L50" i="15"/>
  <c r="L84" i="15"/>
  <c r="N84" i="15"/>
  <c r="B84" i="15"/>
  <c r="I84" i="15" s="1"/>
  <c r="L49" i="15"/>
  <c r="B49" i="15"/>
  <c r="I49" i="15" s="1"/>
  <c r="N49" i="15"/>
  <c r="L53" i="15"/>
  <c r="B53" i="15"/>
  <c r="I53" i="15" s="1"/>
  <c r="N53" i="15"/>
  <c r="B57" i="15"/>
  <c r="I57" i="15" s="1"/>
  <c r="N57" i="15"/>
  <c r="L57" i="15"/>
  <c r="B61" i="15"/>
  <c r="I61" i="15" s="1"/>
  <c r="N61" i="15"/>
  <c r="L61" i="15"/>
  <c r="N81" i="15"/>
  <c r="L81" i="15"/>
  <c r="B81" i="15"/>
  <c r="I81" i="15" s="1"/>
  <c r="N69" i="15"/>
  <c r="L69" i="15"/>
  <c r="B69" i="15"/>
  <c r="I69" i="15" s="1"/>
  <c r="B77" i="15"/>
  <c r="I77" i="15" s="1"/>
  <c r="N77" i="15"/>
  <c r="L77" i="15"/>
  <c r="N87" i="15"/>
  <c r="B87" i="15"/>
  <c r="I87" i="15" s="1"/>
  <c r="L87" i="15"/>
  <c r="N107" i="15"/>
  <c r="L107" i="15"/>
  <c r="B107" i="15"/>
  <c r="I107" i="15" s="1"/>
  <c r="B130" i="15"/>
  <c r="I130" i="15" s="1"/>
  <c r="L130" i="15"/>
  <c r="N130" i="15"/>
  <c r="U98" i="8"/>
  <c r="U80" i="9"/>
  <c r="U63" i="9"/>
  <c r="U119" i="8"/>
  <c r="U96" i="8"/>
  <c r="U121" i="9"/>
  <c r="U109" i="8"/>
  <c r="U45" i="8"/>
  <c r="N44" i="15"/>
  <c r="B44" i="15"/>
  <c r="I44" i="15" s="1"/>
  <c r="L44" i="15"/>
  <c r="B56" i="15"/>
  <c r="I56" i="15" s="1"/>
  <c r="L56" i="15"/>
  <c r="N56" i="15"/>
  <c r="L54" i="15"/>
  <c r="B54" i="15"/>
  <c r="I54" i="15" s="1"/>
  <c r="N54" i="15"/>
  <c r="B63" i="15"/>
  <c r="I63" i="15" s="1"/>
  <c r="L63" i="15"/>
  <c r="N63" i="15"/>
  <c r="U115" i="8"/>
  <c r="U115" i="9"/>
  <c r="U79" i="8"/>
  <c r="U67" i="9"/>
  <c r="U130" i="9"/>
  <c r="U114" i="9"/>
  <c r="U66" i="9"/>
  <c r="U113" i="9"/>
  <c r="U73" i="8"/>
  <c r="N52" i="15"/>
  <c r="B52" i="15"/>
  <c r="I52" i="15" s="1"/>
  <c r="L52" i="15"/>
  <c r="B110" i="15"/>
  <c r="I110" i="15" s="1"/>
  <c r="L110" i="15"/>
  <c r="N110" i="15"/>
  <c r="L62" i="15"/>
  <c r="B62" i="15"/>
  <c r="I62" i="15" s="1"/>
  <c r="N62" i="15"/>
  <c r="L66" i="15"/>
  <c r="B66" i="15"/>
  <c r="I66" i="15" s="1"/>
  <c r="N66" i="15"/>
  <c r="N76" i="15"/>
  <c r="B76" i="15"/>
  <c r="I76" i="15" s="1"/>
  <c r="L76" i="15"/>
  <c r="L97" i="15"/>
  <c r="B97" i="15"/>
  <c r="I97" i="15" s="1"/>
  <c r="N97" i="15"/>
  <c r="B103" i="15"/>
  <c r="I103" i="15" s="1"/>
  <c r="L103" i="15"/>
  <c r="N103" i="15"/>
  <c r="N109" i="15"/>
  <c r="L109" i="15"/>
  <c r="B109" i="15"/>
  <c r="I109" i="15" s="1"/>
  <c r="L118" i="15"/>
  <c r="B118" i="15"/>
  <c r="I118" i="15" s="1"/>
  <c r="N118" i="15"/>
  <c r="L125" i="15"/>
  <c r="N125" i="15"/>
  <c r="B125" i="15"/>
  <c r="I125" i="15" s="1"/>
  <c r="U72" i="9"/>
  <c r="U111" i="9"/>
  <c r="U95" i="9"/>
  <c r="U71" i="8"/>
  <c r="U59" i="9"/>
  <c r="U82" i="9"/>
  <c r="U62" i="9"/>
  <c r="U86" i="8"/>
  <c r="U117" i="8"/>
  <c r="U69" i="8"/>
  <c r="U57" i="8"/>
  <c r="U127" i="8"/>
  <c r="N60" i="15"/>
  <c r="B60" i="15"/>
  <c r="I60" i="15" s="1"/>
  <c r="L60" i="15"/>
  <c r="B46" i="15"/>
  <c r="I46" i="15" s="1"/>
  <c r="N46" i="15"/>
  <c r="L46" i="15"/>
  <c r="N42" i="15"/>
  <c r="B42" i="15"/>
  <c r="I42" i="15" s="1"/>
  <c r="L42" i="15"/>
  <c r="N95" i="15"/>
  <c r="B95" i="15"/>
  <c r="I95" i="15" s="1"/>
  <c r="L95" i="15"/>
  <c r="N89" i="15"/>
  <c r="L89" i="15"/>
  <c r="B89" i="15"/>
  <c r="I89" i="15" s="1"/>
  <c r="N100" i="15"/>
  <c r="B100" i="15"/>
  <c r="I100" i="15" s="1"/>
  <c r="L100" i="15"/>
  <c r="N82" i="15"/>
  <c r="L82" i="15"/>
  <c r="B82" i="15"/>
  <c r="I82" i="15" s="1"/>
  <c r="B102" i="15"/>
  <c r="I102" i="15" s="1"/>
  <c r="N102" i="15"/>
  <c r="L102" i="15"/>
  <c r="N111" i="15"/>
  <c r="L111" i="15"/>
  <c r="B111" i="15"/>
  <c r="I111" i="15" s="1"/>
  <c r="B114" i="15"/>
  <c r="I114" i="15" s="1"/>
  <c r="N114" i="15"/>
  <c r="L114" i="15"/>
  <c r="B117" i="15"/>
  <c r="I117" i="15" s="1"/>
  <c r="N117" i="15"/>
  <c r="L117" i="15"/>
  <c r="L124" i="15"/>
  <c r="N124" i="15"/>
  <c r="B124" i="15"/>
  <c r="I124" i="15" s="1"/>
  <c r="AI41" i="12"/>
  <c r="AH41" i="12"/>
  <c r="G41" i="23" s="1"/>
  <c r="U41" i="10"/>
  <c r="BC41" i="10"/>
  <c r="BD41" i="10"/>
  <c r="BA41" i="10"/>
  <c r="BB41" i="10"/>
  <c r="BB34" i="10"/>
  <c r="BC34" i="10"/>
  <c r="BD34" i="10"/>
  <c r="BA34" i="10"/>
  <c r="BC37" i="10"/>
  <c r="BD37" i="10"/>
  <c r="BA37" i="10"/>
  <c r="BB37" i="10"/>
  <c r="BD40" i="10"/>
  <c r="BA40" i="10"/>
  <c r="BB40" i="10"/>
  <c r="BC40" i="10"/>
  <c r="BD36" i="10"/>
  <c r="BA36" i="10"/>
  <c r="BB36" i="10"/>
  <c r="BC36" i="10"/>
  <c r="BB38" i="10"/>
  <c r="BC38" i="10"/>
  <c r="BD38" i="10"/>
  <c r="BA38" i="10"/>
  <c r="BA39" i="10"/>
  <c r="BB39" i="10"/>
  <c r="BC39" i="10"/>
  <c r="BD39" i="10"/>
  <c r="H38" i="9"/>
  <c r="H40" i="9"/>
  <c r="H39" i="9"/>
  <c r="H37" i="9"/>
  <c r="H41" i="9"/>
  <c r="B41" i="15"/>
  <c r="I41" i="15" s="1"/>
  <c r="N41" i="15"/>
  <c r="L41" i="15"/>
  <c r="AS39" i="12"/>
  <c r="H36" i="9"/>
  <c r="AS40" i="12"/>
  <c r="AS37" i="12"/>
  <c r="AQ37" i="12"/>
  <c r="AS38" i="12"/>
  <c r="AS36" i="12"/>
  <c r="AQ38" i="12"/>
  <c r="AR41" i="12"/>
  <c r="AQ40" i="12"/>
  <c r="AQ39" i="12"/>
  <c r="AQ36" i="12"/>
  <c r="H34" i="9"/>
  <c r="M40" i="17" l="1"/>
  <c r="M42" i="17"/>
  <c r="N41" i="17"/>
  <c r="B41" i="17"/>
  <c r="I41" i="17"/>
  <c r="K41" i="19" s="1"/>
  <c r="N40" i="17"/>
  <c r="O40" i="17" s="1"/>
  <c r="M41" i="17"/>
  <c r="O41" i="17"/>
  <c r="K41" i="17"/>
  <c r="G41" i="18" s="1"/>
  <c r="F41" i="18"/>
  <c r="M41" i="18" s="1"/>
  <c r="J41" i="17"/>
  <c r="F38" i="18"/>
  <c r="B38" i="18" s="1"/>
  <c r="M39" i="17"/>
  <c r="M35" i="17"/>
  <c r="F35" i="18"/>
  <c r="B35" i="18" s="1"/>
  <c r="B35" i="17"/>
  <c r="F39" i="18"/>
  <c r="M39" i="18" s="1"/>
  <c r="F42" i="18"/>
  <c r="O42" i="18" s="1"/>
  <c r="B38" i="17"/>
  <c r="M32" i="17"/>
  <c r="B39" i="17"/>
  <c r="N38" i="17"/>
  <c r="M33" i="22"/>
  <c r="N33" i="22" s="1"/>
  <c r="F37" i="18"/>
  <c r="M37" i="18" s="1"/>
  <c r="B36" i="17"/>
  <c r="F36" i="18"/>
  <c r="L36" i="18" s="1"/>
  <c r="B37" i="17"/>
  <c r="N37" i="17"/>
  <c r="O37" i="17" s="1"/>
  <c r="M36" i="17"/>
  <c r="O36" i="17" s="1"/>
  <c r="N32" i="17"/>
  <c r="B32" i="17"/>
  <c r="N33" i="17"/>
  <c r="M33" i="17"/>
  <c r="B33" i="17"/>
  <c r="N34" i="17"/>
  <c r="B34" i="17"/>
  <c r="M34" i="17"/>
  <c r="N42" i="17"/>
  <c r="K42" i="17"/>
  <c r="G42" i="18" s="1"/>
  <c r="P42" i="17"/>
  <c r="B40" i="17"/>
  <c r="B42" i="17"/>
  <c r="O42" i="17"/>
  <c r="I42" i="17"/>
  <c r="K42" i="19" s="1"/>
  <c r="M34" i="22"/>
  <c r="M36" i="22"/>
  <c r="N36" i="22" s="1"/>
  <c r="M37" i="22"/>
  <c r="M35" i="22"/>
  <c r="M32" i="22"/>
  <c r="N32" i="22" s="1"/>
  <c r="O39" i="17"/>
  <c r="O38" i="17"/>
  <c r="L34" i="18"/>
  <c r="B34" i="18"/>
  <c r="M34" i="18"/>
  <c r="L32" i="18"/>
  <c r="M32" i="18"/>
  <c r="B32" i="18"/>
  <c r="M40" i="18"/>
  <c r="N40" i="18" s="1"/>
  <c r="B40" i="18"/>
  <c r="L40" i="18"/>
  <c r="I41" i="18"/>
  <c r="B39" i="18"/>
  <c r="O35" i="17"/>
  <c r="M33" i="18"/>
  <c r="L33" i="18"/>
  <c r="B33" i="18"/>
  <c r="P124" i="16"/>
  <c r="B124" i="16"/>
  <c r="S124" i="16"/>
  <c r="Z124" i="16"/>
  <c r="M124" i="16"/>
  <c r="I114" i="19"/>
  <c r="J114" i="16"/>
  <c r="Z100" i="16"/>
  <c r="M100" i="16"/>
  <c r="P100" i="16"/>
  <c r="B100" i="16"/>
  <c r="S100" i="16"/>
  <c r="M89" i="16"/>
  <c r="B89" i="16"/>
  <c r="Z89" i="16"/>
  <c r="P89" i="16"/>
  <c r="S89" i="16"/>
  <c r="S60" i="16"/>
  <c r="B60" i="16"/>
  <c r="M60" i="16"/>
  <c r="Z60" i="16"/>
  <c r="P60" i="16"/>
  <c r="J125" i="16"/>
  <c r="I125" i="19"/>
  <c r="I118" i="19"/>
  <c r="J118" i="16"/>
  <c r="B97" i="16"/>
  <c r="Z97" i="16"/>
  <c r="S97" i="16"/>
  <c r="M97" i="16"/>
  <c r="P97" i="16"/>
  <c r="J97" i="16"/>
  <c r="I97" i="19"/>
  <c r="I66" i="19"/>
  <c r="J66" i="16"/>
  <c r="J130" i="16"/>
  <c r="I130" i="19"/>
  <c r="I61" i="19"/>
  <c r="J61" i="16"/>
  <c r="P53" i="16"/>
  <c r="B53" i="16"/>
  <c r="S53" i="16"/>
  <c r="M53" i="16"/>
  <c r="Z53" i="16"/>
  <c r="Z84" i="16"/>
  <c r="S84" i="16"/>
  <c r="M84" i="16"/>
  <c r="P84" i="16"/>
  <c r="B84" i="16"/>
  <c r="P50" i="16"/>
  <c r="M50" i="16"/>
  <c r="B50" i="16"/>
  <c r="S50" i="16"/>
  <c r="Z50" i="16"/>
  <c r="I50" i="19"/>
  <c r="J50" i="16"/>
  <c r="J127" i="16"/>
  <c r="I127" i="19"/>
  <c r="B128" i="16"/>
  <c r="Z128" i="16"/>
  <c r="P128" i="16"/>
  <c r="M128" i="16"/>
  <c r="S128" i="16"/>
  <c r="J104" i="16"/>
  <c r="I104" i="19"/>
  <c r="S121" i="16"/>
  <c r="M121" i="16"/>
  <c r="B121" i="16"/>
  <c r="P121" i="16"/>
  <c r="Z121" i="16"/>
  <c r="I113" i="19"/>
  <c r="J113" i="16"/>
  <c r="I83" i="19"/>
  <c r="J83" i="16"/>
  <c r="Z98" i="16"/>
  <c r="B98" i="16"/>
  <c r="P98" i="16"/>
  <c r="S98" i="16"/>
  <c r="M98" i="16"/>
  <c r="Z72" i="16"/>
  <c r="M72" i="16"/>
  <c r="P72" i="16"/>
  <c r="B72" i="16"/>
  <c r="S72" i="16"/>
  <c r="J72" i="16"/>
  <c r="I72" i="19"/>
  <c r="M88" i="16"/>
  <c r="S88" i="16"/>
  <c r="P88" i="16"/>
  <c r="B88" i="16"/>
  <c r="Z88" i="16"/>
  <c r="P116" i="16"/>
  <c r="B116" i="16"/>
  <c r="S116" i="16"/>
  <c r="Z116" i="16"/>
  <c r="M116" i="16"/>
  <c r="J65" i="16"/>
  <c r="I65" i="19"/>
  <c r="J112" i="16"/>
  <c r="I112" i="19"/>
  <c r="Z58" i="16"/>
  <c r="P58" i="16"/>
  <c r="M58" i="16"/>
  <c r="S58" i="16"/>
  <c r="B58" i="16"/>
  <c r="I68" i="19"/>
  <c r="J68" i="16"/>
  <c r="Z123" i="16"/>
  <c r="S123" i="16"/>
  <c r="M123" i="16"/>
  <c r="P123" i="16"/>
  <c r="B123" i="16"/>
  <c r="B96" i="16"/>
  <c r="Z96" i="16"/>
  <c r="M96" i="16"/>
  <c r="P96" i="16"/>
  <c r="S96" i="16"/>
  <c r="M75" i="16"/>
  <c r="Z75" i="16"/>
  <c r="S75" i="16"/>
  <c r="B75" i="16"/>
  <c r="P75" i="16"/>
  <c r="M73" i="16"/>
  <c r="Z73" i="16"/>
  <c r="P73" i="16"/>
  <c r="B73" i="16"/>
  <c r="S73" i="16"/>
  <c r="I48" i="19"/>
  <c r="J48" i="16"/>
  <c r="I106" i="19"/>
  <c r="J106" i="16"/>
  <c r="I92" i="19"/>
  <c r="J92" i="16"/>
  <c r="I78" i="19"/>
  <c r="J78" i="16"/>
  <c r="M117" i="16"/>
  <c r="P117" i="16"/>
  <c r="B117" i="16"/>
  <c r="S117" i="16"/>
  <c r="Z117" i="16"/>
  <c r="I117" i="19"/>
  <c r="J117" i="16"/>
  <c r="I100" i="19"/>
  <c r="J100" i="16"/>
  <c r="Z95" i="16"/>
  <c r="P95" i="16"/>
  <c r="B95" i="16"/>
  <c r="M95" i="16"/>
  <c r="S95" i="16"/>
  <c r="I42" i="19"/>
  <c r="J42" i="16"/>
  <c r="S46" i="16"/>
  <c r="Z46" i="16"/>
  <c r="B46" i="16"/>
  <c r="P46" i="16"/>
  <c r="M46" i="16"/>
  <c r="I60" i="19"/>
  <c r="J60" i="16"/>
  <c r="S125" i="16"/>
  <c r="Z125" i="16"/>
  <c r="M125" i="16"/>
  <c r="B125" i="16"/>
  <c r="P125" i="16"/>
  <c r="Z103" i="16"/>
  <c r="M103" i="16"/>
  <c r="P103" i="16"/>
  <c r="B103" i="16"/>
  <c r="S103" i="16"/>
  <c r="B76" i="16"/>
  <c r="S76" i="16"/>
  <c r="Z76" i="16"/>
  <c r="M76" i="16"/>
  <c r="P76" i="16"/>
  <c r="I62" i="19"/>
  <c r="J62" i="16"/>
  <c r="J52" i="16"/>
  <c r="I52" i="19"/>
  <c r="I63" i="19"/>
  <c r="J63" i="16"/>
  <c r="J44" i="16"/>
  <c r="I44" i="19"/>
  <c r="M87" i="16"/>
  <c r="S87" i="16"/>
  <c r="Z87" i="16"/>
  <c r="P87" i="16"/>
  <c r="B87" i="16"/>
  <c r="M77" i="16"/>
  <c r="Z77" i="16"/>
  <c r="P77" i="16"/>
  <c r="B77" i="16"/>
  <c r="S77" i="16"/>
  <c r="I77" i="19"/>
  <c r="J77" i="16"/>
  <c r="M61" i="16"/>
  <c r="Z61" i="16"/>
  <c r="P61" i="16"/>
  <c r="B61" i="16"/>
  <c r="S61" i="16"/>
  <c r="S57" i="16"/>
  <c r="M57" i="16"/>
  <c r="Z57" i="16"/>
  <c r="P57" i="16"/>
  <c r="B57" i="16"/>
  <c r="J57" i="16"/>
  <c r="I57" i="19"/>
  <c r="Z49" i="16"/>
  <c r="S49" i="16"/>
  <c r="B49" i="16"/>
  <c r="P49" i="16"/>
  <c r="M49" i="16"/>
  <c r="S64" i="16"/>
  <c r="M64" i="16"/>
  <c r="P64" i="16"/>
  <c r="B64" i="16"/>
  <c r="Z64" i="16"/>
  <c r="I64" i="19"/>
  <c r="J64" i="16"/>
  <c r="Z127" i="16"/>
  <c r="S127" i="16"/>
  <c r="M127" i="16"/>
  <c r="P127" i="16"/>
  <c r="B127" i="16"/>
  <c r="I128" i="19"/>
  <c r="J128" i="16"/>
  <c r="B93" i="16"/>
  <c r="Z93" i="16"/>
  <c r="P93" i="16"/>
  <c r="S93" i="16"/>
  <c r="M93" i="16"/>
  <c r="J93" i="16"/>
  <c r="I93" i="19"/>
  <c r="S115" i="16"/>
  <c r="P115" i="16"/>
  <c r="M115" i="16"/>
  <c r="B115" i="16"/>
  <c r="Z115" i="16"/>
  <c r="I115" i="19"/>
  <c r="J115" i="16"/>
  <c r="B79" i="16"/>
  <c r="S79" i="16"/>
  <c r="P79" i="16"/>
  <c r="M79" i="16"/>
  <c r="Z79" i="16"/>
  <c r="J85" i="16"/>
  <c r="I85" i="19"/>
  <c r="S126" i="16"/>
  <c r="P126" i="16"/>
  <c r="Z126" i="16"/>
  <c r="B126" i="16"/>
  <c r="M126" i="16"/>
  <c r="J126" i="16"/>
  <c r="I126" i="19"/>
  <c r="I105" i="19"/>
  <c r="J105" i="16"/>
  <c r="S101" i="16"/>
  <c r="M101" i="16"/>
  <c r="B101" i="16"/>
  <c r="P101" i="16"/>
  <c r="Z101" i="16"/>
  <c r="P112" i="16"/>
  <c r="Z112" i="16"/>
  <c r="S112" i="16"/>
  <c r="M112" i="16"/>
  <c r="B112" i="16"/>
  <c r="J91" i="16"/>
  <c r="I91" i="19"/>
  <c r="P108" i="16"/>
  <c r="Z108" i="16"/>
  <c r="S108" i="16"/>
  <c r="M108" i="16"/>
  <c r="B108" i="16"/>
  <c r="P68" i="16"/>
  <c r="B68" i="16"/>
  <c r="Z68" i="16"/>
  <c r="S68" i="16"/>
  <c r="M68" i="16"/>
  <c r="P122" i="16"/>
  <c r="Z122" i="16"/>
  <c r="S122" i="16"/>
  <c r="M122" i="16"/>
  <c r="B122" i="16"/>
  <c r="I122" i="19"/>
  <c r="J122" i="16"/>
  <c r="I96" i="19"/>
  <c r="J96" i="16"/>
  <c r="S71" i="16"/>
  <c r="P71" i="16"/>
  <c r="B71" i="16"/>
  <c r="M71" i="16"/>
  <c r="Z71" i="16"/>
  <c r="J71" i="16"/>
  <c r="I71" i="19"/>
  <c r="S67" i="16"/>
  <c r="B67" i="16"/>
  <c r="P67" i="16"/>
  <c r="Z67" i="16"/>
  <c r="M67" i="16"/>
  <c r="M51" i="16"/>
  <c r="Z51" i="16"/>
  <c r="S51" i="16"/>
  <c r="B51" i="16"/>
  <c r="P51" i="16"/>
  <c r="J51" i="16"/>
  <c r="I51" i="19"/>
  <c r="I70" i="19"/>
  <c r="J70" i="16"/>
  <c r="I90" i="19"/>
  <c r="J90" i="16"/>
  <c r="Z129" i="16"/>
  <c r="P129" i="16"/>
  <c r="M129" i="16"/>
  <c r="S129" i="16"/>
  <c r="B129" i="16"/>
  <c r="I120" i="19"/>
  <c r="J120" i="16"/>
  <c r="P106" i="16"/>
  <c r="B106" i="16"/>
  <c r="S106" i="16"/>
  <c r="Z106" i="16"/>
  <c r="M106" i="16"/>
  <c r="M114" i="16"/>
  <c r="S114" i="16"/>
  <c r="B114" i="16"/>
  <c r="Z114" i="16"/>
  <c r="P114" i="16"/>
  <c r="I111" i="19"/>
  <c r="J111" i="16"/>
  <c r="S42" i="16"/>
  <c r="Z42" i="16"/>
  <c r="B42" i="16"/>
  <c r="P42" i="16"/>
  <c r="M42" i="16"/>
  <c r="I46" i="19"/>
  <c r="J46" i="16"/>
  <c r="P109" i="16"/>
  <c r="B109" i="16"/>
  <c r="Z109" i="16"/>
  <c r="S109" i="16"/>
  <c r="M109" i="16"/>
  <c r="J109" i="16"/>
  <c r="I109" i="19"/>
  <c r="I103" i="19"/>
  <c r="J103" i="16"/>
  <c r="S66" i="16"/>
  <c r="Z66" i="16"/>
  <c r="B66" i="16"/>
  <c r="P66" i="16"/>
  <c r="M66" i="16"/>
  <c r="S110" i="16"/>
  <c r="B110" i="16"/>
  <c r="Z110" i="16"/>
  <c r="M110" i="16"/>
  <c r="P110" i="16"/>
  <c r="I110" i="19"/>
  <c r="J110" i="16"/>
  <c r="Z52" i="16"/>
  <c r="M52" i="16"/>
  <c r="S52" i="16"/>
  <c r="P52" i="16"/>
  <c r="B52" i="16"/>
  <c r="I54" i="19"/>
  <c r="J54" i="16"/>
  <c r="Z56" i="16"/>
  <c r="P56" i="16"/>
  <c r="M56" i="16"/>
  <c r="S56" i="16"/>
  <c r="B56" i="16"/>
  <c r="I56" i="19"/>
  <c r="J56" i="16"/>
  <c r="S44" i="16"/>
  <c r="M44" i="16"/>
  <c r="Z44" i="16"/>
  <c r="P44" i="16"/>
  <c r="B44" i="16"/>
  <c r="I107" i="19"/>
  <c r="J107" i="16"/>
  <c r="J69" i="16"/>
  <c r="I69" i="19"/>
  <c r="I53" i="19"/>
  <c r="J53" i="16"/>
  <c r="Z119" i="16"/>
  <c r="M119" i="16"/>
  <c r="P119" i="16"/>
  <c r="B119" i="16"/>
  <c r="S119" i="16"/>
  <c r="J119" i="16"/>
  <c r="I119" i="19"/>
  <c r="Z94" i="16"/>
  <c r="P94" i="16"/>
  <c r="B94" i="16"/>
  <c r="S94" i="16"/>
  <c r="M94" i="16"/>
  <c r="I94" i="19"/>
  <c r="J94" i="16"/>
  <c r="S104" i="16"/>
  <c r="Z104" i="16"/>
  <c r="M104" i="16"/>
  <c r="P104" i="16"/>
  <c r="B104" i="16"/>
  <c r="I121" i="19"/>
  <c r="J121" i="16"/>
  <c r="B99" i="16"/>
  <c r="M99" i="16"/>
  <c r="S99" i="16"/>
  <c r="Z99" i="16"/>
  <c r="P99" i="16"/>
  <c r="S83" i="16"/>
  <c r="Z83" i="16"/>
  <c r="B83" i="16"/>
  <c r="P83" i="16"/>
  <c r="M83" i="16"/>
  <c r="J79" i="16"/>
  <c r="I79" i="19"/>
  <c r="I98" i="19"/>
  <c r="J98" i="16"/>
  <c r="J80" i="16"/>
  <c r="I80" i="19"/>
  <c r="I88" i="19"/>
  <c r="J88" i="16"/>
  <c r="B105" i="16"/>
  <c r="P105" i="16"/>
  <c r="Z105" i="16"/>
  <c r="S105" i="16"/>
  <c r="M105" i="16"/>
  <c r="I101" i="19"/>
  <c r="J101" i="16"/>
  <c r="J74" i="16"/>
  <c r="I74" i="19"/>
  <c r="S65" i="16"/>
  <c r="M65" i="16"/>
  <c r="Z65" i="16"/>
  <c r="P65" i="16"/>
  <c r="B65" i="16"/>
  <c r="P86" i="16"/>
  <c r="S86" i="16"/>
  <c r="M86" i="16"/>
  <c r="Z86" i="16"/>
  <c r="B86" i="16"/>
  <c r="I86" i="19"/>
  <c r="J86" i="16"/>
  <c r="M43" i="16"/>
  <c r="Z43" i="16"/>
  <c r="P43" i="16"/>
  <c r="S43" i="16"/>
  <c r="B43" i="16"/>
  <c r="I43" i="19"/>
  <c r="J43" i="16"/>
  <c r="I108" i="19"/>
  <c r="J108" i="16"/>
  <c r="I73" i="19"/>
  <c r="J73" i="16"/>
  <c r="M59" i="16"/>
  <c r="S59" i="16"/>
  <c r="B59" i="16"/>
  <c r="P59" i="16"/>
  <c r="Z59" i="16"/>
  <c r="I59" i="19"/>
  <c r="J59" i="16"/>
  <c r="S55" i="16"/>
  <c r="B55" i="16"/>
  <c r="P55" i="16"/>
  <c r="Z55" i="16"/>
  <c r="M55" i="16"/>
  <c r="I55" i="19"/>
  <c r="J55" i="16"/>
  <c r="P90" i="16"/>
  <c r="S90" i="16"/>
  <c r="M90" i="16"/>
  <c r="Z90" i="16"/>
  <c r="B90" i="16"/>
  <c r="I129" i="19"/>
  <c r="J129" i="16"/>
  <c r="I124" i="19"/>
  <c r="J124" i="16"/>
  <c r="Z111" i="16"/>
  <c r="M111" i="16"/>
  <c r="P111" i="16"/>
  <c r="B111" i="16"/>
  <c r="S111" i="16"/>
  <c r="P102" i="16"/>
  <c r="Z102" i="16"/>
  <c r="S102" i="16"/>
  <c r="M102" i="16"/>
  <c r="B102" i="16"/>
  <c r="J102" i="16"/>
  <c r="I102" i="19"/>
  <c r="S82" i="16"/>
  <c r="B82" i="16"/>
  <c r="Z82" i="16"/>
  <c r="P82" i="16"/>
  <c r="M82" i="16"/>
  <c r="I82" i="19"/>
  <c r="J82" i="16"/>
  <c r="J89" i="16"/>
  <c r="I89" i="19"/>
  <c r="I95" i="19"/>
  <c r="J95" i="16"/>
  <c r="B118" i="16"/>
  <c r="Z118" i="16"/>
  <c r="P118" i="16"/>
  <c r="M118" i="16"/>
  <c r="S118" i="16"/>
  <c r="I76" i="19"/>
  <c r="J76" i="16"/>
  <c r="B62" i="16"/>
  <c r="M62" i="16"/>
  <c r="S62" i="16"/>
  <c r="Z62" i="16"/>
  <c r="P62" i="16"/>
  <c r="M63" i="16"/>
  <c r="S63" i="16"/>
  <c r="B63" i="16"/>
  <c r="P63" i="16"/>
  <c r="Z63" i="16"/>
  <c r="B54" i="16"/>
  <c r="P54" i="16"/>
  <c r="M54" i="16"/>
  <c r="S54" i="16"/>
  <c r="Z54" i="16"/>
  <c r="P130" i="16"/>
  <c r="Z130" i="16"/>
  <c r="B130" i="16"/>
  <c r="S130" i="16"/>
  <c r="M130" i="16"/>
  <c r="P107" i="16"/>
  <c r="B107" i="16"/>
  <c r="S107" i="16"/>
  <c r="M107" i="16"/>
  <c r="Z107" i="16"/>
  <c r="I87" i="19"/>
  <c r="J87" i="16"/>
  <c r="M69" i="16"/>
  <c r="Z69" i="16"/>
  <c r="P69" i="16"/>
  <c r="B69" i="16"/>
  <c r="S69" i="16"/>
  <c r="M81" i="16"/>
  <c r="B81" i="16"/>
  <c r="Z81" i="16"/>
  <c r="P81" i="16"/>
  <c r="S81" i="16"/>
  <c r="I81" i="19"/>
  <c r="J81" i="16"/>
  <c r="I49" i="19"/>
  <c r="J49" i="16"/>
  <c r="I84" i="19"/>
  <c r="J84" i="16"/>
  <c r="B113" i="16"/>
  <c r="S113" i="16"/>
  <c r="Z113" i="16"/>
  <c r="M113" i="16"/>
  <c r="P113" i="16"/>
  <c r="I99" i="19"/>
  <c r="J99" i="16"/>
  <c r="B85" i="16"/>
  <c r="Z85" i="16"/>
  <c r="P85" i="16"/>
  <c r="S85" i="16"/>
  <c r="M85" i="16"/>
  <c r="B80" i="16"/>
  <c r="Z80" i="16"/>
  <c r="M80" i="16"/>
  <c r="S80" i="16"/>
  <c r="P80" i="16"/>
  <c r="I116" i="19"/>
  <c r="J116" i="16"/>
  <c r="P74" i="16"/>
  <c r="B74" i="16"/>
  <c r="S74" i="16"/>
  <c r="M74" i="16"/>
  <c r="Z74" i="16"/>
  <c r="S91" i="16"/>
  <c r="P91" i="16"/>
  <c r="M91" i="16"/>
  <c r="B91" i="16"/>
  <c r="Z91" i="16"/>
  <c r="I58" i="19"/>
  <c r="J58" i="16"/>
  <c r="I123" i="19"/>
  <c r="J123" i="16"/>
  <c r="I75" i="19"/>
  <c r="J75" i="16"/>
  <c r="I67" i="19"/>
  <c r="J67" i="16"/>
  <c r="P70" i="16"/>
  <c r="M70" i="16"/>
  <c r="Z70" i="16"/>
  <c r="B70" i="16"/>
  <c r="S70" i="16"/>
  <c r="P47" i="16"/>
  <c r="B47" i="16"/>
  <c r="M47" i="16"/>
  <c r="Z47" i="16"/>
  <c r="S47" i="16"/>
  <c r="J47" i="16"/>
  <c r="I47" i="19"/>
  <c r="Z48" i="16"/>
  <c r="M48" i="16"/>
  <c r="P48" i="16"/>
  <c r="B48" i="16"/>
  <c r="S48" i="16"/>
  <c r="P120" i="16"/>
  <c r="B120" i="16"/>
  <c r="S120" i="16"/>
  <c r="Z120" i="16"/>
  <c r="M120" i="16"/>
  <c r="Z92" i="16"/>
  <c r="S92" i="16"/>
  <c r="B92" i="16"/>
  <c r="M92" i="16"/>
  <c r="P92" i="16"/>
  <c r="P78" i="16"/>
  <c r="S78" i="16"/>
  <c r="Z78" i="16"/>
  <c r="M78" i="16"/>
  <c r="B78" i="16"/>
  <c r="Z45" i="16"/>
  <c r="P45" i="16"/>
  <c r="B45" i="16"/>
  <c r="S45" i="16"/>
  <c r="M45" i="16"/>
  <c r="J45" i="16"/>
  <c r="I45" i="19"/>
  <c r="BA35" i="10"/>
  <c r="BB35" i="10"/>
  <c r="BC35" i="10"/>
  <c r="BD35" i="10"/>
  <c r="BC33" i="10"/>
  <c r="BD33" i="10"/>
  <c r="BA33" i="10"/>
  <c r="BB33" i="10"/>
  <c r="BD32" i="10"/>
  <c r="BA32" i="10"/>
  <c r="BB32" i="10"/>
  <c r="BC32" i="10"/>
  <c r="H32" i="9"/>
  <c r="H33" i="9"/>
  <c r="J41" i="16"/>
  <c r="I41" i="19"/>
  <c r="M41" i="16"/>
  <c r="P41" i="16"/>
  <c r="Z41" i="16"/>
  <c r="B41" i="16"/>
  <c r="S41" i="16"/>
  <c r="AS33" i="12"/>
  <c r="AQ33" i="12"/>
  <c r="H35" i="9"/>
  <c r="L39" i="18" l="1"/>
  <c r="B41" i="18"/>
  <c r="O32" i="17"/>
  <c r="V33" i="22"/>
  <c r="O41" i="18"/>
  <c r="J41" i="18"/>
  <c r="M41" i="19" s="1"/>
  <c r="L41" i="18"/>
  <c r="N41" i="18"/>
  <c r="L37" i="18"/>
  <c r="N37" i="18" s="1"/>
  <c r="M38" i="18"/>
  <c r="L38" i="18"/>
  <c r="N42" i="18"/>
  <c r="M42" i="18"/>
  <c r="J42" i="18"/>
  <c r="M42" i="19" s="1"/>
  <c r="L35" i="18"/>
  <c r="M35" i="18"/>
  <c r="I42" i="18"/>
  <c r="L42" i="18"/>
  <c r="B42" i="18"/>
  <c r="M36" i="18"/>
  <c r="N36" i="18" s="1"/>
  <c r="B36" i="18"/>
  <c r="O34" i="17"/>
  <c r="B37" i="18"/>
  <c r="O33" i="17"/>
  <c r="V32" i="22"/>
  <c r="G79" i="17"/>
  <c r="M79" i="15"/>
  <c r="N79" i="19"/>
  <c r="G105" i="17"/>
  <c r="N105" i="19"/>
  <c r="M105" i="15"/>
  <c r="G120" i="17"/>
  <c r="N120" i="19"/>
  <c r="M120" i="15"/>
  <c r="G65" i="17"/>
  <c r="N65" i="19"/>
  <c r="M65" i="15"/>
  <c r="G51" i="17"/>
  <c r="N51" i="19"/>
  <c r="M51" i="15"/>
  <c r="G103" i="17"/>
  <c r="N103" i="19"/>
  <c r="M103" i="15"/>
  <c r="G50" i="17"/>
  <c r="N50" i="19"/>
  <c r="M50" i="15"/>
  <c r="G53" i="17"/>
  <c r="M53" i="15"/>
  <c r="N53" i="19"/>
  <c r="G91" i="17"/>
  <c r="N91" i="19"/>
  <c r="M91" i="15"/>
  <c r="G74" i="17"/>
  <c r="N74" i="19"/>
  <c r="M74" i="15"/>
  <c r="G81" i="17"/>
  <c r="N81" i="19"/>
  <c r="M81" i="15"/>
  <c r="G63" i="17"/>
  <c r="M63" i="15"/>
  <c r="N63" i="19"/>
  <c r="G127" i="17"/>
  <c r="M127" i="15"/>
  <c r="N127" i="19"/>
  <c r="G45" i="17"/>
  <c r="M45" i="15"/>
  <c r="N45" i="19"/>
  <c r="G62" i="17"/>
  <c r="M62" i="15"/>
  <c r="N62" i="19"/>
  <c r="G111" i="17"/>
  <c r="M111" i="15"/>
  <c r="N111" i="19"/>
  <c r="G101" i="17"/>
  <c r="N101" i="19"/>
  <c r="M101" i="15"/>
  <c r="G46" i="17"/>
  <c r="M46" i="15"/>
  <c r="N46" i="19"/>
  <c r="G73" i="17"/>
  <c r="N73" i="19"/>
  <c r="M73" i="15"/>
  <c r="G124" i="17"/>
  <c r="M124" i="15"/>
  <c r="N124" i="19"/>
  <c r="G59" i="17"/>
  <c r="N59" i="19"/>
  <c r="M59" i="15"/>
  <c r="G104" i="17"/>
  <c r="N104" i="19"/>
  <c r="M104" i="15"/>
  <c r="G94" i="17"/>
  <c r="M94" i="15"/>
  <c r="N94" i="19"/>
  <c r="G42" i="17"/>
  <c r="N42" i="19"/>
  <c r="M42" i="15"/>
  <c r="G114" i="17"/>
  <c r="N114" i="19"/>
  <c r="M114" i="15"/>
  <c r="G99" i="17"/>
  <c r="N99" i="19"/>
  <c r="M99" i="15"/>
  <c r="G52" i="17"/>
  <c r="N52" i="19"/>
  <c r="M52" i="15"/>
  <c r="G61" i="17"/>
  <c r="M61" i="15"/>
  <c r="N61" i="19"/>
  <c r="G70" i="17"/>
  <c r="N70" i="19"/>
  <c r="M70" i="15"/>
  <c r="G43" i="17"/>
  <c r="N43" i="19"/>
  <c r="M43" i="15"/>
  <c r="G86" i="17"/>
  <c r="M86" i="15"/>
  <c r="N86" i="19"/>
  <c r="G49" i="17"/>
  <c r="N49" i="19"/>
  <c r="M49" i="15"/>
  <c r="G128" i="17"/>
  <c r="N128" i="19"/>
  <c r="M128" i="15"/>
  <c r="G97" i="17"/>
  <c r="N97" i="19"/>
  <c r="M97" i="15"/>
  <c r="G93" i="17"/>
  <c r="M93" i="15"/>
  <c r="N93" i="19"/>
  <c r="G57" i="17"/>
  <c r="N57" i="19"/>
  <c r="M57" i="15"/>
  <c r="G75" i="17"/>
  <c r="N75" i="19"/>
  <c r="M75" i="15"/>
  <c r="G96" i="17"/>
  <c r="N96" i="19"/>
  <c r="M96" i="15"/>
  <c r="G116" i="17"/>
  <c r="N116" i="19"/>
  <c r="M116" i="15"/>
  <c r="G121" i="17"/>
  <c r="N121" i="19"/>
  <c r="M121" i="15"/>
  <c r="G84" i="17"/>
  <c r="N84" i="19"/>
  <c r="M84" i="15"/>
  <c r="G60" i="17"/>
  <c r="M60" i="15"/>
  <c r="N60" i="19"/>
  <c r="G110" i="17"/>
  <c r="M110" i="15"/>
  <c r="N110" i="19"/>
  <c r="G95" i="17"/>
  <c r="M95" i="15"/>
  <c r="N95" i="19"/>
  <c r="G47" i="17"/>
  <c r="M47" i="15"/>
  <c r="N47" i="19"/>
  <c r="G69" i="17"/>
  <c r="N69" i="19"/>
  <c r="M69" i="15"/>
  <c r="G102" i="17"/>
  <c r="N102" i="19"/>
  <c r="M102" i="15"/>
  <c r="G66" i="17"/>
  <c r="N66" i="19"/>
  <c r="M66" i="15"/>
  <c r="G115" i="17"/>
  <c r="N115" i="19"/>
  <c r="M115" i="15"/>
  <c r="G87" i="17"/>
  <c r="N87" i="19"/>
  <c r="M87" i="15"/>
  <c r="G88" i="17"/>
  <c r="N88" i="19"/>
  <c r="M88" i="15"/>
  <c r="G89" i="17"/>
  <c r="N89" i="19"/>
  <c r="M89" i="15"/>
  <c r="G107" i="17"/>
  <c r="N107" i="19"/>
  <c r="M107" i="15"/>
  <c r="G106" i="17"/>
  <c r="N106" i="19"/>
  <c r="M106" i="15"/>
  <c r="G71" i="17"/>
  <c r="N71" i="19"/>
  <c r="M71" i="15"/>
  <c r="G108" i="17"/>
  <c r="M108" i="15"/>
  <c r="N108" i="19"/>
  <c r="G125" i="17"/>
  <c r="M125" i="15"/>
  <c r="N125" i="19"/>
  <c r="G58" i="17"/>
  <c r="N58" i="19"/>
  <c r="M58" i="15"/>
  <c r="G85" i="17"/>
  <c r="N85" i="19"/>
  <c r="M85" i="15"/>
  <c r="G55" i="17"/>
  <c r="N55" i="19"/>
  <c r="M55" i="15"/>
  <c r="G129" i="17"/>
  <c r="N129" i="19"/>
  <c r="M129" i="15"/>
  <c r="G122" i="17"/>
  <c r="N122" i="19"/>
  <c r="M122" i="15"/>
  <c r="G76" i="17"/>
  <c r="M76" i="15"/>
  <c r="N76" i="19"/>
  <c r="G68" i="17"/>
  <c r="N68" i="19"/>
  <c r="M68" i="15"/>
  <c r="G78" i="17"/>
  <c r="M78" i="15"/>
  <c r="N78" i="19"/>
  <c r="G92" i="17"/>
  <c r="M92" i="15"/>
  <c r="N92" i="19"/>
  <c r="G48" i="17"/>
  <c r="N48" i="19"/>
  <c r="M48" i="15"/>
  <c r="G118" i="17"/>
  <c r="M118" i="15"/>
  <c r="N118" i="19"/>
  <c r="G83" i="17"/>
  <c r="N83" i="19"/>
  <c r="M83" i="15"/>
  <c r="G109" i="17"/>
  <c r="M109" i="15"/>
  <c r="N109" i="19"/>
  <c r="G113" i="17"/>
  <c r="N113" i="19"/>
  <c r="M113" i="15"/>
  <c r="G123" i="17"/>
  <c r="N123" i="19"/>
  <c r="M123" i="15"/>
  <c r="G80" i="17"/>
  <c r="N80" i="19"/>
  <c r="M80" i="15"/>
  <c r="G82" i="17"/>
  <c r="N82" i="19"/>
  <c r="M82" i="15"/>
  <c r="G90" i="17"/>
  <c r="N90" i="19"/>
  <c r="M90" i="15"/>
  <c r="G44" i="17"/>
  <c r="M44" i="15"/>
  <c r="N44" i="19"/>
  <c r="G56" i="17"/>
  <c r="N56" i="19"/>
  <c r="M56" i="15"/>
  <c r="G117" i="17"/>
  <c r="N117" i="19"/>
  <c r="M117" i="15"/>
  <c r="G72" i="17"/>
  <c r="N72" i="19"/>
  <c r="M72" i="15"/>
  <c r="G67" i="17"/>
  <c r="N67" i="19"/>
  <c r="M67" i="15"/>
  <c r="G130" i="17"/>
  <c r="N130" i="19"/>
  <c r="M130" i="15"/>
  <c r="G119" i="17"/>
  <c r="N119" i="19"/>
  <c r="M119" i="15"/>
  <c r="G126" i="17"/>
  <c r="M126" i="15"/>
  <c r="N126" i="19"/>
  <c r="G100" i="17"/>
  <c r="N100" i="19"/>
  <c r="M100" i="15"/>
  <c r="G41" i="17"/>
  <c r="N41" i="19"/>
  <c r="M41" i="15"/>
  <c r="G54" i="17"/>
  <c r="N54" i="19"/>
  <c r="M54" i="15"/>
  <c r="G112" i="17"/>
  <c r="N112" i="19"/>
  <c r="M112" i="15"/>
  <c r="G64" i="17"/>
  <c r="N64" i="19"/>
  <c r="M64" i="15"/>
  <c r="G77" i="17"/>
  <c r="M77" i="15"/>
  <c r="N77" i="19"/>
  <c r="G98" i="17"/>
  <c r="N98" i="19"/>
  <c r="M98" i="15"/>
  <c r="N34" i="22"/>
  <c r="V34" i="22"/>
  <c r="N37" i="22"/>
  <c r="V37" i="22"/>
  <c r="V35" i="22"/>
  <c r="N35" i="22"/>
  <c r="V36" i="22"/>
  <c r="N34" i="18"/>
  <c r="N33" i="18"/>
  <c r="N32" i="18"/>
  <c r="N39" i="18"/>
  <c r="N38" i="18"/>
  <c r="N35" i="18"/>
  <c r="J41" i="19"/>
  <c r="J41" i="21" s="1"/>
  <c r="I41" i="21"/>
  <c r="J45" i="19"/>
  <c r="J45" i="21" s="1"/>
  <c r="I45" i="21"/>
  <c r="J67" i="19"/>
  <c r="J67" i="21" s="1"/>
  <c r="I67" i="21"/>
  <c r="J123" i="19"/>
  <c r="J123" i="21" s="1"/>
  <c r="I123" i="21"/>
  <c r="J116" i="19"/>
  <c r="J116" i="21" s="1"/>
  <c r="I116" i="21"/>
  <c r="J99" i="19"/>
  <c r="J99" i="21" s="1"/>
  <c r="I99" i="21"/>
  <c r="J76" i="19"/>
  <c r="J76" i="21" s="1"/>
  <c r="I76" i="21"/>
  <c r="J89" i="19"/>
  <c r="J89" i="21" s="1"/>
  <c r="I89" i="21"/>
  <c r="J129" i="19"/>
  <c r="J129" i="21" s="1"/>
  <c r="I129" i="21"/>
  <c r="J59" i="19"/>
  <c r="J59" i="21" s="1"/>
  <c r="I59" i="21"/>
  <c r="J101" i="19"/>
  <c r="J101" i="21" s="1"/>
  <c r="I101" i="21"/>
  <c r="J80" i="19"/>
  <c r="J80" i="21" s="1"/>
  <c r="I80" i="21"/>
  <c r="J79" i="19"/>
  <c r="J79" i="21" s="1"/>
  <c r="I79" i="21"/>
  <c r="J94" i="19"/>
  <c r="J94" i="21" s="1"/>
  <c r="I94" i="21"/>
  <c r="J53" i="19"/>
  <c r="J53" i="21" s="1"/>
  <c r="I53" i="21"/>
  <c r="J107" i="19"/>
  <c r="J107" i="21" s="1"/>
  <c r="I107" i="21"/>
  <c r="J109" i="19"/>
  <c r="J109" i="21" s="1"/>
  <c r="I109" i="21"/>
  <c r="J46" i="19"/>
  <c r="J46" i="21" s="1"/>
  <c r="I46" i="21"/>
  <c r="J70" i="19"/>
  <c r="J70" i="21" s="1"/>
  <c r="I70" i="21"/>
  <c r="J105" i="19"/>
  <c r="J105" i="21" s="1"/>
  <c r="I105" i="21"/>
  <c r="J85" i="19"/>
  <c r="J85" i="21" s="1"/>
  <c r="I85" i="21"/>
  <c r="J115" i="19"/>
  <c r="J115" i="21" s="1"/>
  <c r="I115" i="21"/>
  <c r="J93" i="19"/>
  <c r="J93" i="21" s="1"/>
  <c r="I93" i="21"/>
  <c r="J128" i="19"/>
  <c r="J128" i="21" s="1"/>
  <c r="I128" i="21"/>
  <c r="J57" i="19"/>
  <c r="J57" i="21" s="1"/>
  <c r="I57" i="21"/>
  <c r="J44" i="19"/>
  <c r="J44" i="21" s="1"/>
  <c r="I44" i="21"/>
  <c r="J100" i="19"/>
  <c r="J100" i="21" s="1"/>
  <c r="I100" i="21"/>
  <c r="J83" i="19"/>
  <c r="J83" i="21" s="1"/>
  <c r="I83" i="21"/>
  <c r="J130" i="19"/>
  <c r="J130" i="21" s="1"/>
  <c r="I130" i="21"/>
  <c r="J49" i="19"/>
  <c r="J49" i="21" s="1"/>
  <c r="I49" i="21"/>
  <c r="J102" i="19"/>
  <c r="J102" i="21" s="1"/>
  <c r="I102" i="21"/>
  <c r="J55" i="19"/>
  <c r="J55" i="21" s="1"/>
  <c r="I55" i="21"/>
  <c r="J108" i="19"/>
  <c r="J108" i="21" s="1"/>
  <c r="I108" i="21"/>
  <c r="J74" i="19"/>
  <c r="J74" i="21" s="1"/>
  <c r="I74" i="21"/>
  <c r="J121" i="19"/>
  <c r="J121" i="21" s="1"/>
  <c r="I121" i="21"/>
  <c r="J69" i="19"/>
  <c r="J69" i="21" s="1"/>
  <c r="I69" i="21"/>
  <c r="J120" i="19"/>
  <c r="J120" i="21" s="1"/>
  <c r="I120" i="21"/>
  <c r="J51" i="19"/>
  <c r="J51" i="21" s="1"/>
  <c r="I51" i="21"/>
  <c r="J71" i="19"/>
  <c r="J71" i="21" s="1"/>
  <c r="I71" i="21"/>
  <c r="J96" i="19"/>
  <c r="J96" i="21" s="1"/>
  <c r="I96" i="21"/>
  <c r="J126" i="19"/>
  <c r="J126" i="21" s="1"/>
  <c r="I126" i="21"/>
  <c r="J64" i="19"/>
  <c r="J64" i="21" s="1"/>
  <c r="I64" i="21"/>
  <c r="J77" i="19"/>
  <c r="J77" i="21" s="1"/>
  <c r="I77" i="21"/>
  <c r="J62" i="19"/>
  <c r="J62" i="21" s="1"/>
  <c r="I62" i="21"/>
  <c r="J42" i="19"/>
  <c r="J42" i="21" s="1"/>
  <c r="I42" i="21"/>
  <c r="J78" i="19"/>
  <c r="J78" i="21" s="1"/>
  <c r="I78" i="21"/>
  <c r="J106" i="19"/>
  <c r="J106" i="21" s="1"/>
  <c r="I106" i="21"/>
  <c r="J68" i="19"/>
  <c r="J68" i="21" s="1"/>
  <c r="I68" i="21"/>
  <c r="J112" i="19"/>
  <c r="J112" i="21" s="1"/>
  <c r="I112" i="21"/>
  <c r="J127" i="19"/>
  <c r="J127" i="21" s="1"/>
  <c r="I127" i="21"/>
  <c r="J66" i="19"/>
  <c r="J66" i="21" s="1"/>
  <c r="I66" i="21"/>
  <c r="J114" i="19"/>
  <c r="J114" i="21" s="1"/>
  <c r="I114" i="21"/>
  <c r="J75" i="19"/>
  <c r="J75" i="21" s="1"/>
  <c r="I75" i="21"/>
  <c r="J58" i="19"/>
  <c r="J58" i="21" s="1"/>
  <c r="I58" i="21"/>
  <c r="J124" i="19"/>
  <c r="J124" i="21" s="1"/>
  <c r="I124" i="21"/>
  <c r="J86" i="19"/>
  <c r="J86" i="21" s="1"/>
  <c r="I86" i="21"/>
  <c r="J119" i="19"/>
  <c r="J119" i="21" s="1"/>
  <c r="I119" i="21"/>
  <c r="J54" i="19"/>
  <c r="J54" i="21" s="1"/>
  <c r="I54" i="21"/>
  <c r="J90" i="19"/>
  <c r="J90" i="21" s="1"/>
  <c r="I90" i="21"/>
  <c r="J52" i="19"/>
  <c r="J52" i="21" s="1"/>
  <c r="I52" i="21"/>
  <c r="J60" i="19"/>
  <c r="J60" i="21" s="1"/>
  <c r="I60" i="21"/>
  <c r="J117" i="19"/>
  <c r="J117" i="21" s="1"/>
  <c r="I117" i="21"/>
  <c r="J113" i="19"/>
  <c r="J113" i="21" s="1"/>
  <c r="I113" i="21"/>
  <c r="J104" i="19"/>
  <c r="J104" i="21" s="1"/>
  <c r="I104" i="21"/>
  <c r="J50" i="19"/>
  <c r="J50" i="21" s="1"/>
  <c r="I50" i="21"/>
  <c r="J97" i="19"/>
  <c r="J97" i="21" s="1"/>
  <c r="I97" i="21"/>
  <c r="J118" i="19"/>
  <c r="J118" i="21" s="1"/>
  <c r="I118" i="21"/>
  <c r="J47" i="19"/>
  <c r="J47" i="21" s="1"/>
  <c r="I47" i="21"/>
  <c r="J84" i="19"/>
  <c r="J84" i="21" s="1"/>
  <c r="I84" i="21"/>
  <c r="J81" i="19"/>
  <c r="J81" i="21" s="1"/>
  <c r="I81" i="21"/>
  <c r="J87" i="19"/>
  <c r="J87" i="21" s="1"/>
  <c r="I87" i="21"/>
  <c r="J95" i="19"/>
  <c r="J95" i="21" s="1"/>
  <c r="I95" i="21"/>
  <c r="J82" i="19"/>
  <c r="J82" i="21" s="1"/>
  <c r="I82" i="21"/>
  <c r="J73" i="19"/>
  <c r="J73" i="21" s="1"/>
  <c r="I73" i="21"/>
  <c r="J43" i="19"/>
  <c r="J43" i="21" s="1"/>
  <c r="I43" i="21"/>
  <c r="J88" i="19"/>
  <c r="J88" i="21" s="1"/>
  <c r="I88" i="21"/>
  <c r="J98" i="19"/>
  <c r="J98" i="21" s="1"/>
  <c r="I98" i="21"/>
  <c r="J56" i="19"/>
  <c r="J56" i="21" s="1"/>
  <c r="I56" i="21"/>
  <c r="J110" i="19"/>
  <c r="J110" i="21" s="1"/>
  <c r="I110" i="21"/>
  <c r="J103" i="19"/>
  <c r="J103" i="21" s="1"/>
  <c r="I103" i="21"/>
  <c r="J111" i="19"/>
  <c r="J111" i="21" s="1"/>
  <c r="I111" i="21"/>
  <c r="J122" i="19"/>
  <c r="J122" i="21" s="1"/>
  <c r="I122" i="21"/>
  <c r="J91" i="19"/>
  <c r="J91" i="21" s="1"/>
  <c r="I91" i="21"/>
  <c r="J63" i="19"/>
  <c r="J63" i="21" s="1"/>
  <c r="I63" i="21"/>
  <c r="J92" i="19"/>
  <c r="J92" i="21" s="1"/>
  <c r="I92" i="21"/>
  <c r="J48" i="19"/>
  <c r="J48" i="21" s="1"/>
  <c r="I48" i="21"/>
  <c r="J65" i="19"/>
  <c r="J65" i="21" s="1"/>
  <c r="I65" i="21"/>
  <c r="J72" i="19"/>
  <c r="J72" i="21" s="1"/>
  <c r="I72" i="21"/>
  <c r="J61" i="19"/>
  <c r="J61" i="21" s="1"/>
  <c r="I61" i="21"/>
  <c r="J125" i="19"/>
  <c r="J125" i="21" s="1"/>
  <c r="I125" i="21"/>
  <c r="K92" i="21"/>
  <c r="K47" i="21"/>
  <c r="K91" i="21"/>
  <c r="K54" i="21"/>
  <c r="K62" i="21"/>
  <c r="K118" i="21"/>
  <c r="K90" i="21"/>
  <c r="K43" i="21"/>
  <c r="K86" i="21"/>
  <c r="K65" i="21"/>
  <c r="K56" i="21"/>
  <c r="K52" i="21"/>
  <c r="K110" i="21"/>
  <c r="K51" i="21"/>
  <c r="K68" i="21"/>
  <c r="K115" i="21"/>
  <c r="K57" i="21"/>
  <c r="K77" i="21"/>
  <c r="K87" i="21"/>
  <c r="K95" i="21"/>
  <c r="K96" i="21"/>
  <c r="K123" i="21"/>
  <c r="K116" i="21"/>
  <c r="K88" i="21"/>
  <c r="K97" i="21"/>
  <c r="K45" i="21"/>
  <c r="K78" i="21"/>
  <c r="K81" i="21"/>
  <c r="K59" i="21"/>
  <c r="K44" i="21"/>
  <c r="K66" i="21"/>
  <c r="K109" i="21"/>
  <c r="K129" i="21"/>
  <c r="K122" i="21"/>
  <c r="K108" i="21"/>
  <c r="K101" i="21"/>
  <c r="K76" i="21"/>
  <c r="K125" i="21"/>
  <c r="K46" i="21"/>
  <c r="K73" i="21"/>
  <c r="K72" i="21"/>
  <c r="K121" i="21"/>
  <c r="K50" i="21"/>
  <c r="K53" i="21"/>
  <c r="K74" i="21"/>
  <c r="K85" i="21"/>
  <c r="K130" i="21"/>
  <c r="K120" i="21"/>
  <c r="K70" i="21"/>
  <c r="K80" i="21"/>
  <c r="K69" i="21"/>
  <c r="K107" i="21"/>
  <c r="K82" i="21"/>
  <c r="K102" i="21"/>
  <c r="K111" i="21"/>
  <c r="K99" i="21"/>
  <c r="K104" i="21"/>
  <c r="K119" i="21"/>
  <c r="K67" i="21"/>
  <c r="K112" i="21"/>
  <c r="K127" i="21"/>
  <c r="K64" i="21"/>
  <c r="K49" i="21"/>
  <c r="K103" i="21"/>
  <c r="K117" i="21"/>
  <c r="K100" i="21"/>
  <c r="K124" i="21"/>
  <c r="K48" i="21"/>
  <c r="K113" i="21"/>
  <c r="K63" i="21"/>
  <c r="K55" i="21"/>
  <c r="K105" i="21"/>
  <c r="K83" i="21"/>
  <c r="K94" i="21"/>
  <c r="K42" i="21"/>
  <c r="K114" i="21"/>
  <c r="K106" i="21"/>
  <c r="K71" i="21"/>
  <c r="K126" i="21"/>
  <c r="K79" i="21"/>
  <c r="K93" i="21"/>
  <c r="K61" i="21"/>
  <c r="K75" i="21"/>
  <c r="K58" i="21"/>
  <c r="K98" i="21"/>
  <c r="K128" i="21"/>
  <c r="K84" i="21"/>
  <c r="K60" i="21"/>
  <c r="K89" i="21"/>
  <c r="K41" i="21"/>
  <c r="F5" i="10"/>
  <c r="F4" i="10"/>
  <c r="E5" i="10"/>
  <c r="E4" i="10"/>
  <c r="F3" i="10"/>
  <c r="E3" i="10"/>
  <c r="AD130" i="10"/>
  <c r="AA130" i="10" s="1"/>
  <c r="P130" i="10"/>
  <c r="AC130" i="10"/>
  <c r="AD129" i="10"/>
  <c r="AA129" i="10" s="1"/>
  <c r="P129" i="10"/>
  <c r="AC129" i="10"/>
  <c r="AD128" i="10"/>
  <c r="AA128" i="10" s="1"/>
  <c r="P128" i="10"/>
  <c r="AC128" i="10"/>
  <c r="AD127" i="10"/>
  <c r="AA127" i="10" s="1"/>
  <c r="P127" i="10"/>
  <c r="AC127" i="10"/>
  <c r="AD126" i="10"/>
  <c r="AA126" i="10" s="1"/>
  <c r="P126" i="10"/>
  <c r="AC126" i="10"/>
  <c r="AD125" i="10"/>
  <c r="AA125" i="10" s="1"/>
  <c r="P125" i="10"/>
  <c r="AC125" i="10"/>
  <c r="AD124" i="10"/>
  <c r="AA124" i="10" s="1"/>
  <c r="P124" i="10"/>
  <c r="AC124" i="10"/>
  <c r="AD123" i="10"/>
  <c r="AA123" i="10" s="1"/>
  <c r="P123" i="10"/>
  <c r="AC123" i="10"/>
  <c r="AD122" i="10"/>
  <c r="AA122" i="10" s="1"/>
  <c r="P122" i="10"/>
  <c r="AC122" i="10"/>
  <c r="AD121" i="10"/>
  <c r="AA121" i="10" s="1"/>
  <c r="P121" i="10"/>
  <c r="AD120" i="10"/>
  <c r="AA120" i="10" s="1"/>
  <c r="P120" i="10"/>
  <c r="AD119" i="10"/>
  <c r="AA119" i="10" s="1"/>
  <c r="P119" i="10"/>
  <c r="AD118" i="10"/>
  <c r="AA118" i="10" s="1"/>
  <c r="P118" i="10"/>
  <c r="AD117" i="10"/>
  <c r="AA117" i="10" s="1"/>
  <c r="P117" i="10"/>
  <c r="AD116" i="10"/>
  <c r="AA116" i="10" s="1"/>
  <c r="P116" i="10"/>
  <c r="AD115" i="10"/>
  <c r="AA115" i="10" s="1"/>
  <c r="P115" i="10"/>
  <c r="AD114" i="10"/>
  <c r="AA114" i="10" s="1"/>
  <c r="P114" i="10"/>
  <c r="AD113" i="10"/>
  <c r="AA113" i="10" s="1"/>
  <c r="P113" i="10"/>
  <c r="AD112" i="10"/>
  <c r="AA112" i="10" s="1"/>
  <c r="P112" i="10"/>
  <c r="AD111" i="10"/>
  <c r="AA111" i="10" s="1"/>
  <c r="P111" i="10"/>
  <c r="AD110" i="10"/>
  <c r="AA110" i="10" s="1"/>
  <c r="P110" i="10"/>
  <c r="AD109" i="10"/>
  <c r="AA109" i="10" s="1"/>
  <c r="P109" i="10"/>
  <c r="AD108" i="10"/>
  <c r="AA108" i="10" s="1"/>
  <c r="P108" i="10"/>
  <c r="AD107" i="10"/>
  <c r="AA107" i="10" s="1"/>
  <c r="P107" i="10"/>
  <c r="AD106" i="10"/>
  <c r="AA106" i="10" s="1"/>
  <c r="P106" i="10"/>
  <c r="AD105" i="10"/>
  <c r="AA105" i="10" s="1"/>
  <c r="AB105" i="10"/>
  <c r="P105" i="10"/>
  <c r="AD104" i="10"/>
  <c r="AA104" i="10" s="1"/>
  <c r="AB104" i="10"/>
  <c r="P104" i="10"/>
  <c r="B104" i="10"/>
  <c r="AD103" i="10"/>
  <c r="AA103" i="10" s="1"/>
  <c r="AD102" i="10"/>
  <c r="AA102" i="10" s="1"/>
  <c r="P102" i="10"/>
  <c r="AC102" i="10"/>
  <c r="B102" i="10"/>
  <c r="AD101" i="10"/>
  <c r="AA101" i="10" s="1"/>
  <c r="AC101" i="10"/>
  <c r="P101" i="10"/>
  <c r="AB101" i="10"/>
  <c r="B101" i="10"/>
  <c r="AD100" i="10"/>
  <c r="AA100" i="10" s="1"/>
  <c r="AC100" i="10"/>
  <c r="P100" i="10"/>
  <c r="AB100" i="10"/>
  <c r="B100" i="10"/>
  <c r="AD99" i="10"/>
  <c r="AA99" i="10" s="1"/>
  <c r="AC99" i="10"/>
  <c r="P99" i="10"/>
  <c r="AB99" i="10"/>
  <c r="B99" i="10"/>
  <c r="AD98" i="10"/>
  <c r="AA98" i="10" s="1"/>
  <c r="AC98" i="10"/>
  <c r="P98" i="10"/>
  <c r="AB98" i="10"/>
  <c r="B98" i="10"/>
  <c r="AD97" i="10"/>
  <c r="AA97" i="10" s="1"/>
  <c r="AC97" i="10"/>
  <c r="P97" i="10"/>
  <c r="AB97" i="10"/>
  <c r="B97" i="10"/>
  <c r="AD96" i="10"/>
  <c r="AA96" i="10" s="1"/>
  <c r="AC96" i="10"/>
  <c r="P96" i="10"/>
  <c r="AB96" i="10"/>
  <c r="B96" i="10"/>
  <c r="AD95" i="10"/>
  <c r="AA95" i="10" s="1"/>
  <c r="AC95" i="10"/>
  <c r="P95" i="10"/>
  <c r="AB95" i="10"/>
  <c r="B95" i="10"/>
  <c r="AD94" i="10"/>
  <c r="AA94" i="10" s="1"/>
  <c r="AC94" i="10"/>
  <c r="P94" i="10"/>
  <c r="AB94" i="10"/>
  <c r="B94" i="10"/>
  <c r="AD93" i="10"/>
  <c r="AA93" i="10" s="1"/>
  <c r="AC93" i="10"/>
  <c r="P93" i="10"/>
  <c r="AB93" i="10"/>
  <c r="B93" i="10"/>
  <c r="AD92" i="10"/>
  <c r="AA92" i="10" s="1"/>
  <c r="AC92" i="10"/>
  <c r="P92" i="10"/>
  <c r="AB92" i="10"/>
  <c r="B92" i="10"/>
  <c r="AD91" i="10"/>
  <c r="AA91" i="10" s="1"/>
  <c r="AC91" i="10"/>
  <c r="P91" i="10"/>
  <c r="AB91" i="10"/>
  <c r="B91" i="10"/>
  <c r="AD90" i="10"/>
  <c r="AA90" i="10" s="1"/>
  <c r="AC90" i="10"/>
  <c r="P90" i="10"/>
  <c r="AB90" i="10"/>
  <c r="B90" i="10"/>
  <c r="AD89" i="10"/>
  <c r="AA89" i="10" s="1"/>
  <c r="AC89" i="10"/>
  <c r="P89" i="10"/>
  <c r="AB89" i="10"/>
  <c r="B89" i="10"/>
  <c r="AD88" i="10"/>
  <c r="AA88" i="10" s="1"/>
  <c r="AC88" i="10"/>
  <c r="P88" i="10"/>
  <c r="AB88" i="10"/>
  <c r="B88" i="10"/>
  <c r="AD87" i="10"/>
  <c r="AA87" i="10" s="1"/>
  <c r="AC87" i="10"/>
  <c r="P87" i="10"/>
  <c r="AB87" i="10"/>
  <c r="B87" i="10"/>
  <c r="AD86" i="10"/>
  <c r="AA86" i="10" s="1"/>
  <c r="AC86" i="10"/>
  <c r="P86" i="10"/>
  <c r="AB86" i="10"/>
  <c r="B86" i="10"/>
  <c r="AD85" i="10"/>
  <c r="AA85" i="10" s="1"/>
  <c r="AC85" i="10"/>
  <c r="P85" i="10"/>
  <c r="AB85" i="10"/>
  <c r="B85" i="10"/>
  <c r="AD84" i="10"/>
  <c r="AA84" i="10" s="1"/>
  <c r="AC84" i="10"/>
  <c r="P84" i="10"/>
  <c r="AB84" i="10"/>
  <c r="B84" i="10"/>
  <c r="AD83" i="10"/>
  <c r="AA83" i="10" s="1"/>
  <c r="AC83" i="10"/>
  <c r="P83" i="10"/>
  <c r="AB83" i="10"/>
  <c r="B83" i="10"/>
  <c r="AD82" i="10"/>
  <c r="AA82" i="10" s="1"/>
  <c r="AC82" i="10"/>
  <c r="P82" i="10"/>
  <c r="AB82" i="10"/>
  <c r="B82" i="10"/>
  <c r="AD81" i="10"/>
  <c r="AA81" i="10" s="1"/>
  <c r="AC81" i="10"/>
  <c r="P81" i="10"/>
  <c r="AB81" i="10"/>
  <c r="B81" i="10"/>
  <c r="AD80" i="10"/>
  <c r="AA80" i="10" s="1"/>
  <c r="AC80" i="10"/>
  <c r="P80" i="10"/>
  <c r="AB80" i="10"/>
  <c r="B80" i="10"/>
  <c r="AD79" i="10"/>
  <c r="AA79" i="10" s="1"/>
  <c r="AC79" i="10"/>
  <c r="P79" i="10"/>
  <c r="AB79" i="10"/>
  <c r="B79" i="10"/>
  <c r="AD78" i="10"/>
  <c r="AA78" i="10" s="1"/>
  <c r="AC78" i="10"/>
  <c r="P78" i="10"/>
  <c r="AB78" i="10"/>
  <c r="B78" i="10"/>
  <c r="AD77" i="10"/>
  <c r="AA77" i="10" s="1"/>
  <c r="AC77" i="10"/>
  <c r="P77" i="10"/>
  <c r="AB77" i="10"/>
  <c r="B77" i="10"/>
  <c r="AD76" i="10"/>
  <c r="AA76" i="10" s="1"/>
  <c r="AC76" i="10"/>
  <c r="P76" i="10"/>
  <c r="AB76" i="10"/>
  <c r="B76" i="10"/>
  <c r="AD75" i="10"/>
  <c r="AA75" i="10" s="1"/>
  <c r="AC75" i="10"/>
  <c r="P75" i="10"/>
  <c r="AB75" i="10"/>
  <c r="B75" i="10"/>
  <c r="AD74" i="10"/>
  <c r="AA74" i="10" s="1"/>
  <c r="AC74" i="10"/>
  <c r="P74" i="10"/>
  <c r="AB74" i="10"/>
  <c r="B74" i="10"/>
  <c r="AD73" i="10"/>
  <c r="AA73" i="10" s="1"/>
  <c r="AC73" i="10"/>
  <c r="P73" i="10"/>
  <c r="AB73" i="10"/>
  <c r="B73" i="10"/>
  <c r="AD72" i="10"/>
  <c r="AA72" i="10" s="1"/>
  <c r="P72" i="10"/>
  <c r="AB72" i="10"/>
  <c r="AD71" i="10"/>
  <c r="AA71" i="10" s="1"/>
  <c r="P71" i="10"/>
  <c r="AC71" i="10"/>
  <c r="AD70" i="10"/>
  <c r="AA70" i="10" s="1"/>
  <c r="P70" i="10"/>
  <c r="AC70" i="10"/>
  <c r="AD69" i="10"/>
  <c r="AA69" i="10" s="1"/>
  <c r="P69" i="10"/>
  <c r="AC69" i="10"/>
  <c r="AD68" i="10"/>
  <c r="AA68" i="10" s="1"/>
  <c r="P68" i="10"/>
  <c r="AC68" i="10"/>
  <c r="AD67" i="10"/>
  <c r="AA67" i="10" s="1"/>
  <c r="P67" i="10"/>
  <c r="AC67" i="10"/>
  <c r="AD66" i="10"/>
  <c r="AA66" i="10" s="1"/>
  <c r="P66" i="10"/>
  <c r="AC66" i="10"/>
  <c r="AD65" i="10"/>
  <c r="AA65" i="10" s="1"/>
  <c r="P65" i="10"/>
  <c r="AC65" i="10"/>
  <c r="AD64" i="10"/>
  <c r="AA64" i="10" s="1"/>
  <c r="P64" i="10"/>
  <c r="AC64" i="10"/>
  <c r="AD63" i="10"/>
  <c r="AA63" i="10" s="1"/>
  <c r="P63" i="10"/>
  <c r="AC63" i="10"/>
  <c r="AD62" i="10"/>
  <c r="AA62" i="10" s="1"/>
  <c r="P62" i="10"/>
  <c r="AC62" i="10"/>
  <c r="AD61" i="10"/>
  <c r="AA61" i="10" s="1"/>
  <c r="P61" i="10"/>
  <c r="AC61" i="10"/>
  <c r="AD60" i="10"/>
  <c r="AA60" i="10" s="1"/>
  <c r="P60" i="10"/>
  <c r="AC60" i="10"/>
  <c r="AD59" i="10"/>
  <c r="AA59" i="10" s="1"/>
  <c r="P59" i="10"/>
  <c r="AC59" i="10"/>
  <c r="AD58" i="10"/>
  <c r="AA58" i="10" s="1"/>
  <c r="P58" i="10"/>
  <c r="AC58" i="10"/>
  <c r="AD57" i="10"/>
  <c r="AA57" i="10" s="1"/>
  <c r="P57" i="10"/>
  <c r="AC57" i="10"/>
  <c r="AD56" i="10"/>
  <c r="AA56" i="10" s="1"/>
  <c r="P56" i="10"/>
  <c r="AC56" i="10"/>
  <c r="AD55" i="10"/>
  <c r="AA55" i="10" s="1"/>
  <c r="P55" i="10"/>
  <c r="AC55" i="10"/>
  <c r="AD54" i="10"/>
  <c r="AA54" i="10" s="1"/>
  <c r="P54" i="10"/>
  <c r="AC54" i="10"/>
  <c r="AD53" i="10"/>
  <c r="AA53" i="10" s="1"/>
  <c r="P53" i="10"/>
  <c r="AC53" i="10"/>
  <c r="AD52" i="10"/>
  <c r="AA52" i="10" s="1"/>
  <c r="P52" i="10"/>
  <c r="AC52" i="10"/>
  <c r="AD51" i="10"/>
  <c r="AA51" i="10" s="1"/>
  <c r="P51" i="10"/>
  <c r="AC51" i="10"/>
  <c r="AD50" i="10"/>
  <c r="AA50" i="10" s="1"/>
  <c r="P50" i="10"/>
  <c r="AC50" i="10"/>
  <c r="AD49" i="10"/>
  <c r="AA49" i="10" s="1"/>
  <c r="P49" i="10"/>
  <c r="AC49" i="10"/>
  <c r="AD48" i="10"/>
  <c r="AA48" i="10" s="1"/>
  <c r="P48" i="10"/>
  <c r="AC48" i="10"/>
  <c r="AD47" i="10"/>
  <c r="AA47" i="10" s="1"/>
  <c r="P47" i="10"/>
  <c r="AC47" i="10"/>
  <c r="AD46" i="10"/>
  <c r="AA46" i="10" s="1"/>
  <c r="P46" i="10"/>
  <c r="AC46" i="10"/>
  <c r="AD45" i="10"/>
  <c r="AA45" i="10" s="1"/>
  <c r="P45" i="10"/>
  <c r="AC45" i="10"/>
  <c r="AD44" i="10"/>
  <c r="AA44" i="10" s="1"/>
  <c r="P44" i="10"/>
  <c r="AC44" i="10"/>
  <c r="AD43" i="10"/>
  <c r="AA43" i="10" s="1"/>
  <c r="P43" i="10"/>
  <c r="AC43" i="10"/>
  <c r="AD42" i="10"/>
  <c r="AA42" i="10" s="1"/>
  <c r="P42" i="10"/>
  <c r="AC42" i="10"/>
  <c r="AD41" i="10"/>
  <c r="AA41" i="10" s="1"/>
  <c r="P41" i="10"/>
  <c r="AC41" i="10"/>
  <c r="AD40" i="10"/>
  <c r="AA40" i="10" s="1"/>
  <c r="P40" i="10"/>
  <c r="AC40" i="10"/>
  <c r="AD39" i="10"/>
  <c r="AA39" i="10" s="1"/>
  <c r="P39" i="10"/>
  <c r="AC39" i="10"/>
  <c r="AD38" i="10"/>
  <c r="AA38" i="10" s="1"/>
  <c r="P38" i="10"/>
  <c r="AC38" i="10"/>
  <c r="AD37" i="10"/>
  <c r="AA37" i="10" s="1"/>
  <c r="P37" i="10"/>
  <c r="AC37" i="10"/>
  <c r="AD36" i="10"/>
  <c r="AA36" i="10" s="1"/>
  <c r="P36" i="10"/>
  <c r="AC36" i="10"/>
  <c r="AD35" i="10"/>
  <c r="AA35" i="10" s="1"/>
  <c r="P35" i="10"/>
  <c r="AC35" i="10"/>
  <c r="AD34" i="10"/>
  <c r="AA34" i="10" s="1"/>
  <c r="P34" i="10"/>
  <c r="AC34" i="10"/>
  <c r="AD33" i="10"/>
  <c r="AA33" i="10" s="1"/>
  <c r="P33" i="10"/>
  <c r="AC33" i="10"/>
  <c r="AD32" i="10"/>
  <c r="AA32" i="10" s="1"/>
  <c r="P32" i="10"/>
  <c r="AC32" i="10"/>
  <c r="AD31" i="10"/>
  <c r="AA31" i="10" s="1"/>
  <c r="AV30" i="10"/>
  <c r="AU30" i="10"/>
  <c r="AT30" i="10"/>
  <c r="AS30" i="10"/>
  <c r="AR30" i="10"/>
  <c r="AQ30" i="10"/>
  <c r="AP30" i="10"/>
  <c r="AO30" i="10"/>
  <c r="AN30" i="10"/>
  <c r="AM30" i="10"/>
  <c r="AL30" i="10"/>
  <c r="AK30" i="10"/>
  <c r="AJ30" i="10"/>
  <c r="AI30" i="10"/>
  <c r="AH30" i="10"/>
  <c r="AG30" i="10"/>
  <c r="AF30" i="10"/>
  <c r="AE30" i="10"/>
  <c r="AD30" i="10"/>
  <c r="AV29" i="10"/>
  <c r="AU29" i="10"/>
  <c r="AT29" i="10"/>
  <c r="AS29" i="10"/>
  <c r="AR29" i="10"/>
  <c r="AM29" i="10"/>
  <c r="AL29" i="10"/>
  <c r="AK29" i="10"/>
  <c r="AJ29" i="10"/>
  <c r="AI29" i="10"/>
  <c r="AH29" i="10"/>
  <c r="AG29" i="10"/>
  <c r="AF29" i="10"/>
  <c r="AE29" i="10"/>
  <c r="AD29" i="10"/>
  <c r="T29" i="10"/>
  <c r="AQ29" i="10" s="1"/>
  <c r="S29" i="10"/>
  <c r="AP29" i="10" s="1"/>
  <c r="R29" i="10"/>
  <c r="AO29" i="10" s="1"/>
  <c r="Q29" i="10"/>
  <c r="AN29" i="10" s="1"/>
  <c r="X28" i="10"/>
  <c r="T28" i="10"/>
  <c r="S28" i="10"/>
  <c r="R28" i="10"/>
  <c r="Q28" i="10"/>
  <c r="O28" i="10"/>
  <c r="N28" i="10"/>
  <c r="M28" i="10"/>
  <c r="L28" i="10"/>
  <c r="K28" i="10"/>
  <c r="J28" i="10"/>
  <c r="I28" i="10"/>
  <c r="G28" i="10"/>
  <c r="X27" i="10"/>
  <c r="T27" i="10"/>
  <c r="S27" i="10"/>
  <c r="R27" i="10"/>
  <c r="Q27" i="10"/>
  <c r="O27" i="10"/>
  <c r="N27" i="10"/>
  <c r="M27" i="10"/>
  <c r="L27" i="10"/>
  <c r="K27" i="10"/>
  <c r="J27" i="10"/>
  <c r="I27" i="10"/>
  <c r="G27" i="10"/>
  <c r="X26" i="10"/>
  <c r="T26" i="10"/>
  <c r="S26" i="10"/>
  <c r="R26" i="10"/>
  <c r="Q26" i="10"/>
  <c r="O26" i="10"/>
  <c r="N26" i="10"/>
  <c r="M26" i="10"/>
  <c r="L26" i="10"/>
  <c r="K26" i="10"/>
  <c r="J26" i="10"/>
  <c r="I26" i="10"/>
  <c r="G26" i="10"/>
  <c r="Y25" i="10"/>
  <c r="X25" i="10"/>
  <c r="W25" i="10"/>
  <c r="V25" i="10"/>
  <c r="U25" i="10"/>
  <c r="T25" i="10"/>
  <c r="S25" i="10"/>
  <c r="R25" i="10"/>
  <c r="Q25" i="10"/>
  <c r="P25" i="10"/>
  <c r="O25" i="10"/>
  <c r="N25" i="10"/>
  <c r="M25" i="10"/>
  <c r="L25" i="10"/>
  <c r="K25" i="10"/>
  <c r="J25" i="10"/>
  <c r="I25" i="10"/>
  <c r="H25" i="10"/>
  <c r="G25" i="10"/>
  <c r="AC3" i="10"/>
  <c r="Y3" i="10"/>
  <c r="U3" i="10"/>
  <c r="AK2" i="10"/>
  <c r="AJ2" i="10"/>
  <c r="AI2" i="10"/>
  <c r="AH2" i="10"/>
  <c r="AG2" i="10"/>
  <c r="AF2" i="10"/>
  <c r="AE2" i="10"/>
  <c r="Z2" i="10"/>
  <c r="Y2" i="10"/>
  <c r="U2" i="10"/>
  <c r="B1" i="10"/>
  <c r="G23" i="10" s="1"/>
  <c r="B158" i="3"/>
  <c r="B60" i="3"/>
  <c r="B98" i="3"/>
  <c r="P32" i="9"/>
  <c r="P33" i="9"/>
  <c r="P34" i="9"/>
  <c r="P35" i="9"/>
  <c r="P36" i="9"/>
  <c r="P37" i="9"/>
  <c r="P38" i="9"/>
  <c r="P39" i="9"/>
  <c r="P40" i="9"/>
  <c r="P41" i="9"/>
  <c r="P42" i="9"/>
  <c r="P43" i="9"/>
  <c r="P44" i="9"/>
  <c r="P45" i="9"/>
  <c r="P46" i="9"/>
  <c r="P47" i="9"/>
  <c r="P48" i="9"/>
  <c r="P49" i="9"/>
  <c r="P50" i="9"/>
  <c r="P51" i="9"/>
  <c r="P52" i="9"/>
  <c r="P53" i="9"/>
  <c r="P54" i="9"/>
  <c r="P55" i="9"/>
  <c r="P56" i="9"/>
  <c r="P57" i="9"/>
  <c r="P58" i="9"/>
  <c r="P59" i="9"/>
  <c r="P60" i="9"/>
  <c r="P61" i="9"/>
  <c r="P62" i="9"/>
  <c r="P63" i="9"/>
  <c r="P64" i="9"/>
  <c r="P65" i="9"/>
  <c r="P66" i="9"/>
  <c r="P67" i="9"/>
  <c r="P68" i="9"/>
  <c r="P69" i="9"/>
  <c r="P70" i="9"/>
  <c r="P71" i="9"/>
  <c r="P72" i="9"/>
  <c r="P73" i="9"/>
  <c r="P74" i="9"/>
  <c r="P75" i="9"/>
  <c r="P76" i="9"/>
  <c r="P77" i="9"/>
  <c r="P78" i="9"/>
  <c r="P79" i="9"/>
  <c r="P80" i="9"/>
  <c r="P81" i="9"/>
  <c r="P82" i="9"/>
  <c r="P83" i="9"/>
  <c r="P84" i="9"/>
  <c r="P85" i="9"/>
  <c r="P86" i="9"/>
  <c r="P87" i="9"/>
  <c r="P88" i="9"/>
  <c r="P89" i="9"/>
  <c r="P90" i="9"/>
  <c r="P91" i="9"/>
  <c r="P92" i="9"/>
  <c r="P93" i="9"/>
  <c r="P94" i="9"/>
  <c r="P95" i="9"/>
  <c r="P96" i="9"/>
  <c r="P97" i="9"/>
  <c r="P98" i="9"/>
  <c r="P99" i="9"/>
  <c r="P100" i="9"/>
  <c r="P101" i="9"/>
  <c r="P102" i="9"/>
  <c r="P103" i="9"/>
  <c r="P104" i="9"/>
  <c r="P105" i="9"/>
  <c r="P106" i="9"/>
  <c r="P107" i="9"/>
  <c r="P108" i="9"/>
  <c r="P109" i="9"/>
  <c r="P110" i="9"/>
  <c r="P111" i="9"/>
  <c r="P112" i="9"/>
  <c r="P113" i="9"/>
  <c r="P114" i="9"/>
  <c r="P115" i="9"/>
  <c r="P116" i="9"/>
  <c r="P117" i="9"/>
  <c r="P118" i="9"/>
  <c r="P119" i="9"/>
  <c r="P120" i="9"/>
  <c r="P121" i="9"/>
  <c r="P122" i="9"/>
  <c r="P123" i="9"/>
  <c r="P124" i="9"/>
  <c r="P125" i="9"/>
  <c r="P126" i="9"/>
  <c r="P127" i="9"/>
  <c r="P128" i="9"/>
  <c r="P129" i="9"/>
  <c r="P130" i="9"/>
  <c r="AD130" i="9"/>
  <c r="AA130" i="9" s="1"/>
  <c r="J130" i="12"/>
  <c r="AD129" i="9"/>
  <c r="AA129" i="9" s="1"/>
  <c r="AC129" i="9"/>
  <c r="AB129" i="9"/>
  <c r="B129" i="9"/>
  <c r="AD128" i="9"/>
  <c r="AA128" i="9" s="1"/>
  <c r="J128" i="12"/>
  <c r="AD127" i="9"/>
  <c r="AA127" i="9" s="1"/>
  <c r="AC127" i="9"/>
  <c r="AB127" i="9"/>
  <c r="B127" i="9"/>
  <c r="AD126" i="9"/>
  <c r="AA126" i="9" s="1"/>
  <c r="J126" i="12"/>
  <c r="AD125" i="9"/>
  <c r="AA125" i="9" s="1"/>
  <c r="AC125" i="9"/>
  <c r="AB125" i="9"/>
  <c r="B125" i="9"/>
  <c r="AD124" i="9"/>
  <c r="AA124" i="9" s="1"/>
  <c r="J124" i="12"/>
  <c r="AD123" i="9"/>
  <c r="AA123" i="9" s="1"/>
  <c r="AC123" i="9"/>
  <c r="AB123" i="9"/>
  <c r="B123" i="9"/>
  <c r="AD122" i="9"/>
  <c r="AA122" i="9" s="1"/>
  <c r="J122" i="12"/>
  <c r="AD121" i="9"/>
  <c r="AA121" i="9" s="1"/>
  <c r="AC121" i="9"/>
  <c r="AB121" i="9"/>
  <c r="B121" i="9"/>
  <c r="AD120" i="9"/>
  <c r="AA120" i="9" s="1"/>
  <c r="AD119" i="9"/>
  <c r="AA119" i="9" s="1"/>
  <c r="AC119" i="9"/>
  <c r="AB119" i="9"/>
  <c r="B119" i="9"/>
  <c r="AD118" i="9"/>
  <c r="AA118" i="9" s="1"/>
  <c r="AD117" i="9"/>
  <c r="AA117" i="9" s="1"/>
  <c r="AC117" i="9"/>
  <c r="J117" i="12"/>
  <c r="B117" i="9"/>
  <c r="AD116" i="9"/>
  <c r="AA116" i="9" s="1"/>
  <c r="AB116" i="9"/>
  <c r="J116" i="12"/>
  <c r="AD115" i="9"/>
  <c r="AA115" i="9" s="1"/>
  <c r="AD114" i="9"/>
  <c r="AA114" i="9" s="1"/>
  <c r="J114" i="12"/>
  <c r="AD113" i="9"/>
  <c r="AA113" i="9" s="1"/>
  <c r="AC113" i="9"/>
  <c r="J113" i="12"/>
  <c r="B113" i="9"/>
  <c r="AD112" i="9"/>
  <c r="AA112" i="9" s="1"/>
  <c r="AB112" i="9"/>
  <c r="J112" i="12"/>
  <c r="AD111" i="9"/>
  <c r="AA111" i="9" s="1"/>
  <c r="AD110" i="9"/>
  <c r="AA110" i="9" s="1"/>
  <c r="AD109" i="9"/>
  <c r="AA109" i="9" s="1"/>
  <c r="AC109" i="9"/>
  <c r="J109" i="12"/>
  <c r="B109" i="9"/>
  <c r="AD108" i="9"/>
  <c r="AA108" i="9" s="1"/>
  <c r="AB108" i="9"/>
  <c r="J108" i="12"/>
  <c r="AD107" i="9"/>
  <c r="AA107" i="9" s="1"/>
  <c r="AD106" i="9"/>
  <c r="AA106" i="9" s="1"/>
  <c r="J106" i="12"/>
  <c r="AD105" i="9"/>
  <c r="AA105" i="9" s="1"/>
  <c r="AC105" i="9"/>
  <c r="J105" i="12"/>
  <c r="B105" i="9"/>
  <c r="AD104" i="9"/>
  <c r="AA104" i="9" s="1"/>
  <c r="AB104" i="9"/>
  <c r="J104" i="12"/>
  <c r="AD103" i="9"/>
  <c r="AA103" i="9" s="1"/>
  <c r="AB103" i="9"/>
  <c r="AD102" i="9"/>
  <c r="AA102" i="9" s="1"/>
  <c r="AD101" i="9"/>
  <c r="AA101" i="9" s="1"/>
  <c r="AC101" i="9"/>
  <c r="J101" i="12"/>
  <c r="B101" i="9"/>
  <c r="AD100" i="9"/>
  <c r="AA100" i="9" s="1"/>
  <c r="AB100" i="9"/>
  <c r="J100" i="12"/>
  <c r="AD99" i="9"/>
  <c r="AA99" i="9" s="1"/>
  <c r="AD98" i="9"/>
  <c r="AA98" i="9" s="1"/>
  <c r="J98" i="12"/>
  <c r="AD97" i="9"/>
  <c r="AA97" i="9" s="1"/>
  <c r="AC97" i="9"/>
  <c r="J97" i="12"/>
  <c r="B97" i="9"/>
  <c r="AD96" i="9"/>
  <c r="AA96" i="9" s="1"/>
  <c r="AC96" i="9"/>
  <c r="AB96" i="9"/>
  <c r="B96" i="9"/>
  <c r="AD95" i="9"/>
  <c r="AA95" i="9" s="1"/>
  <c r="AC95" i="9"/>
  <c r="AB95" i="9"/>
  <c r="J95" i="12"/>
  <c r="B95" i="9"/>
  <c r="AD94" i="9"/>
  <c r="AA94" i="9" s="1"/>
  <c r="AC94" i="9"/>
  <c r="AB94" i="9"/>
  <c r="B94" i="9"/>
  <c r="AD93" i="9"/>
  <c r="AA93" i="9" s="1"/>
  <c r="AC93" i="9"/>
  <c r="AB93" i="9"/>
  <c r="J93" i="12"/>
  <c r="B93" i="9"/>
  <c r="AD92" i="9"/>
  <c r="AA92" i="9" s="1"/>
  <c r="AC92" i="9"/>
  <c r="AB92" i="9"/>
  <c r="B92" i="9"/>
  <c r="AD91" i="9"/>
  <c r="AA91" i="9" s="1"/>
  <c r="AC91" i="9"/>
  <c r="AB91" i="9"/>
  <c r="J91" i="12"/>
  <c r="B91" i="9"/>
  <c r="AD90" i="9"/>
  <c r="AA90" i="9" s="1"/>
  <c r="AC90" i="9"/>
  <c r="AB90" i="9"/>
  <c r="B90" i="9"/>
  <c r="AD89" i="9"/>
  <c r="AA89" i="9" s="1"/>
  <c r="AC89" i="9"/>
  <c r="AB89" i="9"/>
  <c r="J89" i="12"/>
  <c r="B89" i="9"/>
  <c r="AD88" i="9"/>
  <c r="AA88" i="9" s="1"/>
  <c r="AC88" i="9"/>
  <c r="AB88" i="9"/>
  <c r="B88" i="9"/>
  <c r="AD87" i="9"/>
  <c r="AA87" i="9" s="1"/>
  <c r="AC87" i="9"/>
  <c r="AB87" i="9"/>
  <c r="J87" i="12"/>
  <c r="B87" i="9"/>
  <c r="AD86" i="9"/>
  <c r="AA86" i="9" s="1"/>
  <c r="AC86" i="9"/>
  <c r="AB86" i="9"/>
  <c r="B86" i="9"/>
  <c r="AD85" i="9"/>
  <c r="AA85" i="9" s="1"/>
  <c r="AC85" i="9"/>
  <c r="AB85" i="9"/>
  <c r="J85" i="12"/>
  <c r="B85" i="9"/>
  <c r="AD84" i="9"/>
  <c r="AA84" i="9" s="1"/>
  <c r="AC84" i="9"/>
  <c r="AB84" i="9"/>
  <c r="B84" i="9"/>
  <c r="AD83" i="9"/>
  <c r="AA83" i="9" s="1"/>
  <c r="AC83" i="9"/>
  <c r="AB83" i="9"/>
  <c r="J83" i="12"/>
  <c r="B83" i="9"/>
  <c r="AD82" i="9"/>
  <c r="AA82" i="9" s="1"/>
  <c r="AC82" i="9"/>
  <c r="AB82" i="9"/>
  <c r="B82" i="9"/>
  <c r="AD81" i="9"/>
  <c r="AA81" i="9" s="1"/>
  <c r="AC81" i="9"/>
  <c r="AB81" i="9"/>
  <c r="J81" i="12"/>
  <c r="B81" i="9"/>
  <c r="AD80" i="9"/>
  <c r="AA80" i="9" s="1"/>
  <c r="AC80" i="9"/>
  <c r="AB80" i="9"/>
  <c r="B80" i="9"/>
  <c r="AD79" i="9"/>
  <c r="AA79" i="9" s="1"/>
  <c r="AC79" i="9"/>
  <c r="AB79" i="9"/>
  <c r="J79" i="12"/>
  <c r="B79" i="9"/>
  <c r="AD78" i="9"/>
  <c r="AA78" i="9" s="1"/>
  <c r="AC78" i="9"/>
  <c r="AB78" i="9"/>
  <c r="B78" i="9"/>
  <c r="AD77" i="9"/>
  <c r="AA77" i="9" s="1"/>
  <c r="AC77" i="9"/>
  <c r="AB77" i="9"/>
  <c r="J77" i="12"/>
  <c r="B77" i="9"/>
  <c r="AD76" i="9"/>
  <c r="AA76" i="9" s="1"/>
  <c r="AC76" i="9"/>
  <c r="AB76" i="9"/>
  <c r="B76" i="9"/>
  <c r="AD75" i="9"/>
  <c r="AA75" i="9" s="1"/>
  <c r="AC75" i="9"/>
  <c r="AB75" i="9"/>
  <c r="J75" i="12"/>
  <c r="B75" i="9"/>
  <c r="AD74" i="9"/>
  <c r="AA74" i="9" s="1"/>
  <c r="AC74" i="9"/>
  <c r="AD73" i="9"/>
  <c r="AA73" i="9" s="1"/>
  <c r="AC73" i="9"/>
  <c r="AB73" i="9"/>
  <c r="J73" i="12"/>
  <c r="B73" i="9"/>
  <c r="AD72" i="9"/>
  <c r="AA72" i="9" s="1"/>
  <c r="AC72" i="9"/>
  <c r="J72" i="12"/>
  <c r="AD71" i="9"/>
  <c r="AA71" i="9" s="1"/>
  <c r="AC71" i="9"/>
  <c r="AB71" i="9"/>
  <c r="J71" i="12"/>
  <c r="B71" i="9"/>
  <c r="AD70" i="9"/>
  <c r="AA70" i="9" s="1"/>
  <c r="AC70" i="9"/>
  <c r="J70" i="12"/>
  <c r="B70" i="9"/>
  <c r="AD69" i="9"/>
  <c r="AA69" i="9" s="1"/>
  <c r="AC69" i="9"/>
  <c r="AB69" i="9"/>
  <c r="J69" i="12"/>
  <c r="B69" i="9"/>
  <c r="AD68" i="9"/>
  <c r="AA68" i="9" s="1"/>
  <c r="J68" i="12"/>
  <c r="B68" i="9"/>
  <c r="AD67" i="9"/>
  <c r="AA67" i="9" s="1"/>
  <c r="AC67" i="9"/>
  <c r="AB67" i="9"/>
  <c r="J67" i="12"/>
  <c r="B67" i="9"/>
  <c r="AD66" i="9"/>
  <c r="AA66" i="9" s="1"/>
  <c r="AD65" i="9"/>
  <c r="AA65" i="9" s="1"/>
  <c r="AC65" i="9"/>
  <c r="AB65" i="9"/>
  <c r="J65" i="12"/>
  <c r="B65" i="9"/>
  <c r="AD64" i="9"/>
  <c r="AA64" i="9" s="1"/>
  <c r="AC64" i="9"/>
  <c r="J64" i="12"/>
  <c r="AD63" i="9"/>
  <c r="AA63" i="9" s="1"/>
  <c r="AC63" i="9"/>
  <c r="AB63" i="9"/>
  <c r="J63" i="12"/>
  <c r="B63" i="9"/>
  <c r="AD62" i="9"/>
  <c r="AA62" i="9" s="1"/>
  <c r="AC62" i="9"/>
  <c r="J62" i="12"/>
  <c r="B62" i="9"/>
  <c r="AD61" i="9"/>
  <c r="AA61" i="9" s="1"/>
  <c r="AC61" i="9"/>
  <c r="AD60" i="9"/>
  <c r="AA60" i="9" s="1"/>
  <c r="AC60" i="9"/>
  <c r="AB60" i="9"/>
  <c r="J60" i="12"/>
  <c r="B60" i="9"/>
  <c r="AD59" i="9"/>
  <c r="AA59" i="9" s="1"/>
  <c r="AC59" i="9"/>
  <c r="AD58" i="9"/>
  <c r="AA58" i="9" s="1"/>
  <c r="AC58" i="9"/>
  <c r="AB58" i="9"/>
  <c r="J58" i="12"/>
  <c r="B58" i="9"/>
  <c r="AD57" i="9"/>
  <c r="AA57" i="9" s="1"/>
  <c r="AC57" i="9"/>
  <c r="AD56" i="9"/>
  <c r="AA56" i="9" s="1"/>
  <c r="AC56" i="9"/>
  <c r="AB56" i="9"/>
  <c r="J56" i="12"/>
  <c r="B56" i="9"/>
  <c r="AD55" i="9"/>
  <c r="AA55" i="9" s="1"/>
  <c r="AC55" i="9"/>
  <c r="AD54" i="9"/>
  <c r="AA54" i="9" s="1"/>
  <c r="AC54" i="9"/>
  <c r="AB54" i="9"/>
  <c r="J54" i="12"/>
  <c r="B54" i="9"/>
  <c r="AD53" i="9"/>
  <c r="AA53" i="9" s="1"/>
  <c r="AC53" i="9"/>
  <c r="AD52" i="9"/>
  <c r="AA52" i="9" s="1"/>
  <c r="AC52" i="9"/>
  <c r="AB52" i="9"/>
  <c r="J52" i="12"/>
  <c r="B52" i="9"/>
  <c r="AD51" i="9"/>
  <c r="AA51" i="9" s="1"/>
  <c r="AC51" i="9"/>
  <c r="AD50" i="9"/>
  <c r="AA50" i="9" s="1"/>
  <c r="AC50" i="9"/>
  <c r="AB50" i="9"/>
  <c r="J50" i="12"/>
  <c r="B50" i="9"/>
  <c r="AD49" i="9"/>
  <c r="AA49" i="9" s="1"/>
  <c r="AC49" i="9"/>
  <c r="AD48" i="9"/>
  <c r="AA48" i="9" s="1"/>
  <c r="AC48" i="9"/>
  <c r="AB48" i="9"/>
  <c r="J48" i="12"/>
  <c r="B48" i="9"/>
  <c r="AD47" i="9"/>
  <c r="AA47" i="9" s="1"/>
  <c r="AC47" i="9"/>
  <c r="AD46" i="9"/>
  <c r="AA46" i="9" s="1"/>
  <c r="AC46" i="9"/>
  <c r="AB46" i="9"/>
  <c r="J46" i="12"/>
  <c r="B46" i="9"/>
  <c r="AD45" i="9"/>
  <c r="AA45" i="9" s="1"/>
  <c r="AC45" i="9"/>
  <c r="AD44" i="9"/>
  <c r="AA44" i="9" s="1"/>
  <c r="AC44" i="9"/>
  <c r="AB44" i="9"/>
  <c r="J44" i="12"/>
  <c r="B44" i="9"/>
  <c r="AD43" i="9"/>
  <c r="AA43" i="9" s="1"/>
  <c r="AC43" i="9"/>
  <c r="AD42" i="9"/>
  <c r="AA42" i="9" s="1"/>
  <c r="AC42" i="9"/>
  <c r="AB42" i="9"/>
  <c r="J42" i="12"/>
  <c r="B42" i="9"/>
  <c r="AD41" i="9"/>
  <c r="AA41" i="9" s="1"/>
  <c r="AC41" i="9"/>
  <c r="AD40" i="9"/>
  <c r="AA40" i="9" s="1"/>
  <c r="AC40" i="9"/>
  <c r="AB40" i="9"/>
  <c r="B40" i="9"/>
  <c r="AD39" i="9"/>
  <c r="AA39" i="9" s="1"/>
  <c r="AC39" i="9"/>
  <c r="AD38" i="9"/>
  <c r="AA38" i="9" s="1"/>
  <c r="AC38" i="9"/>
  <c r="AB38" i="9"/>
  <c r="B38" i="9"/>
  <c r="AD37" i="9"/>
  <c r="AA37" i="9" s="1"/>
  <c r="AC37" i="9"/>
  <c r="AD36" i="9"/>
  <c r="AA36" i="9" s="1"/>
  <c r="AC36" i="9"/>
  <c r="AB36" i="9"/>
  <c r="B36" i="9"/>
  <c r="AD35" i="9"/>
  <c r="AA35" i="9" s="1"/>
  <c r="AC35" i="9"/>
  <c r="AD34" i="9"/>
  <c r="AA34" i="9" s="1"/>
  <c r="AC34" i="9"/>
  <c r="AB34" i="9"/>
  <c r="B34" i="9"/>
  <c r="AD33" i="9"/>
  <c r="AA33" i="9" s="1"/>
  <c r="AC33" i="9"/>
  <c r="AD32" i="9"/>
  <c r="AA32" i="9" s="1"/>
  <c r="AC32" i="9"/>
  <c r="AB32" i="9"/>
  <c r="B32" i="9"/>
  <c r="AD31" i="9"/>
  <c r="AA31" i="9" s="1"/>
  <c r="BJ30" i="9"/>
  <c r="BI30" i="9"/>
  <c r="BH30" i="9"/>
  <c r="BG30" i="9"/>
  <c r="BF30" i="9"/>
  <c r="BE30" i="9"/>
  <c r="BD30" i="9"/>
  <c r="BC30" i="9"/>
  <c r="BB30" i="9"/>
  <c r="BA30" i="9"/>
  <c r="AV30" i="9"/>
  <c r="AU30" i="9"/>
  <c r="AT30" i="9"/>
  <c r="AS30" i="9"/>
  <c r="AR30" i="9"/>
  <c r="AQ30" i="9"/>
  <c r="AP30" i="9"/>
  <c r="AO30" i="9"/>
  <c r="AN30" i="9"/>
  <c r="AM30" i="9"/>
  <c r="AL30" i="9"/>
  <c r="AK30" i="9"/>
  <c r="AJ30" i="9"/>
  <c r="AI30" i="9"/>
  <c r="AH30" i="9"/>
  <c r="AG30" i="9"/>
  <c r="AF30" i="9"/>
  <c r="AE30" i="9"/>
  <c r="AD30" i="9"/>
  <c r="AV29" i="9"/>
  <c r="AU29" i="9"/>
  <c r="AT29" i="9"/>
  <c r="AS29" i="9"/>
  <c r="AR29" i="9"/>
  <c r="AL29" i="9"/>
  <c r="AK29" i="9"/>
  <c r="AJ29" i="9"/>
  <c r="AI29" i="9"/>
  <c r="AH29" i="9"/>
  <c r="AG29" i="9"/>
  <c r="AF29" i="9"/>
  <c r="AE29" i="9"/>
  <c r="AD29" i="9"/>
  <c r="T29" i="9"/>
  <c r="AQ29" i="9" s="1"/>
  <c r="S29" i="9"/>
  <c r="AP29" i="9" s="1"/>
  <c r="R29" i="9"/>
  <c r="AO29" i="9" s="1"/>
  <c r="Q29" i="9"/>
  <c r="AN29" i="9" s="1"/>
  <c r="AM29" i="9"/>
  <c r="X28" i="9"/>
  <c r="T28" i="9"/>
  <c r="S28" i="9"/>
  <c r="R28" i="9"/>
  <c r="Q28" i="9"/>
  <c r="O28" i="9"/>
  <c r="N28" i="9"/>
  <c r="M28" i="9"/>
  <c r="L28" i="9"/>
  <c r="K28" i="9"/>
  <c r="J28" i="9"/>
  <c r="I28" i="9"/>
  <c r="G28" i="9"/>
  <c r="X27" i="9"/>
  <c r="T27" i="9"/>
  <c r="S27" i="9"/>
  <c r="R27" i="9"/>
  <c r="Q27" i="9"/>
  <c r="O27" i="9"/>
  <c r="N27" i="9"/>
  <c r="M27" i="9"/>
  <c r="L27" i="9"/>
  <c r="K27" i="9"/>
  <c r="J27" i="9"/>
  <c r="I27" i="9"/>
  <c r="G27" i="9"/>
  <c r="X26" i="9"/>
  <c r="T26" i="9"/>
  <c r="S26" i="9"/>
  <c r="R26" i="9"/>
  <c r="Q26" i="9"/>
  <c r="O26" i="9"/>
  <c r="N26" i="9"/>
  <c r="M26" i="9"/>
  <c r="L26" i="9"/>
  <c r="K26" i="9"/>
  <c r="J26" i="9"/>
  <c r="I26" i="9"/>
  <c r="G26" i="9"/>
  <c r="Y25" i="9"/>
  <c r="X25" i="9"/>
  <c r="W25" i="9"/>
  <c r="V25" i="9"/>
  <c r="U25" i="9"/>
  <c r="T25" i="9"/>
  <c r="S25" i="9"/>
  <c r="R25" i="9"/>
  <c r="Q25" i="9"/>
  <c r="P25" i="9"/>
  <c r="O25" i="9"/>
  <c r="N25" i="9"/>
  <c r="M25" i="9"/>
  <c r="L25" i="9"/>
  <c r="K25" i="9"/>
  <c r="J25" i="9"/>
  <c r="I25" i="9"/>
  <c r="H25" i="9"/>
  <c r="G25" i="9"/>
  <c r="AC3" i="9"/>
  <c r="Y3" i="9"/>
  <c r="U3" i="9"/>
  <c r="AK2" i="9"/>
  <c r="AJ2" i="9"/>
  <c r="AI2" i="9"/>
  <c r="AH2" i="9"/>
  <c r="AG2" i="9"/>
  <c r="AF2" i="9"/>
  <c r="AE2" i="9"/>
  <c r="Z2" i="9"/>
  <c r="Y2" i="9"/>
  <c r="U2" i="9"/>
  <c r="B1" i="9"/>
  <c r="G23" i="9" s="1"/>
  <c r="AD130" i="8"/>
  <c r="AA130" i="8" s="1"/>
  <c r="AB130" i="8"/>
  <c r="AD129" i="8"/>
  <c r="AA129" i="8" s="1"/>
  <c r="AD128" i="8"/>
  <c r="AA128" i="8" s="1"/>
  <c r="AB128" i="8"/>
  <c r="AD127" i="8"/>
  <c r="AA127" i="8" s="1"/>
  <c r="AD126" i="8"/>
  <c r="AA126" i="8" s="1"/>
  <c r="AB126" i="8"/>
  <c r="AD125" i="8"/>
  <c r="AA125" i="8" s="1"/>
  <c r="AD124" i="8"/>
  <c r="AA124" i="8" s="1"/>
  <c r="AB124" i="8"/>
  <c r="AD123" i="8"/>
  <c r="AA123" i="8" s="1"/>
  <c r="AD122" i="8"/>
  <c r="AA122" i="8" s="1"/>
  <c r="AB122" i="8"/>
  <c r="AD121" i="8"/>
  <c r="AA121" i="8" s="1"/>
  <c r="AD120" i="8"/>
  <c r="AA120" i="8" s="1"/>
  <c r="AB120" i="8"/>
  <c r="AD119" i="8"/>
  <c r="AA119" i="8" s="1"/>
  <c r="AB119" i="8"/>
  <c r="AD118" i="8"/>
  <c r="AA118" i="8" s="1"/>
  <c r="AB118" i="8"/>
  <c r="AD117" i="8"/>
  <c r="AA117" i="8" s="1"/>
  <c r="AB117" i="8"/>
  <c r="AD116" i="8"/>
  <c r="AA116" i="8" s="1"/>
  <c r="AB116" i="8"/>
  <c r="AD115" i="8"/>
  <c r="AA115" i="8" s="1"/>
  <c r="AB115" i="8"/>
  <c r="AD114" i="8"/>
  <c r="AA114" i="8" s="1"/>
  <c r="AB114" i="8"/>
  <c r="AD113" i="8"/>
  <c r="AA113" i="8" s="1"/>
  <c r="AB113" i="8"/>
  <c r="AD112" i="8"/>
  <c r="AA112" i="8" s="1"/>
  <c r="AB112" i="8"/>
  <c r="AD111" i="8"/>
  <c r="AA111" i="8" s="1"/>
  <c r="AB111" i="8"/>
  <c r="AD110" i="8"/>
  <c r="AA110" i="8" s="1"/>
  <c r="AB110" i="8"/>
  <c r="AD109" i="8"/>
  <c r="AA109" i="8" s="1"/>
  <c r="AB109" i="8"/>
  <c r="AD108" i="8"/>
  <c r="AA108" i="8" s="1"/>
  <c r="AB108" i="8"/>
  <c r="AD107" i="8"/>
  <c r="AA107" i="8" s="1"/>
  <c r="AB107" i="8"/>
  <c r="AD106" i="8"/>
  <c r="AA106" i="8" s="1"/>
  <c r="AB106" i="8"/>
  <c r="AD105" i="8"/>
  <c r="AA105" i="8" s="1"/>
  <c r="AB105" i="8"/>
  <c r="AD104" i="8"/>
  <c r="AA104" i="8" s="1"/>
  <c r="AB104" i="8"/>
  <c r="AD103" i="8"/>
  <c r="AA103" i="8" s="1"/>
  <c r="AB103" i="8"/>
  <c r="AD102" i="8"/>
  <c r="AA102" i="8" s="1"/>
  <c r="AB102" i="8"/>
  <c r="AD101" i="8"/>
  <c r="AA101" i="8" s="1"/>
  <c r="AB101" i="8"/>
  <c r="AD100" i="8"/>
  <c r="AA100" i="8" s="1"/>
  <c r="AB100" i="8"/>
  <c r="AD99" i="8"/>
  <c r="AA99" i="8" s="1"/>
  <c r="AB99" i="8"/>
  <c r="AD98" i="8"/>
  <c r="AA98" i="8" s="1"/>
  <c r="AB98" i="8"/>
  <c r="AD97" i="8"/>
  <c r="AA97" i="8" s="1"/>
  <c r="AB97" i="8"/>
  <c r="AD96" i="8"/>
  <c r="AA96" i="8" s="1"/>
  <c r="AC96" i="8"/>
  <c r="AB96" i="8"/>
  <c r="B96" i="8"/>
  <c r="AD95" i="8"/>
  <c r="AA95" i="8" s="1"/>
  <c r="AC95" i="8"/>
  <c r="B95" i="8"/>
  <c r="AD94" i="8"/>
  <c r="AA94" i="8" s="1"/>
  <c r="AC94" i="8"/>
  <c r="AB94" i="8"/>
  <c r="B94" i="8"/>
  <c r="AD93" i="8"/>
  <c r="AA93" i="8" s="1"/>
  <c r="AC93" i="8"/>
  <c r="B93" i="8"/>
  <c r="AD92" i="8"/>
  <c r="AA92" i="8" s="1"/>
  <c r="AC92" i="8"/>
  <c r="AB92" i="8"/>
  <c r="B92" i="8"/>
  <c r="AD91" i="8"/>
  <c r="AA91" i="8" s="1"/>
  <c r="AC91" i="8"/>
  <c r="B91" i="8"/>
  <c r="AD90" i="8"/>
  <c r="AA90" i="8" s="1"/>
  <c r="AC90" i="8"/>
  <c r="AB90" i="8"/>
  <c r="B90" i="8"/>
  <c r="AD89" i="8"/>
  <c r="AA89" i="8" s="1"/>
  <c r="AC89" i="8"/>
  <c r="B89" i="8"/>
  <c r="AD88" i="8"/>
  <c r="AA88" i="8" s="1"/>
  <c r="AC88" i="8"/>
  <c r="AB88" i="8"/>
  <c r="B88" i="8"/>
  <c r="AD87" i="8"/>
  <c r="AA87" i="8" s="1"/>
  <c r="AC87" i="8"/>
  <c r="B87" i="8"/>
  <c r="AD86" i="8"/>
  <c r="AA86" i="8" s="1"/>
  <c r="AC86" i="8"/>
  <c r="AB86" i="8"/>
  <c r="B86" i="8"/>
  <c r="AD85" i="8"/>
  <c r="AA85" i="8" s="1"/>
  <c r="AC85" i="8"/>
  <c r="B85" i="8"/>
  <c r="AD84" i="8"/>
  <c r="AA84" i="8" s="1"/>
  <c r="AC84" i="8"/>
  <c r="AB84" i="8"/>
  <c r="B84" i="8"/>
  <c r="AD83" i="8"/>
  <c r="AA83" i="8" s="1"/>
  <c r="AC83" i="8"/>
  <c r="B83" i="8"/>
  <c r="AD82" i="8"/>
  <c r="AA82" i="8" s="1"/>
  <c r="AC82" i="8"/>
  <c r="AB82" i="8"/>
  <c r="B82" i="8"/>
  <c r="AD81" i="8"/>
  <c r="AA81" i="8" s="1"/>
  <c r="AC81" i="8"/>
  <c r="B81" i="8"/>
  <c r="AD80" i="8"/>
  <c r="AA80" i="8" s="1"/>
  <c r="AC80" i="8"/>
  <c r="AB80" i="8"/>
  <c r="B80" i="8"/>
  <c r="AD79" i="8"/>
  <c r="AA79" i="8" s="1"/>
  <c r="AC79" i="8"/>
  <c r="B79" i="8"/>
  <c r="AD78" i="8"/>
  <c r="AA78" i="8" s="1"/>
  <c r="AC78" i="8"/>
  <c r="AB78" i="8"/>
  <c r="B78" i="8"/>
  <c r="AD77" i="8"/>
  <c r="AA77" i="8" s="1"/>
  <c r="AC77" i="8"/>
  <c r="B77" i="8"/>
  <c r="AD76" i="8"/>
  <c r="AA76" i="8" s="1"/>
  <c r="AC76" i="8"/>
  <c r="AB76" i="8"/>
  <c r="B76" i="8"/>
  <c r="AD75" i="8"/>
  <c r="AA75" i="8" s="1"/>
  <c r="AC75" i="8"/>
  <c r="B75" i="8"/>
  <c r="AD74" i="8"/>
  <c r="AA74" i="8" s="1"/>
  <c r="AC74" i="8"/>
  <c r="AB74" i="8"/>
  <c r="B74" i="8"/>
  <c r="AD73" i="8"/>
  <c r="AA73" i="8" s="1"/>
  <c r="AC73" i="8"/>
  <c r="B73" i="8"/>
  <c r="AD72" i="8"/>
  <c r="AA72" i="8" s="1"/>
  <c r="AC72" i="8"/>
  <c r="AB72" i="8"/>
  <c r="B72" i="8"/>
  <c r="AD71" i="8"/>
  <c r="AA71" i="8" s="1"/>
  <c r="AC71" i="8"/>
  <c r="B71" i="8"/>
  <c r="AD70" i="8"/>
  <c r="AA70" i="8" s="1"/>
  <c r="AC70" i="8"/>
  <c r="AB70" i="8"/>
  <c r="B70" i="8"/>
  <c r="AD69" i="8"/>
  <c r="AA69" i="8" s="1"/>
  <c r="AC69" i="8"/>
  <c r="B69" i="8"/>
  <c r="AD68" i="8"/>
  <c r="AA68" i="8" s="1"/>
  <c r="AC68" i="8"/>
  <c r="AB68" i="8"/>
  <c r="B68" i="8"/>
  <c r="AD67" i="8"/>
  <c r="AA67" i="8" s="1"/>
  <c r="AC67" i="8"/>
  <c r="B67" i="8"/>
  <c r="AD66" i="8"/>
  <c r="AA66" i="8" s="1"/>
  <c r="AC66" i="8"/>
  <c r="AB66" i="8"/>
  <c r="B66" i="8"/>
  <c r="AD65" i="8"/>
  <c r="AA65" i="8" s="1"/>
  <c r="AC65" i="8"/>
  <c r="B65" i="8"/>
  <c r="AD64" i="8"/>
  <c r="AA64" i="8" s="1"/>
  <c r="AC64" i="8"/>
  <c r="AB64" i="8"/>
  <c r="B64" i="8"/>
  <c r="AD63" i="8"/>
  <c r="AA63" i="8" s="1"/>
  <c r="AC63" i="8"/>
  <c r="B63" i="8"/>
  <c r="AD62" i="8"/>
  <c r="AA62" i="8" s="1"/>
  <c r="AC62" i="8"/>
  <c r="AB62" i="8"/>
  <c r="B62" i="8"/>
  <c r="AD61" i="8"/>
  <c r="AA61" i="8" s="1"/>
  <c r="AC61" i="8"/>
  <c r="B61" i="8"/>
  <c r="AD60" i="8"/>
  <c r="AA60" i="8" s="1"/>
  <c r="AC60" i="8"/>
  <c r="AB60" i="8"/>
  <c r="B60" i="8"/>
  <c r="AD59" i="8"/>
  <c r="AA59" i="8" s="1"/>
  <c r="AC59" i="8"/>
  <c r="B59" i="8"/>
  <c r="AD58" i="8"/>
  <c r="AA58" i="8" s="1"/>
  <c r="AC58" i="8"/>
  <c r="AB58" i="8"/>
  <c r="B58" i="8"/>
  <c r="AD57" i="8"/>
  <c r="AA57" i="8" s="1"/>
  <c r="AC57" i="8"/>
  <c r="B57" i="8"/>
  <c r="AD56" i="8"/>
  <c r="AA56" i="8" s="1"/>
  <c r="AC56" i="8"/>
  <c r="AB56" i="8"/>
  <c r="B56" i="8"/>
  <c r="AD55" i="8"/>
  <c r="AA55" i="8" s="1"/>
  <c r="AC55" i="8"/>
  <c r="B55" i="8"/>
  <c r="AD54" i="8"/>
  <c r="AA54" i="8" s="1"/>
  <c r="AC54" i="8"/>
  <c r="AB54" i="8"/>
  <c r="B54" i="8"/>
  <c r="AD53" i="8"/>
  <c r="AA53" i="8" s="1"/>
  <c r="AC53" i="8"/>
  <c r="B53" i="8"/>
  <c r="AD52" i="8"/>
  <c r="AA52" i="8" s="1"/>
  <c r="AC52" i="8"/>
  <c r="AB52" i="8"/>
  <c r="B52" i="8"/>
  <c r="AD51" i="8"/>
  <c r="AA51" i="8" s="1"/>
  <c r="AC51" i="8"/>
  <c r="B51" i="8"/>
  <c r="AD50" i="8"/>
  <c r="AA50" i="8" s="1"/>
  <c r="AC50" i="8"/>
  <c r="AB50" i="8"/>
  <c r="B50" i="8"/>
  <c r="AD49" i="8"/>
  <c r="AA49" i="8" s="1"/>
  <c r="AC49" i="8"/>
  <c r="B49" i="8"/>
  <c r="AD48" i="8"/>
  <c r="AA48" i="8" s="1"/>
  <c r="AC48" i="8"/>
  <c r="AB48" i="8"/>
  <c r="B48" i="8"/>
  <c r="AD47" i="8"/>
  <c r="AA47" i="8" s="1"/>
  <c r="AC47" i="8"/>
  <c r="B47" i="8"/>
  <c r="AD46" i="8"/>
  <c r="AA46" i="8" s="1"/>
  <c r="AC46" i="8"/>
  <c r="AB46" i="8"/>
  <c r="B46" i="8"/>
  <c r="AD45" i="8"/>
  <c r="AA45" i="8" s="1"/>
  <c r="AC45" i="8"/>
  <c r="B45" i="8"/>
  <c r="AD44" i="8"/>
  <c r="AA44" i="8" s="1"/>
  <c r="AC44" i="8"/>
  <c r="AB44" i="8"/>
  <c r="B44" i="8"/>
  <c r="AD43" i="8"/>
  <c r="AA43" i="8" s="1"/>
  <c r="AC43" i="8"/>
  <c r="AD42" i="8"/>
  <c r="AA42" i="8" s="1"/>
  <c r="AC42" i="8"/>
  <c r="AB42" i="8"/>
  <c r="B42" i="8"/>
  <c r="AD41" i="8"/>
  <c r="AA41" i="8" s="1"/>
  <c r="AC41" i="8"/>
  <c r="B41" i="8"/>
  <c r="AD40" i="8"/>
  <c r="AA40" i="8" s="1"/>
  <c r="AC40" i="8"/>
  <c r="AB40" i="8"/>
  <c r="B40" i="8"/>
  <c r="AD39" i="8"/>
  <c r="AA39" i="8" s="1"/>
  <c r="AC39" i="8"/>
  <c r="B39" i="8"/>
  <c r="AD38" i="8"/>
  <c r="AA38" i="8" s="1"/>
  <c r="AC38" i="8"/>
  <c r="AB38" i="8"/>
  <c r="B38" i="8"/>
  <c r="AD37" i="8"/>
  <c r="AA37" i="8" s="1"/>
  <c r="AC37" i="8"/>
  <c r="B37" i="8"/>
  <c r="AD36" i="8"/>
  <c r="AA36" i="8" s="1"/>
  <c r="AC36" i="8"/>
  <c r="AB36" i="8"/>
  <c r="B36" i="8"/>
  <c r="AD35" i="8"/>
  <c r="AA35" i="8" s="1"/>
  <c r="AC35" i="8"/>
  <c r="AD34" i="8"/>
  <c r="AA34" i="8" s="1"/>
  <c r="AC34" i="8"/>
  <c r="AB34" i="8"/>
  <c r="B34" i="8"/>
  <c r="AD33" i="8"/>
  <c r="AA33" i="8" s="1"/>
  <c r="AC33" i="8"/>
  <c r="B33" i="8"/>
  <c r="AD32" i="8"/>
  <c r="AA32" i="8" s="1"/>
  <c r="AC32" i="8"/>
  <c r="AB32" i="8"/>
  <c r="B32" i="8"/>
  <c r="AD31" i="8"/>
  <c r="AA31" i="8" s="1"/>
  <c r="BJ30" i="8"/>
  <c r="BI30" i="8"/>
  <c r="BH30" i="8"/>
  <c r="BG30" i="8"/>
  <c r="BF30" i="8"/>
  <c r="BE30" i="8"/>
  <c r="BD30" i="8"/>
  <c r="BC30" i="8"/>
  <c r="BB30" i="8"/>
  <c r="BA30" i="8"/>
  <c r="AV30" i="8"/>
  <c r="AU30" i="8"/>
  <c r="AT30" i="8"/>
  <c r="AS30" i="8"/>
  <c r="AR30" i="8"/>
  <c r="AQ30" i="8"/>
  <c r="AP30" i="8"/>
  <c r="AO30" i="8"/>
  <c r="AN30" i="8"/>
  <c r="AM30" i="8"/>
  <c r="AL30" i="8"/>
  <c r="AK30" i="8"/>
  <c r="AJ30" i="8"/>
  <c r="AI30" i="8"/>
  <c r="AH30" i="8"/>
  <c r="AF30" i="8"/>
  <c r="AE30" i="8"/>
  <c r="AD30" i="8"/>
  <c r="AV29" i="8"/>
  <c r="AU29" i="8"/>
  <c r="AT29" i="8"/>
  <c r="AS29" i="8"/>
  <c r="AR29" i="8"/>
  <c r="AL29" i="8"/>
  <c r="AK29" i="8"/>
  <c r="AJ29" i="8"/>
  <c r="AI29" i="8"/>
  <c r="AH29" i="8"/>
  <c r="AG29" i="8"/>
  <c r="AF29" i="8"/>
  <c r="AE29" i="8"/>
  <c r="AD29" i="8"/>
  <c r="T29" i="8"/>
  <c r="AQ29" i="8" s="1"/>
  <c r="S29" i="8"/>
  <c r="AP29" i="8" s="1"/>
  <c r="R29" i="8"/>
  <c r="AO29" i="8" s="1"/>
  <c r="Q29" i="8"/>
  <c r="AN29" i="8" s="1"/>
  <c r="P29" i="8"/>
  <c r="AM29" i="8" s="1"/>
  <c r="X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X27" i="8"/>
  <c r="T27" i="8"/>
  <c r="S27" i="8"/>
  <c r="R27" i="8"/>
  <c r="Q27" i="8"/>
  <c r="P27" i="8"/>
  <c r="O27" i="8"/>
  <c r="N27" i="8"/>
  <c r="M27" i="8"/>
  <c r="L27" i="8"/>
  <c r="K27" i="8"/>
  <c r="J27" i="8"/>
  <c r="I27" i="8"/>
  <c r="H27" i="8"/>
  <c r="X26" i="8"/>
  <c r="T26" i="8"/>
  <c r="S26" i="8"/>
  <c r="R26" i="8"/>
  <c r="Q26" i="8"/>
  <c r="P26" i="8"/>
  <c r="O26" i="8"/>
  <c r="N26" i="8"/>
  <c r="M26" i="8"/>
  <c r="L26" i="8"/>
  <c r="K26" i="8"/>
  <c r="J26" i="8"/>
  <c r="I26" i="8"/>
  <c r="H26" i="8"/>
  <c r="Y25" i="8"/>
  <c r="X25" i="8"/>
  <c r="W25" i="8"/>
  <c r="V25" i="8"/>
  <c r="U25" i="8"/>
  <c r="T25" i="8"/>
  <c r="S25" i="8"/>
  <c r="R25" i="8"/>
  <c r="Q25" i="8"/>
  <c r="P25" i="8"/>
  <c r="O25" i="8"/>
  <c r="N25" i="8"/>
  <c r="M25" i="8"/>
  <c r="L25" i="8"/>
  <c r="K25" i="8"/>
  <c r="J25" i="8"/>
  <c r="I25" i="8"/>
  <c r="H25" i="8"/>
  <c r="G25" i="8"/>
  <c r="AC3" i="8"/>
  <c r="Y3" i="8"/>
  <c r="U3" i="8"/>
  <c r="Z2" i="8"/>
  <c r="Y2" i="8"/>
  <c r="U2" i="8"/>
  <c r="B1" i="8"/>
  <c r="G23" i="8" s="1"/>
  <c r="AA2" i="7"/>
  <c r="V3" i="7"/>
  <c r="V2" i="7"/>
  <c r="Z3" i="7"/>
  <c r="Z2" i="7"/>
  <c r="AD3" i="7"/>
  <c r="B1" i="7"/>
  <c r="H23" i="7" s="1"/>
  <c r="AE32" i="7"/>
  <c r="AE33" i="7"/>
  <c r="AE34" i="7"/>
  <c r="AE35" i="7"/>
  <c r="AE36" i="7"/>
  <c r="AE37" i="7"/>
  <c r="AE38" i="7"/>
  <c r="AE39" i="7"/>
  <c r="AE40" i="7"/>
  <c r="AE41" i="7"/>
  <c r="AE42" i="7"/>
  <c r="AE43" i="7"/>
  <c r="AE44" i="7"/>
  <c r="AE45" i="7"/>
  <c r="AE46" i="7"/>
  <c r="AE47" i="7"/>
  <c r="AE48" i="7"/>
  <c r="AE49" i="7"/>
  <c r="AE50" i="7"/>
  <c r="AE51" i="7"/>
  <c r="AE52" i="7"/>
  <c r="AE53" i="7"/>
  <c r="AE54" i="7"/>
  <c r="AE55" i="7"/>
  <c r="AE56" i="7"/>
  <c r="AE57" i="7"/>
  <c r="AE58" i="7"/>
  <c r="AE59" i="7"/>
  <c r="AE60" i="7"/>
  <c r="AE61" i="7"/>
  <c r="AE62" i="7"/>
  <c r="AE63" i="7"/>
  <c r="AE64" i="7"/>
  <c r="AE65" i="7"/>
  <c r="AE66" i="7"/>
  <c r="AE67" i="7"/>
  <c r="AE68" i="7"/>
  <c r="AE69" i="7"/>
  <c r="AE70" i="7"/>
  <c r="AE71" i="7"/>
  <c r="AE72" i="7"/>
  <c r="AE73" i="7"/>
  <c r="AE74" i="7"/>
  <c r="AE75" i="7"/>
  <c r="AE76" i="7"/>
  <c r="AE77" i="7"/>
  <c r="AE78" i="7"/>
  <c r="AE79" i="7"/>
  <c r="AE80" i="7"/>
  <c r="AE81" i="7"/>
  <c r="AE82" i="7"/>
  <c r="AE83" i="7"/>
  <c r="AE84" i="7"/>
  <c r="AE85" i="7"/>
  <c r="AE86" i="7"/>
  <c r="AE87" i="7"/>
  <c r="AE88" i="7"/>
  <c r="AE89" i="7"/>
  <c r="AE90" i="7"/>
  <c r="AE91" i="7"/>
  <c r="AE92" i="7"/>
  <c r="AE93" i="7"/>
  <c r="AE94" i="7"/>
  <c r="AE95" i="7"/>
  <c r="AE96" i="7"/>
  <c r="AE97" i="7"/>
  <c r="AE98" i="7"/>
  <c r="AE99" i="7"/>
  <c r="AE100" i="7"/>
  <c r="AE101" i="7"/>
  <c r="AE102" i="7"/>
  <c r="AE103" i="7"/>
  <c r="AE104" i="7"/>
  <c r="AE105" i="7"/>
  <c r="AE106" i="7"/>
  <c r="AE107" i="7"/>
  <c r="AE108" i="7"/>
  <c r="AE109" i="7"/>
  <c r="AE110" i="7"/>
  <c r="AE111" i="7"/>
  <c r="AE112" i="7"/>
  <c r="AE113" i="7"/>
  <c r="AE114" i="7"/>
  <c r="AE115" i="7"/>
  <c r="AE116" i="7"/>
  <c r="AE117" i="7"/>
  <c r="AE118" i="7"/>
  <c r="AE119" i="7"/>
  <c r="AE120" i="7"/>
  <c r="AE121" i="7"/>
  <c r="AE122" i="7"/>
  <c r="AE123" i="7"/>
  <c r="AE124" i="7"/>
  <c r="AE125" i="7"/>
  <c r="AE126" i="7"/>
  <c r="AE127" i="7"/>
  <c r="AE128" i="7"/>
  <c r="AE129" i="7"/>
  <c r="AE130" i="7"/>
  <c r="AE31" i="7"/>
  <c r="AJ29" i="7"/>
  <c r="AG29" i="7"/>
  <c r="U29" i="7"/>
  <c r="AR29" i="7" s="1"/>
  <c r="AK29" i="7"/>
  <c r="Q29" i="7"/>
  <c r="AN29" i="7" s="1"/>
  <c r="R29" i="7"/>
  <c r="AO29" i="7" s="1"/>
  <c r="S29" i="7"/>
  <c r="AP29" i="7" s="1"/>
  <c r="T29" i="7"/>
  <c r="AQ29" i="7" s="1"/>
  <c r="AF30" i="7"/>
  <c r="AG30" i="7"/>
  <c r="AH30" i="7"/>
  <c r="AI30" i="7"/>
  <c r="AJ30" i="7"/>
  <c r="AK30" i="7"/>
  <c r="AL30" i="7"/>
  <c r="AM30" i="7"/>
  <c r="AN30" i="7"/>
  <c r="AO30" i="7"/>
  <c r="AP30" i="7"/>
  <c r="AQ30" i="7"/>
  <c r="AR30" i="7"/>
  <c r="AS30" i="7"/>
  <c r="AT30" i="7"/>
  <c r="AU30" i="7"/>
  <c r="AV30" i="7"/>
  <c r="AW30" i="7"/>
  <c r="AE30" i="7"/>
  <c r="AF29" i="7"/>
  <c r="AH29" i="7"/>
  <c r="AI29" i="7"/>
  <c r="AL29" i="7"/>
  <c r="AM29" i="7"/>
  <c r="AS29" i="7"/>
  <c r="AT29" i="7"/>
  <c r="AU29" i="7"/>
  <c r="AV29" i="7"/>
  <c r="AW29" i="7"/>
  <c r="AE29" i="7"/>
  <c r="BC30" i="7"/>
  <c r="BD30" i="7"/>
  <c r="BE30" i="7"/>
  <c r="BF30" i="7"/>
  <c r="BG30" i="7"/>
  <c r="BH30" i="7"/>
  <c r="BI30" i="7"/>
  <c r="BJ30" i="7"/>
  <c r="BK30" i="7"/>
  <c r="BB30" i="7"/>
  <c r="J25" i="7"/>
  <c r="K25" i="7"/>
  <c r="L25" i="7"/>
  <c r="M25" i="7"/>
  <c r="N25" i="7"/>
  <c r="O25" i="7"/>
  <c r="P25" i="7"/>
  <c r="Q25" i="7"/>
  <c r="R25" i="7"/>
  <c r="S25" i="7"/>
  <c r="T25" i="7"/>
  <c r="U25" i="7"/>
  <c r="V25" i="7"/>
  <c r="W25" i="7"/>
  <c r="X25" i="7"/>
  <c r="Y25" i="7"/>
  <c r="Z25" i="7"/>
  <c r="I25" i="7"/>
  <c r="H25" i="7"/>
  <c r="I26" i="7"/>
  <c r="J26" i="7"/>
  <c r="K26" i="7"/>
  <c r="L26" i="7"/>
  <c r="M26" i="7"/>
  <c r="N26" i="7"/>
  <c r="O26" i="7"/>
  <c r="P26" i="7"/>
  <c r="Q26" i="7"/>
  <c r="R26" i="7"/>
  <c r="S26" i="7"/>
  <c r="T26" i="7"/>
  <c r="U26" i="7"/>
  <c r="Y26" i="7"/>
  <c r="I27" i="7"/>
  <c r="J27" i="7"/>
  <c r="K27" i="7"/>
  <c r="L27" i="7"/>
  <c r="M27" i="7"/>
  <c r="N27" i="7"/>
  <c r="O27" i="7"/>
  <c r="P27" i="7"/>
  <c r="Q27" i="7"/>
  <c r="R27" i="7"/>
  <c r="S27" i="7"/>
  <c r="T27" i="7"/>
  <c r="U27" i="7"/>
  <c r="Y27" i="7"/>
  <c r="I28" i="7"/>
  <c r="J28" i="7"/>
  <c r="K28" i="7"/>
  <c r="L28" i="7"/>
  <c r="M28" i="7"/>
  <c r="N28" i="7"/>
  <c r="O28" i="7"/>
  <c r="P28" i="7"/>
  <c r="Q28" i="7"/>
  <c r="R28" i="7"/>
  <c r="S28" i="7"/>
  <c r="T28" i="7"/>
  <c r="U28" i="7"/>
  <c r="Y28" i="7"/>
  <c r="U33" i="10" l="1"/>
  <c r="U33" i="8"/>
  <c r="U33" i="9"/>
  <c r="U32" i="10"/>
  <c r="U39" i="10"/>
  <c r="U36" i="10"/>
  <c r="U39" i="8"/>
  <c r="U37" i="8"/>
  <c r="U36" i="8"/>
  <c r="U32" i="8"/>
  <c r="U39" i="9"/>
  <c r="U32" i="9"/>
  <c r="U36" i="9"/>
  <c r="U37" i="9"/>
  <c r="U37" i="10"/>
  <c r="U40" i="10"/>
  <c r="U40" i="9"/>
  <c r="U40" i="8"/>
  <c r="U38" i="10"/>
  <c r="U38" i="9"/>
  <c r="U38" i="8"/>
  <c r="U35" i="10"/>
  <c r="U34" i="10"/>
  <c r="U35" i="9"/>
  <c r="U34" i="9"/>
  <c r="U35" i="8"/>
  <c r="U34" i="8"/>
  <c r="I129" i="12"/>
  <c r="I125" i="12"/>
  <c r="I121" i="12"/>
  <c r="I117" i="12"/>
  <c r="AM117" i="12" s="1"/>
  <c r="I113" i="12"/>
  <c r="I109" i="12"/>
  <c r="AM109" i="12" s="1"/>
  <c r="I105" i="12"/>
  <c r="AM105" i="12" s="1"/>
  <c r="I101" i="12"/>
  <c r="I97" i="12"/>
  <c r="I93" i="12"/>
  <c r="I89" i="12"/>
  <c r="I85" i="12"/>
  <c r="AM85" i="12" s="1"/>
  <c r="I81" i="12"/>
  <c r="AM81" i="12" s="1"/>
  <c r="I77" i="12"/>
  <c r="I73" i="12"/>
  <c r="I69" i="12"/>
  <c r="I65" i="12"/>
  <c r="AM65" i="12" s="1"/>
  <c r="I61" i="12"/>
  <c r="I57" i="12"/>
  <c r="I53" i="12"/>
  <c r="I49" i="12"/>
  <c r="I45" i="12"/>
  <c r="I41" i="12"/>
  <c r="H127" i="12"/>
  <c r="AL127" i="12" s="1"/>
  <c r="H123" i="12"/>
  <c r="AL123" i="12" s="1"/>
  <c r="H119" i="12"/>
  <c r="AL119" i="12" s="1"/>
  <c r="H115" i="12"/>
  <c r="AL115" i="12" s="1"/>
  <c r="H111" i="12"/>
  <c r="AL111" i="12" s="1"/>
  <c r="H107" i="12"/>
  <c r="AL107" i="12" s="1"/>
  <c r="H103" i="12"/>
  <c r="AL103" i="12" s="1"/>
  <c r="H99" i="12"/>
  <c r="AL99" i="12" s="1"/>
  <c r="H95" i="12"/>
  <c r="AL95" i="12" s="1"/>
  <c r="H91" i="12"/>
  <c r="AL91" i="12" s="1"/>
  <c r="H87" i="12"/>
  <c r="AL87" i="12" s="1"/>
  <c r="H83" i="12"/>
  <c r="AL83" i="12" s="1"/>
  <c r="H79" i="12"/>
  <c r="AL79" i="12" s="1"/>
  <c r="H75" i="12"/>
  <c r="AL75" i="12" s="1"/>
  <c r="H71" i="12"/>
  <c r="AL71" i="12" s="1"/>
  <c r="H67" i="12"/>
  <c r="AL67" i="12" s="1"/>
  <c r="H63" i="12"/>
  <c r="AL63" i="12" s="1"/>
  <c r="H59" i="12"/>
  <c r="AL59" i="12" s="1"/>
  <c r="H55" i="12"/>
  <c r="AL55" i="12" s="1"/>
  <c r="H51" i="12"/>
  <c r="AL51" i="12" s="1"/>
  <c r="H47" i="12"/>
  <c r="AL47" i="12" s="1"/>
  <c r="H43" i="12"/>
  <c r="AL43" i="12" s="1"/>
  <c r="AN46" i="12"/>
  <c r="AK46" i="12"/>
  <c r="AK51" i="12"/>
  <c r="AK53" i="12"/>
  <c r="AN67" i="12"/>
  <c r="AK67" i="12"/>
  <c r="AN75" i="12"/>
  <c r="AK75" i="12"/>
  <c r="AK84" i="12"/>
  <c r="AN85" i="12"/>
  <c r="AK85" i="12"/>
  <c r="AK86" i="12"/>
  <c r="AN89" i="12"/>
  <c r="AK89" i="12"/>
  <c r="AK90" i="12"/>
  <c r="AN95" i="12"/>
  <c r="AK95" i="12"/>
  <c r="AN100" i="12"/>
  <c r="AK100" i="12"/>
  <c r="AK103" i="12"/>
  <c r="K74" i="12"/>
  <c r="AO74" i="12" s="1"/>
  <c r="K78" i="12"/>
  <c r="AO78" i="12" s="1"/>
  <c r="K82" i="12"/>
  <c r="AO82" i="12" s="1"/>
  <c r="K86" i="12"/>
  <c r="AO86" i="12" s="1"/>
  <c r="K90" i="12"/>
  <c r="AO90" i="12" s="1"/>
  <c r="K94" i="12"/>
  <c r="AO94" i="12" s="1"/>
  <c r="K98" i="12"/>
  <c r="AO98" i="12" s="1"/>
  <c r="K102" i="12"/>
  <c r="AO102" i="12" s="1"/>
  <c r="K109" i="12"/>
  <c r="AO109" i="12" s="1"/>
  <c r="K112" i="12"/>
  <c r="AO112" i="12" s="1"/>
  <c r="K117" i="12"/>
  <c r="AO117" i="12" s="1"/>
  <c r="K120" i="12"/>
  <c r="AO120" i="12" s="1"/>
  <c r="AP128" i="12"/>
  <c r="AP124" i="12"/>
  <c r="AP120" i="12"/>
  <c r="AP116" i="12"/>
  <c r="AP112" i="12"/>
  <c r="AP108" i="12"/>
  <c r="AP104" i="12"/>
  <c r="AP100" i="12"/>
  <c r="AP96" i="12"/>
  <c r="AP92" i="12"/>
  <c r="AP88" i="12"/>
  <c r="AP84" i="12"/>
  <c r="AP80" i="12"/>
  <c r="AP76" i="12"/>
  <c r="AP72" i="12"/>
  <c r="AP68" i="12"/>
  <c r="AP64" i="12"/>
  <c r="AP60" i="12"/>
  <c r="AP56" i="12"/>
  <c r="AP52" i="12"/>
  <c r="AP48" i="12"/>
  <c r="AP43" i="12"/>
  <c r="I128" i="12"/>
  <c r="I124" i="12"/>
  <c r="I120" i="12"/>
  <c r="I116" i="12"/>
  <c r="AM116" i="12" s="1"/>
  <c r="I112" i="12"/>
  <c r="AM112" i="12" s="1"/>
  <c r="I108" i="12"/>
  <c r="I104" i="12"/>
  <c r="AM104" i="12" s="1"/>
  <c r="I100" i="12"/>
  <c r="AM100" i="12" s="1"/>
  <c r="I96" i="12"/>
  <c r="I92" i="12"/>
  <c r="I88" i="12"/>
  <c r="I84" i="12"/>
  <c r="I80" i="12"/>
  <c r="I76" i="12"/>
  <c r="I72" i="12"/>
  <c r="AM72" i="12" s="1"/>
  <c r="I68" i="12"/>
  <c r="AM68" i="12" s="1"/>
  <c r="I64" i="12"/>
  <c r="AM64" i="12" s="1"/>
  <c r="I60" i="12"/>
  <c r="AM60" i="12" s="1"/>
  <c r="I56" i="12"/>
  <c r="I52" i="12"/>
  <c r="AM52" i="12" s="1"/>
  <c r="I48" i="12"/>
  <c r="AM48" i="12" s="1"/>
  <c r="I44" i="12"/>
  <c r="AM44" i="12" s="1"/>
  <c r="H130" i="12"/>
  <c r="AL130" i="12" s="1"/>
  <c r="H126" i="12"/>
  <c r="AL126" i="12" s="1"/>
  <c r="H122" i="12"/>
  <c r="AL122" i="12" s="1"/>
  <c r="H118" i="12"/>
  <c r="AL118" i="12" s="1"/>
  <c r="H114" i="12"/>
  <c r="AL114" i="12" s="1"/>
  <c r="H110" i="12"/>
  <c r="AL110" i="12" s="1"/>
  <c r="H106" i="12"/>
  <c r="AL106" i="12" s="1"/>
  <c r="H102" i="12"/>
  <c r="AL102" i="12" s="1"/>
  <c r="H98" i="12"/>
  <c r="AL98" i="12" s="1"/>
  <c r="H94" i="12"/>
  <c r="AL94" i="12" s="1"/>
  <c r="H90" i="12"/>
  <c r="AL90" i="12" s="1"/>
  <c r="H86" i="12"/>
  <c r="AL86" i="12" s="1"/>
  <c r="H82" i="12"/>
  <c r="AL82" i="12" s="1"/>
  <c r="H78" i="12"/>
  <c r="AL78" i="12" s="1"/>
  <c r="H74" i="12"/>
  <c r="AL74" i="12" s="1"/>
  <c r="H70" i="12"/>
  <c r="AL70" i="12" s="1"/>
  <c r="H66" i="12"/>
  <c r="AL66" i="12" s="1"/>
  <c r="H62" i="12"/>
  <c r="AL62" i="12" s="1"/>
  <c r="H58" i="12"/>
  <c r="AL58" i="12" s="1"/>
  <c r="H54" i="12"/>
  <c r="AL54" i="12" s="1"/>
  <c r="H50" i="12"/>
  <c r="AL50" i="12" s="1"/>
  <c r="H46" i="12"/>
  <c r="AL46" i="12" s="1"/>
  <c r="H42" i="12"/>
  <c r="AL42" i="12" s="1"/>
  <c r="AK41" i="12"/>
  <c r="AN50" i="12"/>
  <c r="AK50" i="12"/>
  <c r="AK55" i="12"/>
  <c r="AK57" i="12"/>
  <c r="AK61" i="12"/>
  <c r="AN69" i="12"/>
  <c r="AK69" i="12"/>
  <c r="AK74" i="12"/>
  <c r="AK80" i="12"/>
  <c r="AN83" i="12"/>
  <c r="AK83" i="12"/>
  <c r="AK92" i="12"/>
  <c r="AN93" i="12"/>
  <c r="AK93" i="12"/>
  <c r="AK94" i="12"/>
  <c r="AK102" i="12"/>
  <c r="K73" i="12"/>
  <c r="AO73" i="12" s="1"/>
  <c r="K77" i="12"/>
  <c r="AO77" i="12" s="1"/>
  <c r="K81" i="12"/>
  <c r="AO81" i="12" s="1"/>
  <c r="K85" i="12"/>
  <c r="AO85" i="12" s="1"/>
  <c r="K89" i="12"/>
  <c r="AO89" i="12" s="1"/>
  <c r="K93" i="12"/>
  <c r="AO93" i="12" s="1"/>
  <c r="K97" i="12"/>
  <c r="AO97" i="12" s="1"/>
  <c r="K101" i="12"/>
  <c r="AO101" i="12" s="1"/>
  <c r="K107" i="12"/>
  <c r="AO107" i="12" s="1"/>
  <c r="K110" i="12"/>
  <c r="AO110" i="12" s="1"/>
  <c r="K115" i="12"/>
  <c r="AO115" i="12" s="1"/>
  <c r="K118" i="12"/>
  <c r="AO118" i="12" s="1"/>
  <c r="AP127" i="12"/>
  <c r="AP123" i="12"/>
  <c r="AP119" i="12"/>
  <c r="AP115" i="12"/>
  <c r="AP111" i="12"/>
  <c r="AP107" i="12"/>
  <c r="AP103" i="12"/>
  <c r="AP99" i="12"/>
  <c r="AP95" i="12"/>
  <c r="AP91" i="12"/>
  <c r="AP87" i="12"/>
  <c r="AP83" i="12"/>
  <c r="AP79" i="12"/>
  <c r="AP75" i="12"/>
  <c r="AP71" i="12"/>
  <c r="AP67" i="12"/>
  <c r="AP63" i="12"/>
  <c r="AP59" i="12"/>
  <c r="AP55" i="12"/>
  <c r="AP51" i="12"/>
  <c r="AP47" i="12"/>
  <c r="AP42" i="12"/>
  <c r="I127" i="12"/>
  <c r="I123" i="12"/>
  <c r="I119" i="12"/>
  <c r="I115" i="12"/>
  <c r="I111" i="12"/>
  <c r="I107" i="12"/>
  <c r="I103" i="12"/>
  <c r="I99" i="12"/>
  <c r="I95" i="12"/>
  <c r="I91" i="12"/>
  <c r="AM91" i="12" s="1"/>
  <c r="I87" i="12"/>
  <c r="AM87" i="12" s="1"/>
  <c r="I83" i="12"/>
  <c r="AM83" i="12" s="1"/>
  <c r="I79" i="12"/>
  <c r="I75" i="12"/>
  <c r="AM75" i="12" s="1"/>
  <c r="I71" i="12"/>
  <c r="I67" i="12"/>
  <c r="AM67" i="12" s="1"/>
  <c r="I63" i="12"/>
  <c r="I59" i="12"/>
  <c r="I55" i="12"/>
  <c r="I51" i="12"/>
  <c r="I47" i="12"/>
  <c r="I43" i="12"/>
  <c r="H129" i="12"/>
  <c r="AL129" i="12" s="1"/>
  <c r="H125" i="12"/>
  <c r="AL125" i="12" s="1"/>
  <c r="H121" i="12"/>
  <c r="AL121" i="12" s="1"/>
  <c r="H117" i="12"/>
  <c r="AL117" i="12" s="1"/>
  <c r="H113" i="12"/>
  <c r="AL113" i="12" s="1"/>
  <c r="H109" i="12"/>
  <c r="AL109" i="12" s="1"/>
  <c r="H105" i="12"/>
  <c r="AL105" i="12" s="1"/>
  <c r="H101" i="12"/>
  <c r="AL101" i="12" s="1"/>
  <c r="H97" i="12"/>
  <c r="AL97" i="12" s="1"/>
  <c r="H93" i="12"/>
  <c r="AL93" i="12" s="1"/>
  <c r="H89" i="12"/>
  <c r="AL89" i="12" s="1"/>
  <c r="H85" i="12"/>
  <c r="AL85" i="12" s="1"/>
  <c r="H81" i="12"/>
  <c r="AL81" i="12" s="1"/>
  <c r="H77" i="12"/>
  <c r="AL77" i="12" s="1"/>
  <c r="H73" i="12"/>
  <c r="AL73" i="12" s="1"/>
  <c r="H69" i="12"/>
  <c r="AL69" i="12" s="1"/>
  <c r="H65" i="12"/>
  <c r="AL65" i="12" s="1"/>
  <c r="H61" i="12"/>
  <c r="AL61" i="12" s="1"/>
  <c r="H57" i="12"/>
  <c r="AL57" i="12" s="1"/>
  <c r="H53" i="12"/>
  <c r="AL53" i="12" s="1"/>
  <c r="H49" i="12"/>
  <c r="AL49" i="12" s="1"/>
  <c r="H45" i="12"/>
  <c r="AL45" i="12" s="1"/>
  <c r="H41" i="12"/>
  <c r="AL41" i="12" s="1"/>
  <c r="AK43" i="12"/>
  <c r="AK45" i="12"/>
  <c r="AN54" i="12"/>
  <c r="AK54" i="12"/>
  <c r="AK59" i="12"/>
  <c r="AN63" i="12"/>
  <c r="AK63" i="12"/>
  <c r="AN71" i="12"/>
  <c r="AK71" i="12"/>
  <c r="AK88" i="12"/>
  <c r="AN91" i="12"/>
  <c r="AK91" i="12"/>
  <c r="K76" i="12"/>
  <c r="AO76" i="12" s="1"/>
  <c r="K80" i="12"/>
  <c r="AO80" i="12" s="1"/>
  <c r="K84" i="12"/>
  <c r="AO84" i="12" s="1"/>
  <c r="K88" i="12"/>
  <c r="AO88" i="12" s="1"/>
  <c r="K92" i="12"/>
  <c r="AO92" i="12" s="1"/>
  <c r="K96" i="12"/>
  <c r="AO96" i="12" s="1"/>
  <c r="K100" i="12"/>
  <c r="AO100" i="12" s="1"/>
  <c r="K108" i="12"/>
  <c r="AO108" i="12" s="1"/>
  <c r="K113" i="12"/>
  <c r="AO113" i="12" s="1"/>
  <c r="K116" i="12"/>
  <c r="AO116" i="12" s="1"/>
  <c r="K121" i="12"/>
  <c r="AO121" i="12" s="1"/>
  <c r="AP130" i="12"/>
  <c r="AP126" i="12"/>
  <c r="AP122" i="12"/>
  <c r="AP118" i="12"/>
  <c r="AP114" i="12"/>
  <c r="AP110" i="12"/>
  <c r="AP106" i="12"/>
  <c r="AP102" i="12"/>
  <c r="AP98" i="12"/>
  <c r="AP94" i="12"/>
  <c r="AP90" i="12"/>
  <c r="AP86" i="12"/>
  <c r="AP82" i="12"/>
  <c r="AP78" i="12"/>
  <c r="AP74" i="12"/>
  <c r="AP70" i="12"/>
  <c r="AP66" i="12"/>
  <c r="AP62" i="12"/>
  <c r="AP58" i="12"/>
  <c r="AP54" i="12"/>
  <c r="AP50" i="12"/>
  <c r="AP46" i="12"/>
  <c r="AP41" i="12"/>
  <c r="I130" i="12"/>
  <c r="I126" i="12"/>
  <c r="AM126" i="12" s="1"/>
  <c r="I122" i="12"/>
  <c r="I118" i="12"/>
  <c r="I114" i="12"/>
  <c r="AM114" i="12" s="1"/>
  <c r="I110" i="12"/>
  <c r="I106" i="12"/>
  <c r="I102" i="12"/>
  <c r="I98" i="12"/>
  <c r="I94" i="12"/>
  <c r="I90" i="12"/>
  <c r="I86" i="12"/>
  <c r="I82" i="12"/>
  <c r="I78" i="12"/>
  <c r="I74" i="12"/>
  <c r="I70" i="12"/>
  <c r="I66" i="12"/>
  <c r="I62" i="12"/>
  <c r="AM62" i="12" s="1"/>
  <c r="I58" i="12"/>
  <c r="AM58" i="12" s="1"/>
  <c r="I54" i="12"/>
  <c r="I50" i="12"/>
  <c r="I46" i="12"/>
  <c r="I42" i="12"/>
  <c r="AM42" i="12" s="1"/>
  <c r="H128" i="12"/>
  <c r="AL128" i="12" s="1"/>
  <c r="H124" i="12"/>
  <c r="AL124" i="12" s="1"/>
  <c r="H120" i="12"/>
  <c r="AL120" i="12" s="1"/>
  <c r="H116" i="12"/>
  <c r="AL116" i="12" s="1"/>
  <c r="H112" i="12"/>
  <c r="AL112" i="12" s="1"/>
  <c r="H108" i="12"/>
  <c r="AL108" i="12" s="1"/>
  <c r="H104" i="12"/>
  <c r="AL104" i="12" s="1"/>
  <c r="H100" i="12"/>
  <c r="AL100" i="12" s="1"/>
  <c r="H96" i="12"/>
  <c r="AL96" i="12" s="1"/>
  <c r="H92" i="12"/>
  <c r="AL92" i="12" s="1"/>
  <c r="H88" i="12"/>
  <c r="AL88" i="12" s="1"/>
  <c r="H84" i="12"/>
  <c r="AL84" i="12" s="1"/>
  <c r="H80" i="12"/>
  <c r="AL80" i="12" s="1"/>
  <c r="H76" i="12"/>
  <c r="AL76" i="12" s="1"/>
  <c r="H72" i="12"/>
  <c r="AL72" i="12" s="1"/>
  <c r="H68" i="12"/>
  <c r="AL68" i="12" s="1"/>
  <c r="H64" i="12"/>
  <c r="AL64" i="12" s="1"/>
  <c r="H60" i="12"/>
  <c r="AL60" i="12" s="1"/>
  <c r="H56" i="12"/>
  <c r="AL56" i="12" s="1"/>
  <c r="H52" i="12"/>
  <c r="AL52" i="12" s="1"/>
  <c r="H48" i="12"/>
  <c r="AL48" i="12" s="1"/>
  <c r="H44" i="12"/>
  <c r="AL44" i="12" s="1"/>
  <c r="AN42" i="12"/>
  <c r="AK42" i="12"/>
  <c r="AK47" i="12"/>
  <c r="AK49" i="12"/>
  <c r="AN58" i="12"/>
  <c r="AK58" i="12"/>
  <c r="AN62" i="12"/>
  <c r="AK62" i="12"/>
  <c r="AN65" i="12"/>
  <c r="AK65" i="12"/>
  <c r="AN73" i="12"/>
  <c r="AK73" i="12"/>
  <c r="AK76" i="12"/>
  <c r="AN77" i="12"/>
  <c r="AK77" i="12"/>
  <c r="AK78" i="12"/>
  <c r="AN81" i="12"/>
  <c r="AK81" i="12"/>
  <c r="AK82" i="12"/>
  <c r="AK96" i="12"/>
  <c r="AN97" i="12"/>
  <c r="AK97" i="12"/>
  <c r="AN98" i="12"/>
  <c r="AK98" i="12"/>
  <c r="AN104" i="12"/>
  <c r="AK104" i="12"/>
  <c r="AN106" i="12"/>
  <c r="AK106" i="12"/>
  <c r="AN108" i="12"/>
  <c r="AK108" i="12"/>
  <c r="AK110" i="12"/>
  <c r="AN112" i="12"/>
  <c r="AK112" i="12"/>
  <c r="AN114" i="12"/>
  <c r="AK114" i="12"/>
  <c r="AN116" i="12"/>
  <c r="AK116" i="12"/>
  <c r="AK118" i="12"/>
  <c r="AK120" i="12"/>
  <c r="AN122" i="12"/>
  <c r="AK122" i="12"/>
  <c r="AN124" i="12"/>
  <c r="AK124" i="12"/>
  <c r="AN126" i="12"/>
  <c r="AK126" i="12"/>
  <c r="AN128" i="12"/>
  <c r="AK128" i="12"/>
  <c r="AN130" i="12"/>
  <c r="AK130" i="12"/>
  <c r="K41" i="12"/>
  <c r="AO41" i="12" s="1"/>
  <c r="K42" i="12"/>
  <c r="AO42" i="12" s="1"/>
  <c r="K43" i="12"/>
  <c r="AO43" i="12" s="1"/>
  <c r="K44" i="12"/>
  <c r="AO44" i="12" s="1"/>
  <c r="K45" i="12"/>
  <c r="AO45" i="12" s="1"/>
  <c r="K46" i="12"/>
  <c r="AO46" i="12" s="1"/>
  <c r="K47" i="12"/>
  <c r="AO47" i="12" s="1"/>
  <c r="K48" i="12"/>
  <c r="AO48" i="12" s="1"/>
  <c r="K49" i="12"/>
  <c r="AO49" i="12" s="1"/>
  <c r="K50" i="12"/>
  <c r="AO50" i="12" s="1"/>
  <c r="K51" i="12"/>
  <c r="AO51" i="12" s="1"/>
  <c r="K52" i="12"/>
  <c r="AO52" i="12" s="1"/>
  <c r="K53" i="12"/>
  <c r="AO53" i="12" s="1"/>
  <c r="K54" i="12"/>
  <c r="AO54" i="12" s="1"/>
  <c r="K55" i="12"/>
  <c r="AO55" i="12" s="1"/>
  <c r="K56" i="12"/>
  <c r="AO56" i="12" s="1"/>
  <c r="K57" i="12"/>
  <c r="AO57" i="12" s="1"/>
  <c r="K58" i="12"/>
  <c r="AO58" i="12" s="1"/>
  <c r="K59" i="12"/>
  <c r="AO59" i="12" s="1"/>
  <c r="K60" i="12"/>
  <c r="AO60" i="12" s="1"/>
  <c r="K61" i="12"/>
  <c r="AO61" i="12" s="1"/>
  <c r="K62" i="12"/>
  <c r="AO62" i="12" s="1"/>
  <c r="K63" i="12"/>
  <c r="AO63" i="12" s="1"/>
  <c r="K64" i="12"/>
  <c r="AO64" i="12" s="1"/>
  <c r="K65" i="12"/>
  <c r="AO65" i="12" s="1"/>
  <c r="K66" i="12"/>
  <c r="AO66" i="12" s="1"/>
  <c r="K67" i="12"/>
  <c r="AO67" i="12" s="1"/>
  <c r="K68" i="12"/>
  <c r="AO68" i="12" s="1"/>
  <c r="K69" i="12"/>
  <c r="AO69" i="12" s="1"/>
  <c r="K70" i="12"/>
  <c r="AO70" i="12" s="1"/>
  <c r="K71" i="12"/>
  <c r="AO71" i="12" s="1"/>
  <c r="K72" i="12"/>
  <c r="AO72" i="12" s="1"/>
  <c r="K75" i="12"/>
  <c r="AO75" i="12" s="1"/>
  <c r="K79" i="12"/>
  <c r="AO79" i="12" s="1"/>
  <c r="K83" i="12"/>
  <c r="AO83" i="12" s="1"/>
  <c r="K87" i="12"/>
  <c r="AO87" i="12" s="1"/>
  <c r="K91" i="12"/>
  <c r="AO91" i="12" s="1"/>
  <c r="K95" i="12"/>
  <c r="AO95" i="12" s="1"/>
  <c r="K99" i="12"/>
  <c r="AO99" i="12" s="1"/>
  <c r="K106" i="12"/>
  <c r="AO106" i="12" s="1"/>
  <c r="K111" i="12"/>
  <c r="AO111" i="12" s="1"/>
  <c r="K114" i="12"/>
  <c r="AO114" i="12" s="1"/>
  <c r="K119" i="12"/>
  <c r="AO119" i="12" s="1"/>
  <c r="K122" i="12"/>
  <c r="AO122" i="12" s="1"/>
  <c r="K123" i="12"/>
  <c r="AO123" i="12" s="1"/>
  <c r="K124" i="12"/>
  <c r="AO124" i="12" s="1"/>
  <c r="K125" i="12"/>
  <c r="AO125" i="12" s="1"/>
  <c r="K126" i="12"/>
  <c r="AO126" i="12" s="1"/>
  <c r="K127" i="12"/>
  <c r="AO127" i="12" s="1"/>
  <c r="K128" i="12"/>
  <c r="AO128" i="12" s="1"/>
  <c r="K129" i="12"/>
  <c r="AO129" i="12" s="1"/>
  <c r="K130" i="12"/>
  <c r="AO130" i="12" s="1"/>
  <c r="AP129" i="12"/>
  <c r="AP125" i="12"/>
  <c r="AP121" i="12"/>
  <c r="AP117" i="12"/>
  <c r="AP113" i="12"/>
  <c r="AP109" i="12"/>
  <c r="AP105" i="12"/>
  <c r="AP101" i="12"/>
  <c r="AP97" i="12"/>
  <c r="AP93" i="12"/>
  <c r="AP89" i="12"/>
  <c r="AP85" i="12"/>
  <c r="AP81" i="12"/>
  <c r="AP77" i="12"/>
  <c r="AP73" i="12"/>
  <c r="AP69" i="12"/>
  <c r="AP65" i="12"/>
  <c r="AP61" i="12"/>
  <c r="AP57" i="12"/>
  <c r="AP53" i="12"/>
  <c r="AP49" i="12"/>
  <c r="AP44" i="12"/>
  <c r="AM2" i="10"/>
  <c r="P131" i="9"/>
  <c r="AA28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46" i="10"/>
  <c r="B47" i="10"/>
  <c r="B48" i="10"/>
  <c r="B49" i="10"/>
  <c r="B50" i="10"/>
  <c r="B51" i="10"/>
  <c r="B52" i="10"/>
  <c r="B53" i="10"/>
  <c r="B54" i="10"/>
  <c r="B55" i="10"/>
  <c r="B56" i="10"/>
  <c r="B57" i="10"/>
  <c r="B58" i="10"/>
  <c r="B59" i="10"/>
  <c r="B60" i="10"/>
  <c r="B61" i="10"/>
  <c r="B62" i="10"/>
  <c r="B63" i="10"/>
  <c r="B64" i="10"/>
  <c r="B65" i="10"/>
  <c r="B66" i="10"/>
  <c r="B67" i="10"/>
  <c r="B68" i="10"/>
  <c r="B69" i="10"/>
  <c r="B70" i="10"/>
  <c r="B71" i="10"/>
  <c r="B72" i="10"/>
  <c r="AB32" i="10"/>
  <c r="AB33" i="10"/>
  <c r="AB34" i="10"/>
  <c r="AB35" i="10"/>
  <c r="AB36" i="10"/>
  <c r="AB37" i="10"/>
  <c r="AB38" i="10"/>
  <c r="AB39" i="10"/>
  <c r="AB40" i="10"/>
  <c r="AB41" i="10"/>
  <c r="AB42" i="10"/>
  <c r="AB43" i="10"/>
  <c r="AB44" i="10"/>
  <c r="AB45" i="10"/>
  <c r="AB46" i="10"/>
  <c r="AB47" i="10"/>
  <c r="AB48" i="10"/>
  <c r="AB49" i="10"/>
  <c r="AB50" i="10"/>
  <c r="AB51" i="10"/>
  <c r="AB52" i="10"/>
  <c r="AB53" i="10"/>
  <c r="AB54" i="10"/>
  <c r="AB55" i="10"/>
  <c r="AB56" i="10"/>
  <c r="AB57" i="10"/>
  <c r="AB58" i="10"/>
  <c r="AB59" i="10"/>
  <c r="AB60" i="10"/>
  <c r="AB61" i="10"/>
  <c r="AB62" i="10"/>
  <c r="AB63" i="10"/>
  <c r="AB64" i="10"/>
  <c r="AB65" i="10"/>
  <c r="AB66" i="10"/>
  <c r="AB67" i="10"/>
  <c r="AB68" i="10"/>
  <c r="AB69" i="10"/>
  <c r="AB70" i="10"/>
  <c r="AB71" i="10"/>
  <c r="AC72" i="10"/>
  <c r="AB102" i="10"/>
  <c r="P103" i="10"/>
  <c r="P27" i="10" s="1"/>
  <c r="AC104" i="10"/>
  <c r="B105" i="10"/>
  <c r="AC106" i="10"/>
  <c r="B106" i="10"/>
  <c r="AB106" i="10"/>
  <c r="AC108" i="10"/>
  <c r="B108" i="10"/>
  <c r="AB108" i="10"/>
  <c r="AC110" i="10"/>
  <c r="B110" i="10"/>
  <c r="AB110" i="10"/>
  <c r="AC112" i="10"/>
  <c r="B112" i="10"/>
  <c r="AB112" i="10"/>
  <c r="AC114" i="10"/>
  <c r="B114" i="10"/>
  <c r="AB114" i="10"/>
  <c r="AC116" i="10"/>
  <c r="B116" i="10"/>
  <c r="AB116" i="10"/>
  <c r="AC118" i="10"/>
  <c r="B118" i="10"/>
  <c r="AB118" i="10"/>
  <c r="AC120" i="10"/>
  <c r="B120" i="10"/>
  <c r="AB120" i="10"/>
  <c r="AB103" i="10"/>
  <c r="AC105" i="10"/>
  <c r="B103" i="10"/>
  <c r="AC107" i="10"/>
  <c r="B107" i="10"/>
  <c r="AB107" i="10"/>
  <c r="AC109" i="10"/>
  <c r="B109" i="10"/>
  <c r="AB109" i="10"/>
  <c r="AC111" i="10"/>
  <c r="B111" i="10"/>
  <c r="AB111" i="10"/>
  <c r="AC113" i="10"/>
  <c r="B113" i="10"/>
  <c r="AB113" i="10"/>
  <c r="AC115" i="10"/>
  <c r="B115" i="10"/>
  <c r="AB115" i="10"/>
  <c r="AC117" i="10"/>
  <c r="B117" i="10"/>
  <c r="AB117" i="10"/>
  <c r="AC119" i="10"/>
  <c r="B119" i="10"/>
  <c r="AB119" i="10"/>
  <c r="AC121" i="10"/>
  <c r="B121" i="10"/>
  <c r="AB121" i="10"/>
  <c r="AC103" i="10"/>
  <c r="B122" i="10"/>
  <c r="B123" i="10"/>
  <c r="B124" i="10"/>
  <c r="B125" i="10"/>
  <c r="B126" i="10"/>
  <c r="B127" i="10"/>
  <c r="B128" i="10"/>
  <c r="B129" i="10"/>
  <c r="B130" i="10"/>
  <c r="AB122" i="10"/>
  <c r="AB123" i="10"/>
  <c r="AB124" i="10"/>
  <c r="AB125" i="10"/>
  <c r="AB126" i="10"/>
  <c r="AB127" i="10"/>
  <c r="AB128" i="10"/>
  <c r="AB129" i="10"/>
  <c r="AB130" i="10"/>
  <c r="AM2" i="9"/>
  <c r="P27" i="9"/>
  <c r="P26" i="9"/>
  <c r="P28" i="9"/>
  <c r="AA28" i="9"/>
  <c r="J55" i="12"/>
  <c r="AN55" i="12" s="1"/>
  <c r="AB66" i="9"/>
  <c r="J111" i="12"/>
  <c r="B111" i="9"/>
  <c r="AC111" i="9"/>
  <c r="AC66" i="9"/>
  <c r="AB68" i="9"/>
  <c r="AC110" i="9"/>
  <c r="B110" i="9"/>
  <c r="J110" i="12"/>
  <c r="AN110" i="12" s="1"/>
  <c r="AB110" i="9"/>
  <c r="AB111" i="9"/>
  <c r="J43" i="12"/>
  <c r="AN43" i="12" s="1"/>
  <c r="J45" i="12"/>
  <c r="AN45" i="12" s="1"/>
  <c r="J51" i="12"/>
  <c r="AN51" i="12" s="1"/>
  <c r="J59" i="12"/>
  <c r="AN59" i="12" s="1"/>
  <c r="AB74" i="9"/>
  <c r="AC102" i="9"/>
  <c r="B102" i="9"/>
  <c r="J102" i="12"/>
  <c r="AN102" i="12" s="1"/>
  <c r="AB102" i="9"/>
  <c r="AB33" i="9"/>
  <c r="AB35" i="9"/>
  <c r="AB37" i="9"/>
  <c r="AB39" i="9"/>
  <c r="AB41" i="9"/>
  <c r="AB43" i="9"/>
  <c r="AB45" i="9"/>
  <c r="AB47" i="9"/>
  <c r="AB49" i="9"/>
  <c r="AB51" i="9"/>
  <c r="AB53" i="9"/>
  <c r="AB55" i="9"/>
  <c r="AB57" i="9"/>
  <c r="AB59" i="9"/>
  <c r="AB61" i="9"/>
  <c r="AB62" i="9"/>
  <c r="B64" i="9"/>
  <c r="AC68" i="9"/>
  <c r="AB70" i="9"/>
  <c r="B72" i="9"/>
  <c r="AC118" i="9"/>
  <c r="B118" i="9"/>
  <c r="AB118" i="9"/>
  <c r="J118" i="12"/>
  <c r="AN118" i="12" s="1"/>
  <c r="J41" i="12"/>
  <c r="AN41" i="12" s="1"/>
  <c r="J47" i="12"/>
  <c r="AN47" i="12" s="1"/>
  <c r="J49" i="12"/>
  <c r="AN49" i="12" s="1"/>
  <c r="J53" i="12"/>
  <c r="AN53" i="12" s="1"/>
  <c r="J57" i="12"/>
  <c r="AN57" i="12" s="1"/>
  <c r="J61" i="12"/>
  <c r="AN61" i="12" s="1"/>
  <c r="B33" i="9"/>
  <c r="B35" i="9"/>
  <c r="B37" i="9"/>
  <c r="B39" i="9"/>
  <c r="B41" i="9"/>
  <c r="B43" i="9"/>
  <c r="B45" i="9"/>
  <c r="B47" i="9"/>
  <c r="B49" i="9"/>
  <c r="B51" i="9"/>
  <c r="B53" i="9"/>
  <c r="B55" i="9"/>
  <c r="B57" i="9"/>
  <c r="B59" i="9"/>
  <c r="B61" i="9"/>
  <c r="AB64" i="9"/>
  <c r="B66" i="9"/>
  <c r="J66" i="12"/>
  <c r="AB72" i="9"/>
  <c r="B74" i="9"/>
  <c r="J74" i="12"/>
  <c r="AN74" i="12" s="1"/>
  <c r="J103" i="12"/>
  <c r="AN103" i="12" s="1"/>
  <c r="B103" i="9"/>
  <c r="AC103" i="9"/>
  <c r="AC120" i="9"/>
  <c r="B120" i="9"/>
  <c r="AB120" i="9"/>
  <c r="J120" i="12"/>
  <c r="AN120" i="12" s="1"/>
  <c r="J76" i="12"/>
  <c r="AN76" i="12" s="1"/>
  <c r="J78" i="12"/>
  <c r="AN78" i="12" s="1"/>
  <c r="J80" i="12"/>
  <c r="AN80" i="12" s="1"/>
  <c r="J82" i="12"/>
  <c r="AN82" i="12" s="1"/>
  <c r="J84" i="12"/>
  <c r="AN84" i="12" s="1"/>
  <c r="J86" i="12"/>
  <c r="AN86" i="12" s="1"/>
  <c r="J88" i="12"/>
  <c r="AN88" i="12" s="1"/>
  <c r="J90" i="12"/>
  <c r="AN90" i="12" s="1"/>
  <c r="J92" i="12"/>
  <c r="AN92" i="12" s="1"/>
  <c r="J94" i="12"/>
  <c r="AN94" i="12" s="1"/>
  <c r="J96" i="12"/>
  <c r="AN96" i="12" s="1"/>
  <c r="B99" i="9"/>
  <c r="J99" i="12"/>
  <c r="AC100" i="9"/>
  <c r="B100" i="9"/>
  <c r="AB101" i="9"/>
  <c r="B107" i="9"/>
  <c r="J107" i="12"/>
  <c r="AC108" i="9"/>
  <c r="B108" i="9"/>
  <c r="AB109" i="9"/>
  <c r="B115" i="9"/>
  <c r="J115" i="12"/>
  <c r="AC116" i="9"/>
  <c r="B116" i="9"/>
  <c r="AB117" i="9"/>
  <c r="AC98" i="9"/>
  <c r="B98" i="9"/>
  <c r="AB99" i="9"/>
  <c r="AC106" i="9"/>
  <c r="B106" i="9"/>
  <c r="AB107" i="9"/>
  <c r="AC114" i="9"/>
  <c r="B114" i="9"/>
  <c r="AB115" i="9"/>
  <c r="AB97" i="9"/>
  <c r="AB98" i="9"/>
  <c r="AC99" i="9"/>
  <c r="AC104" i="9"/>
  <c r="B104" i="9"/>
  <c r="AB105" i="9"/>
  <c r="AB106" i="9"/>
  <c r="AC107" i="9"/>
  <c r="AC112" i="9"/>
  <c r="B112" i="9"/>
  <c r="AB113" i="9"/>
  <c r="AB114" i="9"/>
  <c r="AC115" i="9"/>
  <c r="J119" i="12"/>
  <c r="J121" i="12"/>
  <c r="AB122" i="9"/>
  <c r="J123" i="12"/>
  <c r="AB124" i="9"/>
  <c r="J125" i="12"/>
  <c r="AB126" i="9"/>
  <c r="J127" i="12"/>
  <c r="AB128" i="9"/>
  <c r="J129" i="12"/>
  <c r="AB130" i="9"/>
  <c r="B122" i="9"/>
  <c r="AC122" i="9"/>
  <c r="B124" i="9"/>
  <c r="AC124" i="9"/>
  <c r="B126" i="9"/>
  <c r="AC126" i="9"/>
  <c r="B128" i="9"/>
  <c r="AC128" i="9"/>
  <c r="B130" i="9"/>
  <c r="AC130" i="9"/>
  <c r="AA28" i="8"/>
  <c r="B35" i="8"/>
  <c r="AB37" i="8"/>
  <c r="B43" i="8"/>
  <c r="AB45" i="8"/>
  <c r="AB35" i="8"/>
  <c r="AB43" i="8"/>
  <c r="AB33" i="8"/>
  <c r="AB41" i="8"/>
  <c r="AB39" i="8"/>
  <c r="AB47" i="8"/>
  <c r="AB49" i="8"/>
  <c r="AB51" i="8"/>
  <c r="AB53" i="8"/>
  <c r="AB55" i="8"/>
  <c r="AB57" i="8"/>
  <c r="AB59" i="8"/>
  <c r="AB61" i="8"/>
  <c r="AB63" i="8"/>
  <c r="AB65" i="8"/>
  <c r="AB67" i="8"/>
  <c r="AB69" i="8"/>
  <c r="AB71" i="8"/>
  <c r="AB73" i="8"/>
  <c r="AB75" i="8"/>
  <c r="AB77" i="8"/>
  <c r="AB79" i="8"/>
  <c r="AB81" i="8"/>
  <c r="AB83" i="8"/>
  <c r="AB85" i="8"/>
  <c r="AB87" i="8"/>
  <c r="AB89" i="8"/>
  <c r="AB91" i="8"/>
  <c r="AB93" i="8"/>
  <c r="AB95" i="8"/>
  <c r="AC100" i="8"/>
  <c r="B100" i="8"/>
  <c r="AC104" i="8"/>
  <c r="B104" i="8"/>
  <c r="AC108" i="8"/>
  <c r="B108" i="8"/>
  <c r="AC112" i="8"/>
  <c r="B112" i="8"/>
  <c r="AC116" i="8"/>
  <c r="B116" i="8"/>
  <c r="AC120" i="8"/>
  <c r="B120" i="8"/>
  <c r="AB123" i="8"/>
  <c r="AC123" i="8"/>
  <c r="B123" i="8"/>
  <c r="AC97" i="8"/>
  <c r="B97" i="8"/>
  <c r="AC101" i="8"/>
  <c r="B101" i="8"/>
  <c r="AC105" i="8"/>
  <c r="B105" i="8"/>
  <c r="AC109" i="8"/>
  <c r="B109" i="8"/>
  <c r="AC113" i="8"/>
  <c r="B113" i="8"/>
  <c r="AC117" i="8"/>
  <c r="B117" i="8"/>
  <c r="AB121" i="8"/>
  <c r="AC121" i="8"/>
  <c r="B121" i="8"/>
  <c r="AB129" i="8"/>
  <c r="AC129" i="8"/>
  <c r="B129" i="8"/>
  <c r="AC98" i="8"/>
  <c r="B98" i="8"/>
  <c r="AC102" i="8"/>
  <c r="B102" i="8"/>
  <c r="AC106" i="8"/>
  <c r="B106" i="8"/>
  <c r="AC110" i="8"/>
  <c r="B110" i="8"/>
  <c r="AC114" i="8"/>
  <c r="B114" i="8"/>
  <c r="AC118" i="8"/>
  <c r="B118" i="8"/>
  <c r="AB127" i="8"/>
  <c r="AC127" i="8"/>
  <c r="B127" i="8"/>
  <c r="AC99" i="8"/>
  <c r="B99" i="8"/>
  <c r="AC103" i="8"/>
  <c r="B103" i="8"/>
  <c r="AC107" i="8"/>
  <c r="B107" i="8"/>
  <c r="AC111" i="8"/>
  <c r="B111" i="8"/>
  <c r="AC115" i="8"/>
  <c r="B115" i="8"/>
  <c r="AC119" i="8"/>
  <c r="B119" i="8"/>
  <c r="AB125" i="8"/>
  <c r="AC125" i="8"/>
  <c r="B125" i="8"/>
  <c r="B122" i="8"/>
  <c r="AC122" i="8"/>
  <c r="B124" i="8"/>
  <c r="AC124" i="8"/>
  <c r="B126" i="8"/>
  <c r="AC126" i="8"/>
  <c r="B128" i="8"/>
  <c r="AC128" i="8"/>
  <c r="B130" i="8"/>
  <c r="AC130" i="8"/>
  <c r="AB127" i="7"/>
  <c r="AB123" i="7"/>
  <c r="AB115" i="7"/>
  <c r="AB107" i="7"/>
  <c r="AB103" i="7"/>
  <c r="AB99" i="7"/>
  <c r="AB95" i="7"/>
  <c r="AB91" i="7"/>
  <c r="AB87" i="7"/>
  <c r="AB83" i="7"/>
  <c r="AB79" i="7"/>
  <c r="AB75" i="7"/>
  <c r="AB71" i="7"/>
  <c r="AB63" i="7"/>
  <c r="AB59" i="7"/>
  <c r="AB55" i="7"/>
  <c r="AB51" i="7"/>
  <c r="AB47" i="7"/>
  <c r="AB43" i="7"/>
  <c r="AB39" i="7"/>
  <c r="AB35" i="7"/>
  <c r="AB67" i="7"/>
  <c r="AB111" i="7"/>
  <c r="AB119" i="7"/>
  <c r="AB128" i="7"/>
  <c r="AB124" i="7"/>
  <c r="AB120" i="7"/>
  <c r="AB116" i="7"/>
  <c r="AB112" i="7"/>
  <c r="AB108" i="7"/>
  <c r="AB104" i="7"/>
  <c r="AB100" i="7"/>
  <c r="AB96" i="7"/>
  <c r="AB92" i="7"/>
  <c r="AB88" i="7"/>
  <c r="AB84" i="7"/>
  <c r="AB80" i="7"/>
  <c r="AB76" i="7"/>
  <c r="AB72" i="7"/>
  <c r="AB68" i="7"/>
  <c r="AB64" i="7"/>
  <c r="AB60" i="7"/>
  <c r="AB56" i="7"/>
  <c r="AB52" i="7"/>
  <c r="AB48" i="7"/>
  <c r="AB44" i="7"/>
  <c r="AB40" i="7"/>
  <c r="AB36" i="7"/>
  <c r="AB130" i="7"/>
  <c r="AB126" i="7"/>
  <c r="AB122" i="7"/>
  <c r="AB118" i="7"/>
  <c r="AB114" i="7"/>
  <c r="AB110" i="7"/>
  <c r="AB106" i="7"/>
  <c r="AB102" i="7"/>
  <c r="AB98" i="7"/>
  <c r="AB94" i="7"/>
  <c r="AB90" i="7"/>
  <c r="AB86" i="7"/>
  <c r="AB82" i="7"/>
  <c r="AB78" i="7"/>
  <c r="AB74" i="7"/>
  <c r="AB70" i="7"/>
  <c r="AB66" i="7"/>
  <c r="AB62" i="7"/>
  <c r="AB58" i="7"/>
  <c r="AB54" i="7"/>
  <c r="AB50" i="7"/>
  <c r="AB46" i="7"/>
  <c r="AB42" i="7"/>
  <c r="AB38" i="7"/>
  <c r="AB34" i="7"/>
  <c r="AB32" i="7"/>
  <c r="AB31" i="7"/>
  <c r="AB129" i="7"/>
  <c r="AB125" i="7"/>
  <c r="AB121" i="7"/>
  <c r="AB117" i="7"/>
  <c r="AB113" i="7"/>
  <c r="AB109" i="7"/>
  <c r="AB105" i="7"/>
  <c r="AB101" i="7"/>
  <c r="AB97" i="7"/>
  <c r="AB93" i="7"/>
  <c r="AB89" i="7"/>
  <c r="AB85" i="7"/>
  <c r="AB81" i="7"/>
  <c r="AB77" i="7"/>
  <c r="AB73" i="7"/>
  <c r="AB69" i="7"/>
  <c r="AB65" i="7"/>
  <c r="AB61" i="7"/>
  <c r="AB57" i="7"/>
  <c r="AB53" i="7"/>
  <c r="AB49" i="7"/>
  <c r="AB45" i="7"/>
  <c r="AB41" i="7"/>
  <c r="AB37" i="7"/>
  <c r="AB33" i="7"/>
  <c r="AM89" i="12" l="1"/>
  <c r="AJ89" i="12" s="1"/>
  <c r="AM79" i="12"/>
  <c r="AM101" i="12"/>
  <c r="AM73" i="12"/>
  <c r="AJ73" i="12" s="1"/>
  <c r="AM128" i="12"/>
  <c r="AJ128" i="12" s="1"/>
  <c r="AM50" i="12"/>
  <c r="AJ50" i="12" s="1"/>
  <c r="AM130" i="12"/>
  <c r="AJ130" i="12" s="1"/>
  <c r="AM69" i="12"/>
  <c r="AJ69" i="12" s="1"/>
  <c r="AM56" i="12"/>
  <c r="AM98" i="12"/>
  <c r="AJ98" i="12" s="1"/>
  <c r="AM93" i="12"/>
  <c r="AJ93" i="12" s="1"/>
  <c r="AM77" i="12"/>
  <c r="AJ77" i="12" s="1"/>
  <c r="AM124" i="12"/>
  <c r="AJ124" i="12" s="1"/>
  <c r="AM97" i="12"/>
  <c r="AJ97" i="12" s="1"/>
  <c r="AM113" i="12"/>
  <c r="AM108" i="12"/>
  <c r="AJ108" i="12" s="1"/>
  <c r="AM95" i="12"/>
  <c r="AJ95" i="12" s="1"/>
  <c r="AM106" i="12"/>
  <c r="AJ106" i="12" s="1"/>
  <c r="AM63" i="12"/>
  <c r="AJ63" i="12" s="1"/>
  <c r="AM46" i="12"/>
  <c r="AJ46" i="12" s="1"/>
  <c r="AM71" i="12"/>
  <c r="AJ71" i="12" s="1"/>
  <c r="AM70" i="12"/>
  <c r="AM54" i="12"/>
  <c r="AJ54" i="12" s="1"/>
  <c r="AM122" i="12"/>
  <c r="AJ122" i="12" s="1"/>
  <c r="M125" i="21"/>
  <c r="M72" i="21"/>
  <c r="M112" i="21"/>
  <c r="M54" i="21"/>
  <c r="M59" i="21"/>
  <c r="M73" i="21"/>
  <c r="M64" i="21"/>
  <c r="M89" i="21"/>
  <c r="M66" i="21"/>
  <c r="M53" i="21"/>
  <c r="M106" i="21"/>
  <c r="M93" i="21"/>
  <c r="M115" i="21"/>
  <c r="M109" i="21"/>
  <c r="M76" i="21"/>
  <c r="M71" i="21"/>
  <c r="M43" i="21"/>
  <c r="M123" i="21"/>
  <c r="M129" i="21"/>
  <c r="M120" i="21"/>
  <c r="M90" i="21"/>
  <c r="M57" i="21"/>
  <c r="M87" i="21"/>
  <c r="M96" i="21"/>
  <c r="M81" i="21"/>
  <c r="M44" i="21"/>
  <c r="M119" i="21"/>
  <c r="M113" i="21"/>
  <c r="M79" i="21"/>
  <c r="M47" i="21"/>
  <c r="M52" i="21"/>
  <c r="M68" i="21"/>
  <c r="M97" i="21"/>
  <c r="M100" i="21"/>
  <c r="M91" i="21"/>
  <c r="M118" i="21"/>
  <c r="M86" i="21"/>
  <c r="M110" i="21"/>
  <c r="M101" i="21"/>
  <c r="M105" i="21"/>
  <c r="M92" i="21"/>
  <c r="M56" i="21"/>
  <c r="M88" i="21"/>
  <c r="M70" i="21"/>
  <c r="M107" i="21"/>
  <c r="M111" i="21"/>
  <c r="M127" i="21"/>
  <c r="M50" i="21"/>
  <c r="M104" i="21"/>
  <c r="M49" i="21"/>
  <c r="M61" i="21"/>
  <c r="M75" i="21"/>
  <c r="M60" i="21"/>
  <c r="M65" i="21"/>
  <c r="M77" i="21"/>
  <c r="M48" i="21"/>
  <c r="M94" i="21"/>
  <c r="M62" i="21"/>
  <c r="M116" i="21"/>
  <c r="M45" i="21"/>
  <c r="M78" i="21"/>
  <c r="M114" i="21"/>
  <c r="M108" i="21"/>
  <c r="M46" i="21"/>
  <c r="M121" i="21"/>
  <c r="M63" i="21"/>
  <c r="M128" i="21"/>
  <c r="M84" i="21"/>
  <c r="M51" i="21"/>
  <c r="M74" i="21"/>
  <c r="M80" i="21"/>
  <c r="M99" i="21"/>
  <c r="M67" i="21"/>
  <c r="M55" i="21"/>
  <c r="M126" i="21"/>
  <c r="M58" i="21"/>
  <c r="M95" i="21"/>
  <c r="M82" i="21"/>
  <c r="M102" i="21"/>
  <c r="M103" i="21"/>
  <c r="M117" i="21"/>
  <c r="M83" i="21"/>
  <c r="M42" i="21"/>
  <c r="M122" i="21"/>
  <c r="M85" i="21"/>
  <c r="M130" i="21"/>
  <c r="M69" i="21"/>
  <c r="M124" i="21"/>
  <c r="M98" i="21"/>
  <c r="AN127" i="12"/>
  <c r="AK127" i="12"/>
  <c r="AN119" i="12"/>
  <c r="AK119" i="12"/>
  <c r="AN111" i="12"/>
  <c r="AK111" i="12"/>
  <c r="AN87" i="12"/>
  <c r="AK87" i="12"/>
  <c r="AN66" i="12"/>
  <c r="AK66" i="12"/>
  <c r="K104" i="12"/>
  <c r="AO104" i="12" s="1"/>
  <c r="AJ104" i="12" s="1"/>
  <c r="AN125" i="12"/>
  <c r="AK125" i="12"/>
  <c r="AN117" i="12"/>
  <c r="AK117" i="12"/>
  <c r="AN109" i="12"/>
  <c r="AK109" i="12"/>
  <c r="AN72" i="12"/>
  <c r="AK72" i="12"/>
  <c r="AN64" i="12"/>
  <c r="AK64" i="12"/>
  <c r="AN99" i="12"/>
  <c r="AK99" i="12"/>
  <c r="AN56" i="12"/>
  <c r="AK56" i="12"/>
  <c r="AN48" i="12"/>
  <c r="AK48" i="12"/>
  <c r="AJ126" i="12"/>
  <c r="AJ100" i="12"/>
  <c r="AJ65" i="12"/>
  <c r="AJ58" i="12"/>
  <c r="AJ42" i="12"/>
  <c r="AJ91" i="12"/>
  <c r="AJ83" i="12"/>
  <c r="AJ75" i="12"/>
  <c r="AJ62" i="12"/>
  <c r="AN123" i="12"/>
  <c r="AK123" i="12"/>
  <c r="AN115" i="12"/>
  <c r="AK115" i="12"/>
  <c r="AN107" i="12"/>
  <c r="AK107" i="12"/>
  <c r="AN101" i="12"/>
  <c r="AK101" i="12"/>
  <c r="AN79" i="12"/>
  <c r="AK79" i="12"/>
  <c r="AN70" i="12"/>
  <c r="AK70" i="12"/>
  <c r="AN129" i="12"/>
  <c r="AK129" i="12"/>
  <c r="AN121" i="12"/>
  <c r="AK121" i="12"/>
  <c r="AN113" i="12"/>
  <c r="AK113" i="12"/>
  <c r="AN105" i="12"/>
  <c r="AK105" i="12"/>
  <c r="AN68" i="12"/>
  <c r="AK68" i="12"/>
  <c r="AN60" i="12"/>
  <c r="AK60" i="12"/>
  <c r="AN52" i="12"/>
  <c r="AK52" i="12"/>
  <c r="AN44" i="12"/>
  <c r="AK44" i="12"/>
  <c r="K103" i="12"/>
  <c r="AO103" i="12" s="1"/>
  <c r="K105" i="12"/>
  <c r="AO105" i="12" s="1"/>
  <c r="AJ112" i="12"/>
  <c r="AJ67" i="12"/>
  <c r="AJ116" i="12"/>
  <c r="AJ114" i="12"/>
  <c r="AJ85" i="12"/>
  <c r="AJ81" i="12"/>
  <c r="M41" i="21"/>
  <c r="AM129" i="12"/>
  <c r="AM103" i="12"/>
  <c r="AM123" i="12"/>
  <c r="AM115" i="12"/>
  <c r="AM84" i="12"/>
  <c r="AJ84" i="12" s="1"/>
  <c r="AM127" i="12"/>
  <c r="AM107" i="12"/>
  <c r="AM96" i="12"/>
  <c r="AJ96" i="12" s="1"/>
  <c r="AM88" i="12"/>
  <c r="AJ88" i="12" s="1"/>
  <c r="AM80" i="12"/>
  <c r="AJ80" i="12" s="1"/>
  <c r="AM61" i="12"/>
  <c r="AJ61" i="12" s="1"/>
  <c r="AM47" i="12"/>
  <c r="AJ47" i="12" s="1"/>
  <c r="AM51" i="12"/>
  <c r="AJ51" i="12" s="1"/>
  <c r="AM110" i="12"/>
  <c r="AJ110" i="12" s="1"/>
  <c r="AM55" i="12"/>
  <c r="AJ55" i="12" s="1"/>
  <c r="AM94" i="12"/>
  <c r="AJ94" i="12" s="1"/>
  <c r="AM86" i="12"/>
  <c r="AJ86" i="12" s="1"/>
  <c r="AM41" i="12"/>
  <c r="AJ41" i="12" s="1"/>
  <c r="AM102" i="12"/>
  <c r="AJ102" i="12" s="1"/>
  <c r="AM45" i="12"/>
  <c r="AM111" i="12"/>
  <c r="AM57" i="12"/>
  <c r="AJ57" i="12" s="1"/>
  <c r="AM92" i="12"/>
  <c r="AJ92" i="12" s="1"/>
  <c r="AM74" i="12"/>
  <c r="AJ74" i="12" s="1"/>
  <c r="AM53" i="12"/>
  <c r="AJ53" i="12" s="1"/>
  <c r="AM121" i="12"/>
  <c r="AM78" i="12"/>
  <c r="AJ78" i="12" s="1"/>
  <c r="AM119" i="12"/>
  <c r="AM99" i="12"/>
  <c r="AM76" i="12"/>
  <c r="AJ76" i="12" s="1"/>
  <c r="AM66" i="12"/>
  <c r="AM118" i="12"/>
  <c r="AJ118" i="12" s="1"/>
  <c r="AM43" i="12"/>
  <c r="AJ43" i="12" s="1"/>
  <c r="AM125" i="12"/>
  <c r="AM90" i="12"/>
  <c r="AJ90" i="12" s="1"/>
  <c r="AM82" i="12"/>
  <c r="AJ82" i="12" s="1"/>
  <c r="AM120" i="12"/>
  <c r="AJ120" i="12" s="1"/>
  <c r="AM49" i="12"/>
  <c r="AJ49" i="12" s="1"/>
  <c r="AM59" i="12"/>
  <c r="AJ59" i="12" s="1"/>
  <c r="P131" i="10"/>
  <c r="P28" i="10"/>
  <c r="P26" i="10"/>
  <c r="AB28" i="7"/>
  <c r="AJ125" i="12" l="1"/>
  <c r="N130" i="21"/>
  <c r="N115" i="21"/>
  <c r="N62" i="21"/>
  <c r="N42" i="21"/>
  <c r="N117" i="21"/>
  <c r="H126" i="19"/>
  <c r="H126" i="21" s="1"/>
  <c r="B126" i="19"/>
  <c r="H81" i="19"/>
  <c r="H81" i="21" s="1"/>
  <c r="B81" i="19"/>
  <c r="B54" i="19"/>
  <c r="H54" i="19"/>
  <c r="H54" i="21" s="1"/>
  <c r="B112" i="19"/>
  <c r="H112" i="19"/>
  <c r="H112" i="21" s="1"/>
  <c r="H98" i="19"/>
  <c r="H98" i="21" s="1"/>
  <c r="B98" i="19"/>
  <c r="N101" i="21"/>
  <c r="B100" i="19"/>
  <c r="H100" i="19"/>
  <c r="H100" i="21" s="1"/>
  <c r="H68" i="19"/>
  <c r="H68" i="21" s="1"/>
  <c r="B68" i="19"/>
  <c r="N60" i="21"/>
  <c r="N74" i="21"/>
  <c r="N50" i="21"/>
  <c r="N96" i="21"/>
  <c r="N125" i="21"/>
  <c r="H129" i="19"/>
  <c r="H129" i="21" s="1"/>
  <c r="B129" i="19"/>
  <c r="B123" i="19"/>
  <c r="H123" i="19"/>
  <c r="H123" i="21" s="1"/>
  <c r="N105" i="21"/>
  <c r="N86" i="21"/>
  <c r="N118" i="21"/>
  <c r="N106" i="21"/>
  <c r="N83" i="21"/>
  <c r="B89" i="19"/>
  <c r="H89" i="19"/>
  <c r="H89" i="21" s="1"/>
  <c r="B108" i="19"/>
  <c r="H108" i="19"/>
  <c r="H108" i="21" s="1"/>
  <c r="B56" i="19"/>
  <c r="H56" i="19"/>
  <c r="H56" i="21" s="1"/>
  <c r="B92" i="19"/>
  <c r="H92" i="19"/>
  <c r="H92" i="21" s="1"/>
  <c r="H102" i="19"/>
  <c r="H102" i="21" s="1"/>
  <c r="B102" i="19"/>
  <c r="N82" i="21"/>
  <c r="N95" i="21"/>
  <c r="N52" i="21"/>
  <c r="H47" i="19"/>
  <c r="H47" i="21" s="1"/>
  <c r="B47" i="19"/>
  <c r="N75" i="21"/>
  <c r="N79" i="21"/>
  <c r="N49" i="21"/>
  <c r="N64" i="21"/>
  <c r="H104" i="19"/>
  <c r="H104" i="21" s="1"/>
  <c r="B104" i="19"/>
  <c r="H80" i="19"/>
  <c r="H80" i="21" s="1"/>
  <c r="B80" i="19"/>
  <c r="N73" i="21"/>
  <c r="H87" i="19"/>
  <c r="H87" i="21" s="1"/>
  <c r="B87" i="19"/>
  <c r="B57" i="19"/>
  <c r="H57" i="19"/>
  <c r="H57" i="21" s="1"/>
  <c r="N111" i="21"/>
  <c r="N71" i="21"/>
  <c r="N114" i="21"/>
  <c r="N69" i="21"/>
  <c r="H115" i="19"/>
  <c r="H115" i="21" s="1"/>
  <c r="B115" i="19"/>
  <c r="B62" i="19"/>
  <c r="H62" i="19"/>
  <c r="H62" i="21" s="1"/>
  <c r="N81" i="21"/>
  <c r="N127" i="21"/>
  <c r="N43" i="21"/>
  <c r="H94" i="19"/>
  <c r="H94" i="21" s="1"/>
  <c r="B94" i="19"/>
  <c r="N94" i="21"/>
  <c r="H103" i="19"/>
  <c r="H103" i="21" s="1"/>
  <c r="B103" i="19"/>
  <c r="B60" i="19"/>
  <c r="H60" i="19"/>
  <c r="H60" i="21" s="1"/>
  <c r="N55" i="21"/>
  <c r="H74" i="19"/>
  <c r="H74" i="21" s="1"/>
  <c r="B74" i="19"/>
  <c r="B50" i="19"/>
  <c r="H50" i="19"/>
  <c r="H50" i="21" s="1"/>
  <c r="B96" i="19"/>
  <c r="H96" i="19"/>
  <c r="H96" i="21" s="1"/>
  <c r="N90" i="21"/>
  <c r="N63" i="21"/>
  <c r="H105" i="19"/>
  <c r="H105" i="21" s="1"/>
  <c r="B105" i="19"/>
  <c r="B85" i="19"/>
  <c r="H85" i="19"/>
  <c r="H85" i="21" s="1"/>
  <c r="N76" i="21"/>
  <c r="B76" i="19"/>
  <c r="H76" i="19"/>
  <c r="H76" i="21" s="1"/>
  <c r="H116" i="19"/>
  <c r="H116" i="21" s="1"/>
  <c r="B116" i="19"/>
  <c r="B83" i="19"/>
  <c r="H83" i="19"/>
  <c r="H83" i="21" s="1"/>
  <c r="H48" i="19"/>
  <c r="H48" i="21" s="1"/>
  <c r="B48" i="19"/>
  <c r="N48" i="21"/>
  <c r="N77" i="21"/>
  <c r="B67" i="19"/>
  <c r="H67" i="19"/>
  <c r="H67" i="21" s="1"/>
  <c r="N67" i="21"/>
  <c r="N44" i="21"/>
  <c r="B72" i="19"/>
  <c r="H72" i="19"/>
  <c r="H72" i="21" s="1"/>
  <c r="N122" i="21"/>
  <c r="H122" i="19"/>
  <c r="H122" i="21" s="1"/>
  <c r="B122" i="19"/>
  <c r="N109" i="21"/>
  <c r="N78" i="21"/>
  <c r="B78" i="19"/>
  <c r="H78" i="19"/>
  <c r="H78" i="21" s="1"/>
  <c r="B82" i="19"/>
  <c r="H82" i="19"/>
  <c r="H82" i="21" s="1"/>
  <c r="B97" i="19"/>
  <c r="H97" i="19"/>
  <c r="H97" i="21" s="1"/>
  <c r="B95" i="19"/>
  <c r="H95" i="19"/>
  <c r="H95" i="21" s="1"/>
  <c r="B52" i="19"/>
  <c r="H52" i="19"/>
  <c r="H52" i="21" s="1"/>
  <c r="N65" i="21"/>
  <c r="H79" i="19"/>
  <c r="H79" i="21" s="1"/>
  <c r="B79" i="19"/>
  <c r="B49" i="19"/>
  <c r="H49" i="19"/>
  <c r="H49" i="21" s="1"/>
  <c r="H64" i="19"/>
  <c r="H64" i="21" s="1"/>
  <c r="B64" i="19"/>
  <c r="B73" i="19"/>
  <c r="H73" i="19"/>
  <c r="H73" i="21" s="1"/>
  <c r="N59" i="21"/>
  <c r="H59" i="19"/>
  <c r="H59" i="21" s="1"/>
  <c r="B59" i="19"/>
  <c r="B111" i="19"/>
  <c r="H111" i="19"/>
  <c r="H111" i="21" s="1"/>
  <c r="B107" i="19"/>
  <c r="H107" i="19"/>
  <c r="H107" i="21" s="1"/>
  <c r="N107" i="21"/>
  <c r="N121" i="21"/>
  <c r="H114" i="19"/>
  <c r="H114" i="21" s="1"/>
  <c r="B114" i="19"/>
  <c r="B69" i="19"/>
  <c r="H69" i="19"/>
  <c r="H69" i="21" s="1"/>
  <c r="H130" i="19"/>
  <c r="H130" i="21" s="1"/>
  <c r="B130" i="19"/>
  <c r="N66" i="21"/>
  <c r="N58" i="21"/>
  <c r="N126" i="21"/>
  <c r="H113" i="19"/>
  <c r="H113" i="21" s="1"/>
  <c r="B113" i="19"/>
  <c r="N54" i="21"/>
  <c r="N70" i="21"/>
  <c r="N45" i="21"/>
  <c r="N53" i="21"/>
  <c r="H120" i="19"/>
  <c r="H120" i="21" s="1"/>
  <c r="B120" i="19"/>
  <c r="N123" i="21"/>
  <c r="N85" i="21"/>
  <c r="N116" i="21"/>
  <c r="B110" i="19"/>
  <c r="H110" i="19"/>
  <c r="H110" i="21" s="1"/>
  <c r="N110" i="21"/>
  <c r="H86" i="19"/>
  <c r="H86" i="21" s="1"/>
  <c r="B86" i="19"/>
  <c r="H106" i="19"/>
  <c r="H106" i="21" s="1"/>
  <c r="B106" i="19"/>
  <c r="N61" i="21"/>
  <c r="N119" i="21"/>
  <c r="N99" i="21"/>
  <c r="N84" i="21"/>
  <c r="B128" i="19"/>
  <c r="H128" i="19"/>
  <c r="H128" i="21" s="1"/>
  <c r="N72" i="21"/>
  <c r="N88" i="21"/>
  <c r="H109" i="19"/>
  <c r="H109" i="21" s="1"/>
  <c r="B109" i="19"/>
  <c r="N93" i="21"/>
  <c r="N102" i="21"/>
  <c r="N97" i="21"/>
  <c r="B65" i="19"/>
  <c r="H65" i="19"/>
  <c r="H65" i="21" s="1"/>
  <c r="N47" i="21"/>
  <c r="N87" i="21"/>
  <c r="B121" i="19"/>
  <c r="H121" i="19"/>
  <c r="H121" i="21" s="1"/>
  <c r="B46" i="19"/>
  <c r="H46" i="19"/>
  <c r="H46" i="21" s="1"/>
  <c r="B71" i="19"/>
  <c r="H71" i="19"/>
  <c r="H71" i="21" s="1"/>
  <c r="N91" i="21"/>
  <c r="B91" i="19"/>
  <c r="H91" i="19"/>
  <c r="H91" i="21" s="1"/>
  <c r="H42" i="19"/>
  <c r="H42" i="21" s="1"/>
  <c r="B42" i="19"/>
  <c r="B117" i="19"/>
  <c r="H117" i="19"/>
  <c r="H117" i="21" s="1"/>
  <c r="H66" i="19"/>
  <c r="H66" i="21" s="1"/>
  <c r="B66" i="19"/>
  <c r="H58" i="19"/>
  <c r="H58" i="21" s="1"/>
  <c r="B58" i="19"/>
  <c r="N113" i="21"/>
  <c r="B127" i="19"/>
  <c r="H127" i="19"/>
  <c r="H127" i="21" s="1"/>
  <c r="N112" i="21"/>
  <c r="B70" i="19"/>
  <c r="H70" i="19"/>
  <c r="H70" i="21" s="1"/>
  <c r="H43" i="19"/>
  <c r="H43" i="21" s="1"/>
  <c r="B43" i="19"/>
  <c r="N98" i="21"/>
  <c r="H124" i="19"/>
  <c r="H124" i="21" s="1"/>
  <c r="B124" i="19"/>
  <c r="N124" i="21"/>
  <c r="B101" i="19"/>
  <c r="H101" i="19"/>
  <c r="H101" i="21" s="1"/>
  <c r="B45" i="19"/>
  <c r="H45" i="19"/>
  <c r="H45" i="21" s="1"/>
  <c r="N100" i="21"/>
  <c r="N103" i="21"/>
  <c r="H53" i="19"/>
  <c r="H53" i="21" s="1"/>
  <c r="B53" i="19"/>
  <c r="N68" i="21"/>
  <c r="H55" i="19"/>
  <c r="H55" i="21" s="1"/>
  <c r="B55" i="19"/>
  <c r="H90" i="19"/>
  <c r="H90" i="21" s="1"/>
  <c r="B90" i="19"/>
  <c r="B63" i="19"/>
  <c r="H63" i="19"/>
  <c r="H63" i="21" s="1"/>
  <c r="N120" i="21"/>
  <c r="B125" i="19"/>
  <c r="H125" i="19"/>
  <c r="H125" i="21" s="1"/>
  <c r="N129" i="21"/>
  <c r="B118" i="19"/>
  <c r="H118" i="19"/>
  <c r="H118" i="21" s="1"/>
  <c r="B77" i="19"/>
  <c r="H77" i="19"/>
  <c r="H77" i="21" s="1"/>
  <c r="N89" i="21"/>
  <c r="B61" i="19"/>
  <c r="H61" i="19"/>
  <c r="H61" i="21" s="1"/>
  <c r="B119" i="19"/>
  <c r="H119" i="19"/>
  <c r="H119" i="21" s="1"/>
  <c r="H99" i="19"/>
  <c r="H99" i="21" s="1"/>
  <c r="B99" i="19"/>
  <c r="H44" i="19"/>
  <c r="H44" i="21" s="1"/>
  <c r="B44" i="19"/>
  <c r="B84" i="19"/>
  <c r="H84" i="19"/>
  <c r="H84" i="21" s="1"/>
  <c r="N128" i="21"/>
  <c r="N108" i="21"/>
  <c r="B88" i="19"/>
  <c r="H88" i="19"/>
  <c r="H88" i="21" s="1"/>
  <c r="N56" i="21"/>
  <c r="N92" i="21"/>
  <c r="H93" i="19"/>
  <c r="H93" i="21" s="1"/>
  <c r="B93" i="19"/>
  <c r="H75" i="19"/>
  <c r="H75" i="21" s="1"/>
  <c r="B75" i="19"/>
  <c r="N104" i="21"/>
  <c r="N80" i="21"/>
  <c r="N57" i="21"/>
  <c r="B51" i="19"/>
  <c r="H51" i="19"/>
  <c r="H51" i="21" s="1"/>
  <c r="N51" i="21"/>
  <c r="N46" i="21"/>
  <c r="AJ119" i="12"/>
  <c r="AJ44" i="12"/>
  <c r="AJ60" i="12"/>
  <c r="AJ70" i="12"/>
  <c r="AJ101" i="12"/>
  <c r="AJ56" i="12"/>
  <c r="AJ64" i="12"/>
  <c r="AJ109" i="12"/>
  <c r="AJ121" i="12"/>
  <c r="AJ66" i="12"/>
  <c r="AJ111" i="12"/>
  <c r="AJ99" i="12"/>
  <c r="AJ48" i="12"/>
  <c r="AJ117" i="12"/>
  <c r="AJ87" i="12"/>
  <c r="AJ115" i="12"/>
  <c r="AJ52" i="12"/>
  <c r="AJ68" i="12"/>
  <c r="AJ113" i="12"/>
  <c r="AJ72" i="12"/>
  <c r="AJ107" i="12"/>
  <c r="AJ123" i="12"/>
  <c r="AJ127" i="12"/>
  <c r="AJ79" i="12"/>
  <c r="AJ105" i="12"/>
  <c r="AJ129" i="12"/>
  <c r="AP45" i="12"/>
  <c r="AJ45" i="12" s="1"/>
  <c r="AJ103" i="12"/>
  <c r="N41" i="21"/>
  <c r="H41" i="19"/>
  <c r="H41" i="21" s="1"/>
  <c r="B41" i="19"/>
  <c r="L51" i="19" l="1"/>
  <c r="L51" i="21" s="1"/>
  <c r="L42" i="19"/>
  <c r="L42" i="21" s="1"/>
  <c r="L109" i="19"/>
  <c r="L109" i="21" s="1"/>
  <c r="L130" i="19"/>
  <c r="L130" i="21" s="1"/>
  <c r="L83" i="19"/>
  <c r="L83" i="21" s="1"/>
  <c r="L108" i="19"/>
  <c r="L108" i="21" s="1"/>
  <c r="L129" i="19"/>
  <c r="L129" i="21" s="1"/>
  <c r="L44" i="19"/>
  <c r="L44" i="21" s="1"/>
  <c r="L77" i="19"/>
  <c r="L77" i="21" s="1"/>
  <c r="L58" i="19"/>
  <c r="L58" i="21" s="1"/>
  <c r="L46" i="19"/>
  <c r="L46" i="21" s="1"/>
  <c r="L65" i="19"/>
  <c r="L65" i="21" s="1"/>
  <c r="L106" i="19"/>
  <c r="L106" i="21" s="1"/>
  <c r="L120" i="19"/>
  <c r="L120" i="21" s="1"/>
  <c r="L111" i="19"/>
  <c r="L111" i="21" s="1"/>
  <c r="L64" i="19"/>
  <c r="L64" i="21" s="1"/>
  <c r="L79" i="19"/>
  <c r="L79" i="21" s="1"/>
  <c r="L72" i="19"/>
  <c r="L72" i="21" s="1"/>
  <c r="L48" i="19"/>
  <c r="L48" i="21" s="1"/>
  <c r="L116" i="19"/>
  <c r="L116" i="21" s="1"/>
  <c r="L105" i="19"/>
  <c r="L105" i="21" s="1"/>
  <c r="L103" i="19"/>
  <c r="L103" i="21" s="1"/>
  <c r="L94" i="19"/>
  <c r="L94" i="21" s="1"/>
  <c r="L115" i="19"/>
  <c r="L115" i="21" s="1"/>
  <c r="L57" i="19"/>
  <c r="L57" i="21" s="1"/>
  <c r="L56" i="19"/>
  <c r="L56" i="21" s="1"/>
  <c r="L54" i="19"/>
  <c r="L54" i="21" s="1"/>
  <c r="L84" i="19"/>
  <c r="L84" i="21" s="1"/>
  <c r="L61" i="19"/>
  <c r="L61" i="21" s="1"/>
  <c r="L45" i="19"/>
  <c r="L45" i="21" s="1"/>
  <c r="L86" i="19"/>
  <c r="L86" i="21" s="1"/>
  <c r="L82" i="19"/>
  <c r="L82" i="21" s="1"/>
  <c r="L67" i="19"/>
  <c r="L67" i="21" s="1"/>
  <c r="L76" i="19"/>
  <c r="L76" i="21" s="1"/>
  <c r="L60" i="19"/>
  <c r="L60" i="21" s="1"/>
  <c r="L47" i="19"/>
  <c r="L47" i="21" s="1"/>
  <c r="L89" i="19"/>
  <c r="L89" i="21" s="1"/>
  <c r="L93" i="19"/>
  <c r="L93" i="21" s="1"/>
  <c r="L88" i="19"/>
  <c r="L88" i="21" s="1"/>
  <c r="L119" i="19"/>
  <c r="L119" i="21" s="1"/>
  <c r="L101" i="19"/>
  <c r="L101" i="21" s="1"/>
  <c r="L124" i="19"/>
  <c r="L124" i="21" s="1"/>
  <c r="L70" i="19"/>
  <c r="L70" i="21" s="1"/>
  <c r="L127" i="19"/>
  <c r="L127" i="21" s="1"/>
  <c r="L110" i="19"/>
  <c r="L110" i="21" s="1"/>
  <c r="L113" i="19"/>
  <c r="L113" i="21" s="1"/>
  <c r="L52" i="19"/>
  <c r="L52" i="21" s="1"/>
  <c r="L97" i="19"/>
  <c r="L97" i="21" s="1"/>
  <c r="L50" i="19"/>
  <c r="L50" i="21" s="1"/>
  <c r="L87" i="19"/>
  <c r="L87" i="21" s="1"/>
  <c r="L80" i="19"/>
  <c r="L80" i="21" s="1"/>
  <c r="L68" i="19"/>
  <c r="L68" i="21" s="1"/>
  <c r="L100" i="19"/>
  <c r="L100" i="21" s="1"/>
  <c r="L126" i="19"/>
  <c r="L126" i="21" s="1"/>
  <c r="L118" i="19"/>
  <c r="L118" i="21" s="1"/>
  <c r="L90" i="19"/>
  <c r="L90" i="21" s="1"/>
  <c r="L53" i="19"/>
  <c r="L53" i="21" s="1"/>
  <c r="L91" i="19"/>
  <c r="L91" i="21" s="1"/>
  <c r="L128" i="19"/>
  <c r="L128" i="21" s="1"/>
  <c r="L114" i="19"/>
  <c r="L114" i="21" s="1"/>
  <c r="L73" i="19"/>
  <c r="L73" i="21" s="1"/>
  <c r="L49" i="19"/>
  <c r="L49" i="21" s="1"/>
  <c r="L95" i="19"/>
  <c r="L95" i="21" s="1"/>
  <c r="L122" i="19"/>
  <c r="L122" i="21" s="1"/>
  <c r="L85" i="19"/>
  <c r="L85" i="21" s="1"/>
  <c r="L96" i="19"/>
  <c r="L96" i="21" s="1"/>
  <c r="L62" i="19"/>
  <c r="L62" i="21" s="1"/>
  <c r="L104" i="19"/>
  <c r="L104" i="21" s="1"/>
  <c r="L75" i="19"/>
  <c r="L75" i="21" s="1"/>
  <c r="L99" i="19"/>
  <c r="L99" i="21" s="1"/>
  <c r="L125" i="19"/>
  <c r="L125" i="21" s="1"/>
  <c r="L63" i="19"/>
  <c r="L63" i="21" s="1"/>
  <c r="L55" i="19"/>
  <c r="L55" i="21" s="1"/>
  <c r="L43" i="19"/>
  <c r="L43" i="21" s="1"/>
  <c r="L66" i="19"/>
  <c r="L66" i="21" s="1"/>
  <c r="L117" i="19"/>
  <c r="L117" i="21" s="1"/>
  <c r="L71" i="19"/>
  <c r="L71" i="21" s="1"/>
  <c r="L121" i="19"/>
  <c r="L121" i="21" s="1"/>
  <c r="L69" i="19"/>
  <c r="L69" i="21" s="1"/>
  <c r="L107" i="19"/>
  <c r="L107" i="21" s="1"/>
  <c r="L59" i="19"/>
  <c r="L59" i="21" s="1"/>
  <c r="L78" i="19"/>
  <c r="L78" i="21" s="1"/>
  <c r="L74" i="19"/>
  <c r="L74" i="21" s="1"/>
  <c r="L102" i="19"/>
  <c r="L102" i="21" s="1"/>
  <c r="L92" i="19"/>
  <c r="L92" i="21" s="1"/>
  <c r="L123" i="19"/>
  <c r="L123" i="21" s="1"/>
  <c r="L98" i="19"/>
  <c r="L98" i="21" s="1"/>
  <c r="L112" i="19"/>
  <c r="L112" i="21" s="1"/>
  <c r="L81" i="19"/>
  <c r="L81" i="21" s="1"/>
  <c r="L41" i="19"/>
  <c r="L41" i="21" s="1"/>
  <c r="U101" i="21"/>
  <c r="B101" i="21"/>
  <c r="R101" i="21"/>
  <c r="T101" i="21"/>
  <c r="Q101" i="21"/>
  <c r="S101" i="21"/>
  <c r="AR101" i="21"/>
  <c r="Q90" i="21"/>
  <c r="S90" i="21"/>
  <c r="T90" i="21"/>
  <c r="U90" i="21"/>
  <c r="B90" i="21"/>
  <c r="AR90" i="21"/>
  <c r="R90" i="21"/>
  <c r="B66" i="21"/>
  <c r="U66" i="21"/>
  <c r="R66" i="21"/>
  <c r="AR66" i="21"/>
  <c r="S66" i="21"/>
  <c r="Q66" i="21"/>
  <c r="T66" i="21"/>
  <c r="S63" i="21"/>
  <c r="B63" i="21"/>
  <c r="U63" i="21"/>
  <c r="Q63" i="21"/>
  <c r="T63" i="21"/>
  <c r="R63" i="21"/>
  <c r="AR63" i="21"/>
  <c r="B117" i="21"/>
  <c r="T117" i="21"/>
  <c r="R117" i="21"/>
  <c r="U117" i="21"/>
  <c r="AR117" i="21"/>
  <c r="S117" i="21"/>
  <c r="Q117" i="21"/>
  <c r="B128" i="21"/>
  <c r="R128" i="21"/>
  <c r="Q128" i="21"/>
  <c r="U128" i="21"/>
  <c r="S128" i="21"/>
  <c r="T128" i="21"/>
  <c r="AR128" i="21"/>
  <c r="U86" i="21"/>
  <c r="R86" i="21"/>
  <c r="B86" i="21"/>
  <c r="Q86" i="21"/>
  <c r="AR86" i="21"/>
  <c r="T86" i="21"/>
  <c r="S86" i="21"/>
  <c r="U110" i="21"/>
  <c r="S110" i="21"/>
  <c r="AR110" i="21"/>
  <c r="T110" i="21"/>
  <c r="Q110" i="21"/>
  <c r="B110" i="21"/>
  <c r="R110" i="21"/>
  <c r="T119" i="21"/>
  <c r="Q119" i="21"/>
  <c r="AR119" i="21"/>
  <c r="U119" i="21"/>
  <c r="S119" i="21"/>
  <c r="B119" i="21"/>
  <c r="R119" i="21"/>
  <c r="AR118" i="21"/>
  <c r="B118" i="21"/>
  <c r="Q118" i="21"/>
  <c r="U118" i="21"/>
  <c r="R118" i="21"/>
  <c r="T118" i="21"/>
  <c r="S118" i="21"/>
  <c r="B125" i="21"/>
  <c r="R125" i="21"/>
  <c r="U125" i="21"/>
  <c r="AR125" i="21"/>
  <c r="T125" i="21"/>
  <c r="S125" i="21"/>
  <c r="Q125" i="21"/>
  <c r="B91" i="21"/>
  <c r="Q91" i="21"/>
  <c r="S91" i="21"/>
  <c r="T91" i="21"/>
  <c r="U91" i="21"/>
  <c r="R91" i="21"/>
  <c r="AR91" i="21"/>
  <c r="T65" i="21"/>
  <c r="S65" i="21"/>
  <c r="R65" i="21"/>
  <c r="AR65" i="21"/>
  <c r="U65" i="21"/>
  <c r="Q65" i="21"/>
  <c r="B65" i="21"/>
  <c r="S120" i="21"/>
  <c r="T120" i="21"/>
  <c r="Q120" i="21"/>
  <c r="U120" i="21"/>
  <c r="B120" i="21"/>
  <c r="R120" i="21"/>
  <c r="AR120" i="21"/>
  <c r="T111" i="21"/>
  <c r="AR111" i="21"/>
  <c r="S111" i="21"/>
  <c r="Q111" i="21"/>
  <c r="U111" i="21"/>
  <c r="B111" i="21"/>
  <c r="R111" i="21"/>
  <c r="AR59" i="21"/>
  <c r="Q59" i="21"/>
  <c r="B59" i="21"/>
  <c r="R59" i="21"/>
  <c r="S59" i="21"/>
  <c r="U59" i="21"/>
  <c r="T59" i="21"/>
  <c r="U82" i="21"/>
  <c r="T82" i="21"/>
  <c r="S82" i="21"/>
  <c r="R82" i="21"/>
  <c r="AR82" i="21"/>
  <c r="B82" i="21"/>
  <c r="Q82" i="21"/>
  <c r="B72" i="21"/>
  <c r="R72" i="21"/>
  <c r="Q72" i="21"/>
  <c r="T72" i="21"/>
  <c r="U72" i="21"/>
  <c r="S72" i="21"/>
  <c r="AR72" i="21"/>
  <c r="T116" i="21"/>
  <c r="B116" i="21"/>
  <c r="R116" i="21"/>
  <c r="AR116" i="21"/>
  <c r="Q116" i="21"/>
  <c r="U116" i="21"/>
  <c r="S116" i="21"/>
  <c r="Q96" i="21"/>
  <c r="AR96" i="21"/>
  <c r="R96" i="21"/>
  <c r="T96" i="21"/>
  <c r="B96" i="21"/>
  <c r="S96" i="21"/>
  <c r="U96" i="21"/>
  <c r="U94" i="21"/>
  <c r="AR94" i="21"/>
  <c r="B94" i="21"/>
  <c r="S94" i="21"/>
  <c r="T94" i="21"/>
  <c r="Q94" i="21"/>
  <c r="R94" i="21"/>
  <c r="Q62" i="21"/>
  <c r="U62" i="21"/>
  <c r="S62" i="21"/>
  <c r="B62" i="21"/>
  <c r="R62" i="21"/>
  <c r="T62" i="21"/>
  <c r="AR62" i="21"/>
  <c r="Q108" i="21"/>
  <c r="R108" i="21"/>
  <c r="U108" i="21"/>
  <c r="AR108" i="21"/>
  <c r="B108" i="21"/>
  <c r="S108" i="21"/>
  <c r="T108" i="21"/>
  <c r="S68" i="21"/>
  <c r="AR68" i="21"/>
  <c r="B68" i="21"/>
  <c r="T68" i="21"/>
  <c r="Q68" i="21"/>
  <c r="R68" i="21"/>
  <c r="U68" i="21"/>
  <c r="T81" i="21"/>
  <c r="S81" i="21"/>
  <c r="Q81" i="21"/>
  <c r="U81" i="21"/>
  <c r="R81" i="21"/>
  <c r="AR81" i="21"/>
  <c r="B81" i="21"/>
  <c r="T126" i="21"/>
  <c r="U126" i="21"/>
  <c r="S126" i="21"/>
  <c r="B126" i="21"/>
  <c r="R126" i="21"/>
  <c r="Q126" i="21"/>
  <c r="AR126" i="21"/>
  <c r="R61" i="21"/>
  <c r="AR61" i="21"/>
  <c r="Q61" i="21"/>
  <c r="U61" i="21"/>
  <c r="B61" i="21"/>
  <c r="T61" i="21"/>
  <c r="S61" i="21"/>
  <c r="S53" i="21"/>
  <c r="U53" i="21"/>
  <c r="B53" i="21"/>
  <c r="AR53" i="21"/>
  <c r="T53" i="21"/>
  <c r="Q53" i="21"/>
  <c r="R53" i="21"/>
  <c r="R70" i="21"/>
  <c r="Q70" i="21"/>
  <c r="S70" i="21"/>
  <c r="B70" i="21"/>
  <c r="T70" i="21"/>
  <c r="AR70" i="21"/>
  <c r="U70" i="21"/>
  <c r="Q58" i="21"/>
  <c r="R58" i="21"/>
  <c r="U58" i="21"/>
  <c r="S58" i="21"/>
  <c r="B58" i="21"/>
  <c r="T58" i="21"/>
  <c r="AR58" i="21"/>
  <c r="R46" i="21"/>
  <c r="U46" i="21"/>
  <c r="T46" i="21"/>
  <c r="S46" i="21"/>
  <c r="AR46" i="21"/>
  <c r="Q46" i="21"/>
  <c r="B46" i="21"/>
  <c r="AR109" i="21"/>
  <c r="Q109" i="21"/>
  <c r="T109" i="21"/>
  <c r="R109" i="21"/>
  <c r="B109" i="21"/>
  <c r="U109" i="21"/>
  <c r="S109" i="21"/>
  <c r="B64" i="21"/>
  <c r="R64" i="21"/>
  <c r="T64" i="21"/>
  <c r="Q64" i="21"/>
  <c r="U64" i="21"/>
  <c r="S64" i="21"/>
  <c r="AR64" i="21"/>
  <c r="S122" i="21"/>
  <c r="U122" i="21"/>
  <c r="B122" i="21"/>
  <c r="Q122" i="21"/>
  <c r="R122" i="21"/>
  <c r="T122" i="21"/>
  <c r="AR122" i="21"/>
  <c r="T48" i="21"/>
  <c r="S48" i="21"/>
  <c r="R48" i="21"/>
  <c r="Q48" i="21"/>
  <c r="B48" i="21"/>
  <c r="U48" i="21"/>
  <c r="AR48" i="21"/>
  <c r="B76" i="21"/>
  <c r="U76" i="21"/>
  <c r="T76" i="21"/>
  <c r="R76" i="21"/>
  <c r="Q76" i="21"/>
  <c r="S76" i="21"/>
  <c r="AR76" i="21"/>
  <c r="U105" i="21"/>
  <c r="Q105" i="21"/>
  <c r="B105" i="21"/>
  <c r="T105" i="21"/>
  <c r="AR105" i="21"/>
  <c r="R105" i="21"/>
  <c r="S105" i="21"/>
  <c r="R50" i="21"/>
  <c r="T50" i="21"/>
  <c r="U50" i="21"/>
  <c r="S50" i="21"/>
  <c r="Q50" i="21"/>
  <c r="AR50" i="21"/>
  <c r="B50" i="21"/>
  <c r="AR74" i="21"/>
  <c r="T74" i="21"/>
  <c r="R74" i="21"/>
  <c r="Q74" i="21"/>
  <c r="U74" i="21"/>
  <c r="S74" i="21"/>
  <c r="B74" i="21"/>
  <c r="AR104" i="21"/>
  <c r="U104" i="21"/>
  <c r="S104" i="21"/>
  <c r="B104" i="21"/>
  <c r="R104" i="21"/>
  <c r="T104" i="21"/>
  <c r="Q104" i="21"/>
  <c r="T102" i="21"/>
  <c r="AR102" i="21"/>
  <c r="S102" i="21"/>
  <c r="U102" i="21"/>
  <c r="Q102" i="21"/>
  <c r="R102" i="21"/>
  <c r="B102" i="21"/>
  <c r="B89" i="21"/>
  <c r="R89" i="21"/>
  <c r="AR89" i="21"/>
  <c r="U89" i="21"/>
  <c r="S89" i="21"/>
  <c r="T89" i="21"/>
  <c r="Q89" i="21"/>
  <c r="AR129" i="21"/>
  <c r="T129" i="21"/>
  <c r="B129" i="21"/>
  <c r="R129" i="21"/>
  <c r="S129" i="21"/>
  <c r="Q129" i="21"/>
  <c r="U129" i="21"/>
  <c r="B112" i="21"/>
  <c r="R112" i="21"/>
  <c r="AR112" i="21"/>
  <c r="S112" i="21"/>
  <c r="T112" i="21"/>
  <c r="Q112" i="21"/>
  <c r="U112" i="21"/>
  <c r="T54" i="21"/>
  <c r="U54" i="21"/>
  <c r="AR54" i="21"/>
  <c r="S54" i="21"/>
  <c r="Q54" i="21"/>
  <c r="R54" i="21"/>
  <c r="B54" i="21"/>
  <c r="S88" i="21"/>
  <c r="R88" i="21"/>
  <c r="AR88" i="21"/>
  <c r="B88" i="21"/>
  <c r="T88" i="21"/>
  <c r="U88" i="21"/>
  <c r="Q88" i="21"/>
  <c r="Q45" i="21"/>
  <c r="R45" i="21"/>
  <c r="T45" i="21"/>
  <c r="S45" i="21"/>
  <c r="U45" i="21"/>
  <c r="AR45" i="21"/>
  <c r="B45" i="21"/>
  <c r="T93" i="21"/>
  <c r="AR93" i="21"/>
  <c r="S93" i="21"/>
  <c r="R93" i="21"/>
  <c r="B93" i="21"/>
  <c r="Q93" i="21"/>
  <c r="U93" i="21"/>
  <c r="R84" i="21"/>
  <c r="AR84" i="21"/>
  <c r="T84" i="21"/>
  <c r="B84" i="21"/>
  <c r="U84" i="21"/>
  <c r="Q84" i="21"/>
  <c r="S84" i="21"/>
  <c r="T99" i="21"/>
  <c r="U99" i="21"/>
  <c r="B99" i="21"/>
  <c r="Q99" i="21"/>
  <c r="AR99" i="21"/>
  <c r="R99" i="21"/>
  <c r="S99" i="21"/>
  <c r="R43" i="21"/>
  <c r="U43" i="21"/>
  <c r="S43" i="21"/>
  <c r="AR43" i="21"/>
  <c r="Q43" i="21"/>
  <c r="T43" i="21"/>
  <c r="B43" i="21"/>
  <c r="R127" i="21"/>
  <c r="B127" i="21"/>
  <c r="S127" i="21"/>
  <c r="T127" i="21"/>
  <c r="Q127" i="21"/>
  <c r="U127" i="21"/>
  <c r="AR127" i="21"/>
  <c r="AR42" i="21"/>
  <c r="Q42" i="21"/>
  <c r="S42" i="21" s="1"/>
  <c r="R42" i="21"/>
  <c r="T42" i="21" s="1"/>
  <c r="U42" i="21"/>
  <c r="B42" i="21"/>
  <c r="R121" i="21"/>
  <c r="U121" i="21"/>
  <c r="S121" i="21"/>
  <c r="AR121" i="21"/>
  <c r="T121" i="21"/>
  <c r="Q121" i="21"/>
  <c r="B121" i="21"/>
  <c r="S114" i="21"/>
  <c r="T114" i="21"/>
  <c r="B114" i="21"/>
  <c r="Q114" i="21"/>
  <c r="AR114" i="21"/>
  <c r="R114" i="21"/>
  <c r="U114" i="21"/>
  <c r="S107" i="21"/>
  <c r="Q107" i="21"/>
  <c r="R107" i="21"/>
  <c r="T107" i="21"/>
  <c r="AR107" i="21"/>
  <c r="B107" i="21"/>
  <c r="U107" i="21"/>
  <c r="Q73" i="21"/>
  <c r="U73" i="21"/>
  <c r="S73" i="21"/>
  <c r="AR73" i="21"/>
  <c r="R73" i="21"/>
  <c r="T73" i="21"/>
  <c r="B73" i="21"/>
  <c r="U49" i="21"/>
  <c r="S49" i="21"/>
  <c r="AR49" i="21"/>
  <c r="Q49" i="21"/>
  <c r="B49" i="21"/>
  <c r="T49" i="21"/>
  <c r="R49" i="21"/>
  <c r="S95" i="21"/>
  <c r="Q95" i="21"/>
  <c r="R95" i="21"/>
  <c r="T95" i="21"/>
  <c r="AR95" i="21"/>
  <c r="U95" i="21"/>
  <c r="B95" i="21"/>
  <c r="B78" i="21"/>
  <c r="Q78" i="21"/>
  <c r="S78" i="21"/>
  <c r="R78" i="21"/>
  <c r="U78" i="21"/>
  <c r="AR78" i="21"/>
  <c r="T78" i="21"/>
  <c r="U85" i="21"/>
  <c r="B85" i="21"/>
  <c r="T85" i="21"/>
  <c r="R85" i="21"/>
  <c r="Q85" i="21"/>
  <c r="AR85" i="21"/>
  <c r="S85" i="21"/>
  <c r="R60" i="21"/>
  <c r="T60" i="21"/>
  <c r="S60" i="21"/>
  <c r="B60" i="21"/>
  <c r="AR60" i="21"/>
  <c r="U60" i="21"/>
  <c r="Q60" i="21"/>
  <c r="R87" i="21"/>
  <c r="AR87" i="21"/>
  <c r="B87" i="21"/>
  <c r="Q87" i="21"/>
  <c r="S87" i="21"/>
  <c r="U87" i="21"/>
  <c r="T87" i="21"/>
  <c r="B80" i="21"/>
  <c r="R80" i="21"/>
  <c r="Q80" i="21"/>
  <c r="T80" i="21"/>
  <c r="AR80" i="21"/>
  <c r="S80" i="21"/>
  <c r="U80" i="21"/>
  <c r="R47" i="21"/>
  <c r="B47" i="21"/>
  <c r="AR47" i="21"/>
  <c r="S47" i="21"/>
  <c r="Q47" i="21"/>
  <c r="T47" i="21"/>
  <c r="U47" i="21"/>
  <c r="R56" i="21"/>
  <c r="S56" i="21"/>
  <c r="Q56" i="21"/>
  <c r="U56" i="21"/>
  <c r="B56" i="21"/>
  <c r="AR56" i="21"/>
  <c r="T56" i="21"/>
  <c r="S123" i="21"/>
  <c r="AR123" i="21"/>
  <c r="Q123" i="21"/>
  <c r="U123" i="21"/>
  <c r="T123" i="21"/>
  <c r="B123" i="21"/>
  <c r="R123" i="21"/>
  <c r="T100" i="21"/>
  <c r="S100" i="21"/>
  <c r="U100" i="21"/>
  <c r="R100" i="21"/>
  <c r="B100" i="21"/>
  <c r="Q100" i="21"/>
  <c r="AR100" i="21"/>
  <c r="S51" i="21"/>
  <c r="T51" i="21"/>
  <c r="Q51" i="21"/>
  <c r="B51" i="21"/>
  <c r="R51" i="21"/>
  <c r="U51" i="21"/>
  <c r="AR51" i="21"/>
  <c r="S75" i="21"/>
  <c r="AR75" i="21"/>
  <c r="U75" i="21"/>
  <c r="B75" i="21"/>
  <c r="R75" i="21"/>
  <c r="T75" i="21"/>
  <c r="Q75" i="21"/>
  <c r="Q44" i="21"/>
  <c r="R44" i="21"/>
  <c r="U44" i="21"/>
  <c r="T44" i="21"/>
  <c r="B44" i="21"/>
  <c r="AR44" i="21"/>
  <c r="S44" i="21"/>
  <c r="AR77" i="21"/>
  <c r="S77" i="21"/>
  <c r="B77" i="21"/>
  <c r="T77" i="21"/>
  <c r="R77" i="21"/>
  <c r="Q77" i="21"/>
  <c r="U77" i="21"/>
  <c r="R55" i="21"/>
  <c r="U55" i="21"/>
  <c r="AR55" i="21"/>
  <c r="Q55" i="21"/>
  <c r="T55" i="21"/>
  <c r="B55" i="21"/>
  <c r="S55" i="21"/>
  <c r="S124" i="21"/>
  <c r="AR124" i="21"/>
  <c r="B124" i="21"/>
  <c r="Q124" i="21"/>
  <c r="R124" i="21"/>
  <c r="U124" i="21"/>
  <c r="T124" i="21"/>
  <c r="U71" i="21"/>
  <c r="B71" i="21"/>
  <c r="R71" i="21"/>
  <c r="T71" i="21"/>
  <c r="Q71" i="21"/>
  <c r="AR71" i="21"/>
  <c r="S71" i="21"/>
  <c r="T106" i="21"/>
  <c r="R106" i="21"/>
  <c r="Q106" i="21"/>
  <c r="S106" i="21"/>
  <c r="U106" i="21"/>
  <c r="B106" i="21"/>
  <c r="AR106" i="21"/>
  <c r="U113" i="21"/>
  <c r="B113" i="21"/>
  <c r="AR113" i="21"/>
  <c r="S113" i="21"/>
  <c r="Q113" i="21"/>
  <c r="R113" i="21"/>
  <c r="T113" i="21"/>
  <c r="S130" i="21"/>
  <c r="Q130" i="21"/>
  <c r="R130" i="21"/>
  <c r="B130" i="21"/>
  <c r="U130" i="21"/>
  <c r="AR130" i="21"/>
  <c r="T130" i="21"/>
  <c r="AR69" i="21"/>
  <c r="T69" i="21"/>
  <c r="S69" i="21"/>
  <c r="U69" i="21"/>
  <c r="B69" i="21"/>
  <c r="R69" i="21"/>
  <c r="Q69" i="21"/>
  <c r="R79" i="21"/>
  <c r="AR79" i="21"/>
  <c r="B79" i="21"/>
  <c r="U79" i="21"/>
  <c r="Q79" i="21"/>
  <c r="T79" i="21"/>
  <c r="S79" i="21"/>
  <c r="T52" i="21"/>
  <c r="U52" i="21"/>
  <c r="AR52" i="21"/>
  <c r="S52" i="21"/>
  <c r="Q52" i="21"/>
  <c r="R52" i="21"/>
  <c r="B52" i="21"/>
  <c r="B97" i="21"/>
  <c r="S97" i="21"/>
  <c r="U97" i="21"/>
  <c r="Q97" i="21"/>
  <c r="AR97" i="21"/>
  <c r="T97" i="21"/>
  <c r="R97" i="21"/>
  <c r="AR67" i="21"/>
  <c r="B67" i="21"/>
  <c r="Q67" i="21"/>
  <c r="U67" i="21"/>
  <c r="T67" i="21"/>
  <c r="S67" i="21"/>
  <c r="R67" i="21"/>
  <c r="U83" i="21"/>
  <c r="B83" i="21"/>
  <c r="AR83" i="21"/>
  <c r="T83" i="21"/>
  <c r="Q83" i="21"/>
  <c r="S83" i="21"/>
  <c r="R83" i="21"/>
  <c r="U103" i="21"/>
  <c r="B103" i="21"/>
  <c r="Q103" i="21"/>
  <c r="AR103" i="21"/>
  <c r="S103" i="21"/>
  <c r="R103" i="21"/>
  <c r="T103" i="21"/>
  <c r="AR115" i="21"/>
  <c r="Q115" i="21"/>
  <c r="T115" i="21"/>
  <c r="B115" i="21"/>
  <c r="U115" i="21"/>
  <c r="S115" i="21"/>
  <c r="R115" i="21"/>
  <c r="B57" i="21"/>
  <c r="R57" i="21"/>
  <c r="AR57" i="21"/>
  <c r="U57" i="21"/>
  <c r="Q57" i="21"/>
  <c r="T57" i="21"/>
  <c r="S57" i="21"/>
  <c r="AR92" i="21"/>
  <c r="B92" i="21"/>
  <c r="S92" i="21"/>
  <c r="R92" i="21"/>
  <c r="T92" i="21"/>
  <c r="Q92" i="21"/>
  <c r="U92" i="21"/>
  <c r="Q98" i="21"/>
  <c r="AR98" i="21"/>
  <c r="U98" i="21"/>
  <c r="B98" i="21"/>
  <c r="T98" i="21"/>
  <c r="S98" i="21"/>
  <c r="R98" i="21"/>
  <c r="AR41" i="21"/>
  <c r="U41" i="21"/>
  <c r="Q41" i="21"/>
  <c r="S41" i="21" s="1"/>
  <c r="B41" i="21"/>
  <c r="R41" i="21" l="1"/>
  <c r="T41" i="21" s="1"/>
  <c r="L38" i="15"/>
  <c r="B38" i="15"/>
  <c r="B40" i="15"/>
  <c r="L40" i="15"/>
  <c r="L36" i="15"/>
  <c r="B36" i="15"/>
  <c r="L34" i="15"/>
  <c r="B34" i="15"/>
  <c r="L39" i="15"/>
  <c r="B39" i="15"/>
  <c r="L35" i="15"/>
  <c r="B35" i="15"/>
  <c r="B37" i="15"/>
  <c r="L37" i="15"/>
  <c r="AC42" i="7"/>
  <c r="AD42" i="7"/>
  <c r="B42" i="7"/>
  <c r="AC61" i="7"/>
  <c r="AD61" i="7"/>
  <c r="B61" i="7"/>
  <c r="AC50" i="7"/>
  <c r="AD50" i="7"/>
  <c r="B50" i="7"/>
  <c r="AC74" i="7"/>
  <c r="AD74" i="7"/>
  <c r="B74" i="7"/>
  <c r="AC77" i="7"/>
  <c r="AD77" i="7"/>
  <c r="B77" i="7"/>
  <c r="AD44" i="7"/>
  <c r="AC44" i="7"/>
  <c r="B44" i="7"/>
  <c r="AC60" i="7"/>
  <c r="AD60" i="7"/>
  <c r="B60" i="7"/>
  <c r="AC76" i="7"/>
  <c r="AD76" i="7"/>
  <c r="B76" i="7"/>
  <c r="AC47" i="7"/>
  <c r="AD47" i="7"/>
  <c r="B47" i="7"/>
  <c r="AC55" i="7"/>
  <c r="AD55" i="7"/>
  <c r="B55" i="7"/>
  <c r="AC63" i="7"/>
  <c r="AD63" i="7"/>
  <c r="B63" i="7"/>
  <c r="AC71" i="7"/>
  <c r="AD71" i="7"/>
  <c r="B71" i="7"/>
  <c r="AC79" i="7"/>
  <c r="AD79" i="7"/>
  <c r="B79" i="7"/>
  <c r="AD48" i="7"/>
  <c r="AC48" i="7"/>
  <c r="B48" i="7"/>
  <c r="AD64" i="7"/>
  <c r="AC64" i="7"/>
  <c r="B64" i="7"/>
  <c r="AC49" i="7"/>
  <c r="AD49" i="7"/>
  <c r="B49" i="7"/>
  <c r="AD65" i="7"/>
  <c r="AC65" i="7"/>
  <c r="B65" i="7"/>
  <c r="AC58" i="7"/>
  <c r="AD58" i="7"/>
  <c r="B58" i="7"/>
  <c r="AC45" i="7"/>
  <c r="AD45" i="7"/>
  <c r="B45" i="7"/>
  <c r="AC54" i="7"/>
  <c r="AD54" i="7"/>
  <c r="B54" i="7"/>
  <c r="AC62" i="7"/>
  <c r="AD62" i="7"/>
  <c r="B62" i="7"/>
  <c r="AC70" i="7"/>
  <c r="AD70" i="7"/>
  <c r="B70" i="7"/>
  <c r="AC78" i="7"/>
  <c r="AD78" i="7"/>
  <c r="B78" i="7"/>
  <c r="AD41" i="7"/>
  <c r="AC41" i="7"/>
  <c r="B41" i="7"/>
  <c r="AD53" i="7"/>
  <c r="AC53" i="7"/>
  <c r="B53" i="7"/>
  <c r="AC69" i="7"/>
  <c r="AD69" i="7"/>
  <c r="B69" i="7"/>
  <c r="AC66" i="7"/>
  <c r="AD66" i="7"/>
  <c r="B66" i="7"/>
  <c r="AC46" i="7"/>
  <c r="AD46" i="7"/>
  <c r="B46" i="7"/>
  <c r="AD40" i="7"/>
  <c r="AC40" i="7"/>
  <c r="B40" i="7"/>
  <c r="AC52" i="7"/>
  <c r="AD52" i="7"/>
  <c r="B52" i="7"/>
  <c r="AC68" i="7"/>
  <c r="AD68" i="7"/>
  <c r="B68" i="7"/>
  <c r="AD43" i="7"/>
  <c r="AC43" i="7"/>
  <c r="B43" i="7"/>
  <c r="AC51" i="7"/>
  <c r="AD51" i="7"/>
  <c r="B51" i="7"/>
  <c r="AD59" i="7"/>
  <c r="AC59" i="7"/>
  <c r="B59" i="7"/>
  <c r="AD67" i="7"/>
  <c r="AC67" i="7"/>
  <c r="B67" i="7"/>
  <c r="AD75" i="7"/>
  <c r="AC75" i="7"/>
  <c r="B75" i="7"/>
  <c r="AC56" i="7"/>
  <c r="AD56" i="7"/>
  <c r="B56" i="7"/>
  <c r="AC72" i="7"/>
  <c r="AD72" i="7"/>
  <c r="B72" i="7"/>
  <c r="AD57" i="7"/>
  <c r="AC57" i="7"/>
  <c r="B57" i="7"/>
  <c r="AD73" i="7"/>
  <c r="AC73" i="7"/>
  <c r="B73" i="7"/>
  <c r="B35" i="16" l="1"/>
  <c r="B34" i="16"/>
  <c r="B32" i="15"/>
  <c r="L32" i="15"/>
  <c r="B36" i="16"/>
  <c r="B40" i="16"/>
  <c r="B33" i="15"/>
  <c r="L33" i="15"/>
  <c r="B37" i="16"/>
  <c r="B39" i="16"/>
  <c r="B38" i="16"/>
  <c r="B33" i="16" l="1"/>
  <c r="B32" i="16"/>
  <c r="H36" i="19" l="1"/>
  <c r="H36" i="21" s="1"/>
  <c r="B36" i="19"/>
  <c r="H39" i="19"/>
  <c r="H39" i="21" s="1"/>
  <c r="B39" i="19"/>
  <c r="B35" i="19"/>
  <c r="H35" i="19"/>
  <c r="H35" i="21" s="1"/>
  <c r="H40" i="19"/>
  <c r="H40" i="21" s="1"/>
  <c r="B40" i="19"/>
  <c r="H37" i="19"/>
  <c r="H37" i="21" s="1"/>
  <c r="B37" i="19"/>
  <c r="B38" i="19"/>
  <c r="H38" i="19"/>
  <c r="H38" i="21" s="1"/>
  <c r="B34" i="19"/>
  <c r="H34" i="19"/>
  <c r="H34" i="21" s="1"/>
  <c r="AD32" i="7"/>
  <c r="AC32" i="7"/>
  <c r="B32" i="7"/>
  <c r="L38" i="19" l="1"/>
  <c r="L38" i="21" s="1"/>
  <c r="L35" i="19"/>
  <c r="L35" i="21" s="1"/>
  <c r="L40" i="19"/>
  <c r="L40" i="21" s="1"/>
  <c r="L36" i="19"/>
  <c r="L36" i="21" s="1"/>
  <c r="L34" i="19"/>
  <c r="L34" i="21" s="1"/>
  <c r="L37" i="19"/>
  <c r="L37" i="21" s="1"/>
  <c r="L39" i="19"/>
  <c r="L39" i="21" s="1"/>
  <c r="B38" i="21"/>
  <c r="AR38" i="21"/>
  <c r="B40" i="21"/>
  <c r="AR40" i="21"/>
  <c r="B35" i="21"/>
  <c r="AR35" i="21"/>
  <c r="H33" i="19"/>
  <c r="H33" i="21" s="1"/>
  <c r="B33" i="19"/>
  <c r="H32" i="19"/>
  <c r="H32" i="21" s="1"/>
  <c r="B32" i="19"/>
  <c r="B34" i="21"/>
  <c r="AR34" i="21"/>
  <c r="B37" i="21"/>
  <c r="AR37" i="21"/>
  <c r="AR39" i="21"/>
  <c r="B39" i="21"/>
  <c r="AR36" i="21"/>
  <c r="B36" i="21"/>
  <c r="AC33" i="7"/>
  <c r="AD33" i="7"/>
  <c r="B33" i="7"/>
  <c r="L33" i="19" l="1"/>
  <c r="L33" i="21" s="1"/>
  <c r="L32" i="19"/>
  <c r="L32" i="21" s="1"/>
  <c r="B33" i="21"/>
  <c r="AR33" i="21"/>
  <c r="AR32" i="21"/>
  <c r="B32" i="21"/>
  <c r="AD34" i="7" l="1"/>
  <c r="B34" i="7"/>
  <c r="AC34" i="7"/>
  <c r="B36" i="7" l="1"/>
  <c r="AC36" i="7"/>
  <c r="AD36" i="7"/>
  <c r="AC35" i="7"/>
  <c r="AD35" i="7"/>
  <c r="B35" i="7"/>
  <c r="AC37" i="7" l="1"/>
  <c r="AD37" i="7"/>
  <c r="B37" i="7"/>
  <c r="B38" i="7" l="1"/>
  <c r="AC38" i="7"/>
  <c r="AD38" i="7"/>
  <c r="AC39" i="7" l="1"/>
  <c r="AD39" i="7"/>
  <c r="B39" i="7"/>
  <c r="AC80" i="7" l="1"/>
  <c r="AD80" i="7"/>
  <c r="B80" i="7"/>
  <c r="AC81" i="7" l="1"/>
  <c r="AD81" i="7"/>
  <c r="B81" i="7"/>
  <c r="AD82" i="7" l="1"/>
  <c r="B82" i="7"/>
  <c r="AC82" i="7"/>
  <c r="AC83" i="7" l="1"/>
  <c r="B83" i="7"/>
  <c r="AD83" i="7"/>
  <c r="AC84" i="7" l="1"/>
  <c r="AD84" i="7"/>
  <c r="B84" i="7"/>
  <c r="AD85" i="7" l="1"/>
  <c r="B85" i="7"/>
  <c r="AC85" i="7"/>
  <c r="B86" i="7" l="1"/>
  <c r="AC86" i="7"/>
  <c r="AD86" i="7"/>
  <c r="AD87" i="7" l="1"/>
  <c r="B87" i="7"/>
  <c r="AC87" i="7"/>
  <c r="AD88" i="7" l="1"/>
  <c r="B88" i="7"/>
  <c r="AC88" i="7"/>
  <c r="B89" i="7" l="1"/>
  <c r="AC89" i="7"/>
  <c r="AD89" i="7"/>
  <c r="AD90" i="7" l="1"/>
  <c r="AC90" i="7"/>
  <c r="B90" i="7"/>
  <c r="B91" i="7" l="1"/>
  <c r="AC91" i="7"/>
  <c r="AD91" i="7"/>
  <c r="AC92" i="7" l="1"/>
  <c r="AD92" i="7"/>
  <c r="B92" i="7"/>
  <c r="B93" i="7" l="1"/>
  <c r="AD93" i="7"/>
  <c r="AC93" i="7"/>
  <c r="AC94" i="7" l="1"/>
  <c r="AD94" i="7"/>
  <c r="B94" i="7"/>
  <c r="AD95" i="7" l="1"/>
  <c r="B95" i="7"/>
  <c r="AC95" i="7"/>
  <c r="AD96" i="7" l="1"/>
  <c r="B96" i="7"/>
  <c r="AC96" i="7"/>
  <c r="AD97" i="7" l="1"/>
  <c r="B97" i="7"/>
  <c r="AC97" i="7"/>
  <c r="AD98" i="7" l="1"/>
  <c r="B98" i="7"/>
  <c r="AC98" i="7"/>
  <c r="B101" i="7"/>
  <c r="AC101" i="7"/>
  <c r="AD101" i="7"/>
  <c r="AD99" i="7" l="1"/>
  <c r="B99" i="7"/>
  <c r="AC99" i="7"/>
  <c r="B102" i="7"/>
  <c r="AC102" i="7"/>
  <c r="AD102" i="7"/>
  <c r="B100" i="7" l="1"/>
  <c r="AC100" i="7"/>
  <c r="AD100" i="7"/>
  <c r="B103" i="7"/>
  <c r="AC103" i="7"/>
  <c r="AD103" i="7"/>
  <c r="B104" i="7" l="1"/>
  <c r="AC104" i="7"/>
  <c r="AD104" i="7"/>
  <c r="B105" i="7" l="1"/>
  <c r="AC105" i="7"/>
  <c r="AD105" i="7"/>
  <c r="B106" i="7" l="1"/>
  <c r="AC106" i="7"/>
  <c r="AD106" i="7"/>
  <c r="B107" i="7" l="1"/>
  <c r="AC107" i="7"/>
  <c r="AD107" i="7"/>
  <c r="B108" i="7" l="1"/>
  <c r="AC108" i="7"/>
  <c r="AD108" i="7"/>
  <c r="B109" i="7" l="1"/>
  <c r="AC109" i="7"/>
  <c r="AD109" i="7"/>
  <c r="B110" i="7" l="1"/>
  <c r="AC110" i="7"/>
  <c r="AD110" i="7"/>
  <c r="B111" i="7" l="1"/>
  <c r="AC111" i="7"/>
  <c r="AD111" i="7"/>
  <c r="B112" i="7" l="1"/>
  <c r="AC112" i="7"/>
  <c r="AD112" i="7"/>
  <c r="B113" i="7" l="1"/>
  <c r="AC113" i="7"/>
  <c r="AD113" i="7"/>
  <c r="B114" i="7" l="1"/>
  <c r="AC114" i="7"/>
  <c r="AD114" i="7"/>
  <c r="B115" i="7" l="1"/>
  <c r="AC115" i="7"/>
  <c r="AD115" i="7"/>
  <c r="B116" i="7" l="1"/>
  <c r="AC116" i="7"/>
  <c r="AD116" i="7"/>
  <c r="B117" i="7" l="1"/>
  <c r="AC117" i="7"/>
  <c r="AD117" i="7"/>
  <c r="B118" i="7" l="1"/>
  <c r="AC118" i="7"/>
  <c r="AD118" i="7"/>
  <c r="B119" i="7" l="1"/>
  <c r="AC119" i="7"/>
  <c r="AD119" i="7"/>
  <c r="B120" i="7" l="1"/>
  <c r="AC120" i="7"/>
  <c r="AD120" i="7"/>
  <c r="B121" i="7" l="1"/>
  <c r="AC121" i="7"/>
  <c r="AD121" i="7"/>
  <c r="B122" i="7" l="1"/>
  <c r="AC122" i="7"/>
  <c r="AD122" i="7"/>
  <c r="B123" i="7" l="1"/>
  <c r="AC123" i="7"/>
  <c r="AD123" i="7"/>
  <c r="B124" i="7" l="1"/>
  <c r="AC124" i="7"/>
  <c r="AD124" i="7"/>
  <c r="B125" i="7" l="1"/>
  <c r="AC125" i="7"/>
  <c r="AD125" i="7"/>
  <c r="B126" i="7" l="1"/>
  <c r="AC126" i="7"/>
  <c r="AD126" i="7"/>
  <c r="B127" i="7" l="1"/>
  <c r="AC127" i="7"/>
  <c r="AD127" i="7"/>
  <c r="B128" i="7" l="1"/>
  <c r="AC128" i="7"/>
  <c r="AD128" i="7"/>
  <c r="B129" i="7" l="1"/>
  <c r="AC129" i="7"/>
  <c r="AD129" i="7"/>
  <c r="AC130" i="7" l="1"/>
  <c r="AD130" i="7"/>
  <c r="B130" i="7"/>
  <c r="AI26" i="5" l="1"/>
  <c r="AI27" i="5"/>
  <c r="AA27" i="5"/>
  <c r="AA26" i="5"/>
  <c r="AM31" i="5"/>
  <c r="AK31" i="5" s="1"/>
  <c r="G31" i="16" s="1"/>
  <c r="D31" i="16" l="1"/>
  <c r="D31" i="17" s="1"/>
  <c r="D31" i="18" s="1"/>
  <c r="D31" i="15"/>
  <c r="E31" i="23"/>
  <c r="D31" i="23"/>
  <c r="F31" i="23"/>
  <c r="C31" i="23"/>
  <c r="F31" i="12"/>
  <c r="B31" i="12" s="1"/>
  <c r="F31" i="22"/>
  <c r="E31" i="22"/>
  <c r="D31" i="22"/>
  <c r="C31" i="22"/>
  <c r="F31" i="7"/>
  <c r="H31" i="7" s="1"/>
  <c r="E31" i="7"/>
  <c r="D31" i="7"/>
  <c r="C31" i="7"/>
  <c r="C31" i="15"/>
  <c r="E31" i="15"/>
  <c r="E31" i="12"/>
  <c r="E31" i="9"/>
  <c r="D31" i="10"/>
  <c r="F31" i="9"/>
  <c r="C31" i="16"/>
  <c r="E31" i="16"/>
  <c r="E31" i="17" s="1"/>
  <c r="E31" i="18" s="1"/>
  <c r="D31" i="12"/>
  <c r="E31" i="8"/>
  <c r="D31" i="9"/>
  <c r="C31" i="10"/>
  <c r="F31" i="10"/>
  <c r="F31" i="15"/>
  <c r="H31" i="15" s="1"/>
  <c r="C31" i="12"/>
  <c r="D31" i="8"/>
  <c r="C31" i="9"/>
  <c r="F31" i="16"/>
  <c r="C31" i="8"/>
  <c r="E31" i="10"/>
  <c r="F31" i="8"/>
  <c r="AM28" i="5"/>
  <c r="AL27" i="5"/>
  <c r="C31" i="17" l="1"/>
  <c r="C31" i="18" s="1"/>
  <c r="H31" i="16"/>
  <c r="F31" i="17"/>
  <c r="F31" i="18" s="1"/>
  <c r="I31" i="23"/>
  <c r="BG30" i="22"/>
  <c r="BF30" i="22"/>
  <c r="BE30" i="22"/>
  <c r="BD30" i="22"/>
  <c r="BC30" i="22"/>
  <c r="BB30" i="22"/>
  <c r="K31" i="22"/>
  <c r="P31" i="22"/>
  <c r="I31" i="22"/>
  <c r="BE31" i="23"/>
  <c r="B31" i="23"/>
  <c r="K31" i="23"/>
  <c r="BF31" i="23"/>
  <c r="AD31" i="22"/>
  <c r="F26" i="22"/>
  <c r="AC31" i="22"/>
  <c r="B31" i="22"/>
  <c r="AK24" i="5"/>
  <c r="AK26" i="5"/>
  <c r="AK27" i="5"/>
  <c r="B31" i="17" l="1"/>
  <c r="M31" i="17"/>
  <c r="N31" i="17"/>
  <c r="AN2" i="22"/>
  <c r="M31" i="22"/>
  <c r="N31" i="22" s="1"/>
  <c r="K131" i="22"/>
  <c r="G31" i="15"/>
  <c r="P131" i="22"/>
  <c r="P27" i="22"/>
  <c r="P26" i="22"/>
  <c r="P28" i="22"/>
  <c r="I28" i="22"/>
  <c r="I131" i="22"/>
  <c r="I26" i="22"/>
  <c r="I27" i="22"/>
  <c r="M31" i="18"/>
  <c r="L31" i="18"/>
  <c r="B31" i="18"/>
  <c r="V39" i="7"/>
  <c r="V131" i="9"/>
  <c r="V27" i="9"/>
  <c r="V28" i="9"/>
  <c r="V26" i="9"/>
  <c r="U31" i="8"/>
  <c r="U31" i="10"/>
  <c r="U131" i="10" s="1"/>
  <c r="Z34" i="10" s="1"/>
  <c r="BA31" i="10"/>
  <c r="BB31" i="10"/>
  <c r="BC31" i="10"/>
  <c r="BD31" i="10"/>
  <c r="U31" i="9"/>
  <c r="BH31" i="9"/>
  <c r="BF31" i="7"/>
  <c r="F26" i="10"/>
  <c r="BF31" i="9"/>
  <c r="BJ31" i="9"/>
  <c r="BD31" i="9"/>
  <c r="B31" i="9"/>
  <c r="BB31" i="9"/>
  <c r="F26" i="9"/>
  <c r="H31" i="9"/>
  <c r="H26" i="9" s="1"/>
  <c r="BG31" i="9"/>
  <c r="BI31" i="9"/>
  <c r="AB31" i="9"/>
  <c r="BA31" i="9"/>
  <c r="BC31" i="9"/>
  <c r="BE31" i="9"/>
  <c r="AC31" i="9"/>
  <c r="BE31" i="8"/>
  <c r="B31" i="8"/>
  <c r="BB31" i="8"/>
  <c r="F26" i="7"/>
  <c r="AD31" i="7"/>
  <c r="BB31" i="7"/>
  <c r="BC31" i="7"/>
  <c r="BG31" i="7"/>
  <c r="AC31" i="7"/>
  <c r="BH31" i="7"/>
  <c r="BE31" i="7"/>
  <c r="BK31" i="7"/>
  <c r="B31" i="7"/>
  <c r="BD31" i="7"/>
  <c r="BJ31" i="7"/>
  <c r="BI31" i="7"/>
  <c r="H27" i="10"/>
  <c r="AC31" i="10"/>
  <c r="B31" i="10"/>
  <c r="BH31" i="8"/>
  <c r="BD31" i="8"/>
  <c r="BJ31" i="8"/>
  <c r="BI31" i="8"/>
  <c r="BF31" i="8"/>
  <c r="F26" i="8"/>
  <c r="BA31" i="8"/>
  <c r="AB31" i="8"/>
  <c r="AB31" i="10"/>
  <c r="BG31" i="8"/>
  <c r="BC31" i="8"/>
  <c r="AC31" i="8"/>
  <c r="AJ2" i="8"/>
  <c r="AF2" i="8"/>
  <c r="AI2" i="8"/>
  <c r="AE2" i="8"/>
  <c r="AH2" i="8"/>
  <c r="AG2" i="8"/>
  <c r="G28" i="8"/>
  <c r="G27" i="8"/>
  <c r="G26" i="8"/>
  <c r="AK2" i="8"/>
  <c r="AM2" i="8"/>
  <c r="O31" i="17" l="1"/>
  <c r="V31" i="22"/>
  <c r="V131" i="22" s="1"/>
  <c r="AA37" i="22" s="1"/>
  <c r="G37" i="12" s="1"/>
  <c r="Z35" i="10"/>
  <c r="Z37" i="10"/>
  <c r="Z36" i="10"/>
  <c r="Z32" i="10"/>
  <c r="Z33" i="10"/>
  <c r="M131" i="22"/>
  <c r="M26" i="22"/>
  <c r="M28" i="22"/>
  <c r="M27" i="22"/>
  <c r="N28" i="22"/>
  <c r="N27" i="22"/>
  <c r="N26" i="22"/>
  <c r="N131" i="22"/>
  <c r="I131" i="23"/>
  <c r="Z31" i="10"/>
  <c r="X26" i="22"/>
  <c r="X27" i="22"/>
  <c r="X131" i="22"/>
  <c r="X28" i="22"/>
  <c r="W131" i="22"/>
  <c r="W26" i="22"/>
  <c r="W28" i="22"/>
  <c r="W27" i="22"/>
  <c r="J39" i="12"/>
  <c r="V37" i="7"/>
  <c r="V36" i="7"/>
  <c r="J40" i="12"/>
  <c r="N31" i="18"/>
  <c r="AP33" i="12"/>
  <c r="V40" i="7"/>
  <c r="V38" i="7"/>
  <c r="V35" i="7"/>
  <c r="V34" i="7"/>
  <c r="J38" i="12"/>
  <c r="V33" i="7"/>
  <c r="V32" i="7"/>
  <c r="V31" i="7"/>
  <c r="V131" i="10"/>
  <c r="V27" i="10"/>
  <c r="V28" i="10"/>
  <c r="V26" i="10"/>
  <c r="V131" i="8"/>
  <c r="V27" i="8"/>
  <c r="V28" i="8"/>
  <c r="V26" i="8"/>
  <c r="W131" i="7"/>
  <c r="W28" i="7"/>
  <c r="W26" i="7"/>
  <c r="W27" i="7"/>
  <c r="H131" i="7"/>
  <c r="H28" i="7"/>
  <c r="AL2" i="7"/>
  <c r="AH2" i="7"/>
  <c r="H26" i="7"/>
  <c r="AI2" i="7"/>
  <c r="AK2" i="7"/>
  <c r="AG2" i="7"/>
  <c r="AJ2" i="7"/>
  <c r="AF2" i="7"/>
  <c r="H27" i="7"/>
  <c r="AN2" i="7"/>
  <c r="H27" i="9"/>
  <c r="H28" i="9"/>
  <c r="H131" i="9"/>
  <c r="W28" i="9"/>
  <c r="U131" i="9"/>
  <c r="Y26" i="9"/>
  <c r="Y28" i="9"/>
  <c r="Y131" i="9"/>
  <c r="U26" i="9"/>
  <c r="W26" i="9"/>
  <c r="Y27" i="9"/>
  <c r="U27" i="9"/>
  <c r="W27" i="9"/>
  <c r="U28" i="9"/>
  <c r="W131" i="9"/>
  <c r="U131" i="8"/>
  <c r="Z34" i="8" s="1"/>
  <c r="U26" i="8"/>
  <c r="U27" i="8"/>
  <c r="U28" i="8"/>
  <c r="H26" i="10"/>
  <c r="U28" i="10"/>
  <c r="H28" i="10"/>
  <c r="U26" i="10"/>
  <c r="U27" i="10"/>
  <c r="AA33" i="22" l="1"/>
  <c r="G33" i="12" s="1"/>
  <c r="V26" i="22"/>
  <c r="V28" i="22"/>
  <c r="AA35" i="22"/>
  <c r="G35" i="12" s="1"/>
  <c r="AA31" i="22"/>
  <c r="V27" i="22"/>
  <c r="AA32" i="22"/>
  <c r="G32" i="12" s="1"/>
  <c r="AA34" i="22"/>
  <c r="G34" i="12" s="1"/>
  <c r="AA36" i="22"/>
  <c r="G36" i="12" s="1"/>
  <c r="Z37" i="9"/>
  <c r="J37" i="12" s="1"/>
  <c r="Z34" i="9"/>
  <c r="J34" i="12" s="1"/>
  <c r="Z36" i="8"/>
  <c r="Z37" i="8"/>
  <c r="Z33" i="8"/>
  <c r="Z35" i="8"/>
  <c r="Z33" i="9"/>
  <c r="J33" i="12" s="1"/>
  <c r="Z36" i="9"/>
  <c r="J36" i="12" s="1"/>
  <c r="Z32" i="9"/>
  <c r="J32" i="12" s="1"/>
  <c r="Z35" i="9"/>
  <c r="J35" i="12" s="1"/>
  <c r="AN35" i="12" s="1"/>
  <c r="Z32" i="8"/>
  <c r="Z31" i="8"/>
  <c r="Z31" i="9"/>
  <c r="J31" i="12" s="1"/>
  <c r="Z28" i="22"/>
  <c r="Z27" i="22"/>
  <c r="Z131" i="22"/>
  <c r="Z26" i="22"/>
  <c r="AP38" i="12"/>
  <c r="AP39" i="12"/>
  <c r="AP37" i="12"/>
  <c r="AP36" i="12"/>
  <c r="AP32" i="12"/>
  <c r="H39" i="12"/>
  <c r="AP35" i="12"/>
  <c r="AP40" i="12"/>
  <c r="AP31" i="12"/>
  <c r="H40" i="12"/>
  <c r="H38" i="12"/>
  <c r="V28" i="7"/>
  <c r="V26" i="7"/>
  <c r="X27" i="7"/>
  <c r="V27" i="7"/>
  <c r="X131" i="7"/>
  <c r="V131" i="7"/>
  <c r="AA31" i="7" s="1"/>
  <c r="H31" i="12" s="1"/>
  <c r="X28" i="7"/>
  <c r="X26" i="7"/>
  <c r="AP34" i="12"/>
  <c r="W28" i="8"/>
  <c r="W26" i="8"/>
  <c r="W27" i="8"/>
  <c r="W131" i="8"/>
  <c r="K33" i="12"/>
  <c r="AO33" i="12" s="1"/>
  <c r="W27" i="10"/>
  <c r="W131" i="10"/>
  <c r="W26" i="10"/>
  <c r="W28" i="10"/>
  <c r="Z27" i="7"/>
  <c r="Z26" i="7"/>
  <c r="Z131" i="7"/>
  <c r="Z28" i="7"/>
  <c r="AA34" i="7" l="1"/>
  <c r="H34" i="12" s="1"/>
  <c r="AA37" i="7"/>
  <c r="H37" i="12" s="1"/>
  <c r="AA36" i="7"/>
  <c r="H36" i="12" s="1"/>
  <c r="AA35" i="7"/>
  <c r="H35" i="12" s="1"/>
  <c r="AA33" i="7"/>
  <c r="H33" i="12" s="1"/>
  <c r="Z27" i="9"/>
  <c r="Z131" i="9"/>
  <c r="AA32" i="7"/>
  <c r="H32" i="12" s="1"/>
  <c r="G31" i="12"/>
  <c r="AA131" i="22"/>
  <c r="AA27" i="22"/>
  <c r="K37" i="12"/>
  <c r="AO37" i="12" s="1"/>
  <c r="K36" i="12"/>
  <c r="AO36" i="12" s="1"/>
  <c r="K39" i="12"/>
  <c r="AO39" i="12" s="1"/>
  <c r="K40" i="12"/>
  <c r="AO40" i="12" s="1"/>
  <c r="K38" i="12"/>
  <c r="AO38" i="12" s="1"/>
  <c r="L131" i="12"/>
  <c r="AN36" i="12"/>
  <c r="AN37" i="12"/>
  <c r="AN38" i="12"/>
  <c r="AN33" i="12"/>
  <c r="AN40" i="12"/>
  <c r="AN34" i="12"/>
  <c r="AN32" i="12"/>
  <c r="AN39" i="12"/>
  <c r="AR37" i="12"/>
  <c r="AR40" i="12"/>
  <c r="AR38" i="12"/>
  <c r="AR36" i="12"/>
  <c r="AR39" i="12"/>
  <c r="I31" i="12"/>
  <c r="Y131" i="8"/>
  <c r="Y28" i="8"/>
  <c r="Y27" i="8"/>
  <c r="Y26" i="8"/>
  <c r="Y26" i="10"/>
  <c r="Y28" i="10"/>
  <c r="Y27" i="10"/>
  <c r="K31" i="12"/>
  <c r="Y131" i="10"/>
  <c r="AA131" i="7" l="1"/>
  <c r="AA27" i="7"/>
  <c r="AL34" i="12"/>
  <c r="I34" i="12"/>
  <c r="AL35" i="12"/>
  <c r="I35" i="12"/>
  <c r="AL37" i="12"/>
  <c r="I37" i="12"/>
  <c r="AL36" i="12"/>
  <c r="I36" i="12"/>
  <c r="K32" i="12"/>
  <c r="AO32" i="12" s="1"/>
  <c r="AL39" i="12"/>
  <c r="I39" i="12"/>
  <c r="AL33" i="12"/>
  <c r="I33" i="12"/>
  <c r="K35" i="12"/>
  <c r="AO35" i="12" s="1"/>
  <c r="AL40" i="12"/>
  <c r="I40" i="12"/>
  <c r="K34" i="12"/>
  <c r="AO34" i="12" s="1"/>
  <c r="AL32" i="12"/>
  <c r="I32" i="12"/>
  <c r="AL38" i="12"/>
  <c r="I38" i="12"/>
  <c r="AM31" i="12"/>
  <c r="AQ34" i="12"/>
  <c r="AQ32" i="12"/>
  <c r="AQ35" i="12"/>
  <c r="Z131" i="8"/>
  <c r="Z27" i="8"/>
  <c r="AN31" i="12"/>
  <c r="J131" i="12"/>
  <c r="Z131" i="10"/>
  <c r="Z27" i="10"/>
  <c r="AS34" i="12"/>
  <c r="AS32" i="12"/>
  <c r="AS35" i="12"/>
  <c r="AK33" i="12" l="1"/>
  <c r="AK35" i="12"/>
  <c r="AK40" i="12"/>
  <c r="AK38" i="12"/>
  <c r="AM38" i="12"/>
  <c r="AM39" i="12"/>
  <c r="AM36" i="12"/>
  <c r="AM35" i="12"/>
  <c r="AM32" i="12"/>
  <c r="AM40" i="12"/>
  <c r="AM33" i="12"/>
  <c r="AM37" i="12"/>
  <c r="AM34" i="12"/>
  <c r="I131" i="12"/>
  <c r="L31" i="15"/>
  <c r="L131" i="15" s="1"/>
  <c r="B31" i="15"/>
  <c r="H131" i="15"/>
  <c r="AL31" i="12"/>
  <c r="H131" i="12"/>
  <c r="AO31" i="12"/>
  <c r="K131" i="12"/>
  <c r="AK34" i="12" l="1"/>
  <c r="AJ40" i="12"/>
  <c r="AK37" i="12"/>
  <c r="AJ37" i="12" s="1"/>
  <c r="AK39" i="12"/>
  <c r="AJ39" i="12" s="1"/>
  <c r="AK36" i="12"/>
  <c r="AJ36" i="12" s="1"/>
  <c r="AK32" i="12"/>
  <c r="AJ38" i="12"/>
  <c r="AG38" i="12" s="1"/>
  <c r="AG40" i="12"/>
  <c r="B31" i="16"/>
  <c r="AQ31" i="12"/>
  <c r="M131" i="12"/>
  <c r="O131" i="12"/>
  <c r="AS31" i="12"/>
  <c r="AG39" i="12" l="1"/>
  <c r="AG36" i="12"/>
  <c r="AG37" i="12"/>
  <c r="AK31" i="12"/>
  <c r="G131" i="12"/>
  <c r="AR34" i="12"/>
  <c r="AJ34" i="12" s="1"/>
  <c r="AR35" i="12"/>
  <c r="AJ35" i="12" s="1"/>
  <c r="AG35" i="12" l="1"/>
  <c r="AG34" i="12"/>
  <c r="AR31" i="12"/>
  <c r="AJ31" i="12" s="1"/>
  <c r="N131" i="12"/>
  <c r="AR33" i="12"/>
  <c r="AJ33" i="12" s="1"/>
  <c r="AR32" i="12"/>
  <c r="AJ32" i="12" s="1"/>
  <c r="AG33" i="12" l="1"/>
  <c r="AG32" i="12"/>
  <c r="AG31" i="12"/>
  <c r="B31" i="19" l="1"/>
  <c r="H31" i="19"/>
  <c r="H31" i="21" s="1"/>
  <c r="AG131" i="12"/>
  <c r="AH33" i="12" s="1"/>
  <c r="G33" i="23" s="1"/>
  <c r="AH37" i="12" l="1"/>
  <c r="G37" i="23" s="1"/>
  <c r="AH39" i="12"/>
  <c r="G39" i="23" s="1"/>
  <c r="AH40" i="12"/>
  <c r="G40" i="23" s="1"/>
  <c r="AH36" i="12"/>
  <c r="G36" i="23" s="1"/>
  <c r="L31" i="19"/>
  <c r="L31" i="21" s="1"/>
  <c r="L131" i="21" s="1"/>
  <c r="AI40" i="12"/>
  <c r="I40" i="15" s="1"/>
  <c r="AH32" i="12"/>
  <c r="G32" i="23" s="1"/>
  <c r="AH38" i="12"/>
  <c r="G38" i="23" s="1"/>
  <c r="AR31" i="21"/>
  <c r="B31" i="21"/>
  <c r="H131" i="21"/>
  <c r="H131" i="19"/>
  <c r="AH34" i="12"/>
  <c r="G34" i="23" s="1"/>
  <c r="AH35" i="12"/>
  <c r="G35" i="23" s="1"/>
  <c r="AH31" i="12"/>
  <c r="G31" i="23" s="1"/>
  <c r="M31" i="23" s="1"/>
  <c r="L131" i="19" l="1"/>
  <c r="AH131" i="12"/>
  <c r="G131" i="21" l="1"/>
  <c r="G131" i="19"/>
  <c r="M33" i="23" l="1"/>
  <c r="M34" i="23"/>
  <c r="M32" i="23"/>
  <c r="M36" i="23"/>
  <c r="M37" i="23"/>
  <c r="M35" i="23"/>
  <c r="I40" i="19" l="1"/>
  <c r="I40" i="21" s="1"/>
  <c r="J40" i="16"/>
  <c r="G131" i="23" l="1"/>
  <c r="M131" i="23"/>
  <c r="J40" i="19"/>
  <c r="J40" i="21" s="1"/>
  <c r="Q40" i="21"/>
  <c r="S40" i="21" s="1"/>
  <c r="N37" i="23" l="1"/>
  <c r="J37" i="15" s="1"/>
  <c r="N34" i="23"/>
  <c r="N35" i="23"/>
  <c r="J35" i="15" s="1"/>
  <c r="N36" i="23"/>
  <c r="N32" i="23"/>
  <c r="J32" i="15" s="1"/>
  <c r="N33" i="23"/>
  <c r="N31" i="23"/>
  <c r="M40" i="16"/>
  <c r="J34" i="15" l="1"/>
  <c r="J36" i="15"/>
  <c r="J33" i="15"/>
  <c r="J31" i="15"/>
  <c r="N131" i="23"/>
  <c r="J131" i="15" l="1"/>
  <c r="P40" i="16"/>
  <c r="S40" i="16" l="1"/>
  <c r="Z40" i="16" l="1"/>
  <c r="G40" i="17" l="1"/>
  <c r="I40" i="17" s="1"/>
  <c r="K40" i="19" s="1"/>
  <c r="N40" i="19"/>
  <c r="M40" i="15"/>
  <c r="J40" i="17"/>
  <c r="K40" i="21" l="1"/>
  <c r="P40" i="17" l="1"/>
  <c r="K40" i="17" s="1"/>
  <c r="G40" i="18" s="1"/>
  <c r="I40" i="18" s="1"/>
  <c r="O40" i="18" l="1"/>
  <c r="J40" i="18" s="1"/>
  <c r="M40" i="19" l="1"/>
  <c r="M40" i="21" l="1"/>
  <c r="N40" i="21" l="1"/>
  <c r="N40" i="15"/>
  <c r="R40" i="21"/>
  <c r="T40" i="21" s="1"/>
  <c r="AI39" i="12" l="1"/>
  <c r="I39" i="15" s="1"/>
  <c r="AI38" i="12"/>
  <c r="I38" i="15" s="1"/>
  <c r="I38" i="19"/>
  <c r="J38" i="16"/>
  <c r="J39" i="16" l="1"/>
  <c r="I39" i="19"/>
  <c r="J38" i="19"/>
  <c r="J38" i="21" s="1"/>
  <c r="I38" i="21"/>
  <c r="Q38" i="21" s="1"/>
  <c r="S38" i="21" s="1"/>
  <c r="M38" i="16" l="1"/>
  <c r="I39" i="21"/>
  <c r="Q39" i="21" s="1"/>
  <c r="S39" i="21" s="1"/>
  <c r="J39" i="19"/>
  <c r="J39" i="21" s="1"/>
  <c r="P38" i="16" l="1"/>
  <c r="M39" i="16"/>
  <c r="S38" i="16" l="1"/>
  <c r="P39" i="16"/>
  <c r="Z38" i="16" l="1"/>
  <c r="S39" i="16"/>
  <c r="Z39" i="16" l="1"/>
  <c r="G38" i="17" l="1"/>
  <c r="M38" i="15"/>
  <c r="N38" i="19"/>
  <c r="I38" i="17"/>
  <c r="J38" i="17" s="1"/>
  <c r="G39" i="17" l="1"/>
  <c r="I39" i="17" s="1"/>
  <c r="J39" i="17" s="1"/>
  <c r="N39" i="19"/>
  <c r="M39" i="15"/>
  <c r="K38" i="19"/>
  <c r="K38" i="21" s="1"/>
  <c r="K39" i="19" l="1"/>
  <c r="K39" i="21" s="1"/>
  <c r="P38" i="17"/>
  <c r="K38" i="17" s="1"/>
  <c r="G38" i="18" s="1"/>
  <c r="P39" i="17"/>
  <c r="K39" i="17" s="1"/>
  <c r="G39" i="18" s="1"/>
  <c r="I38" i="18" l="1"/>
  <c r="I39" i="18"/>
  <c r="O38" i="18" l="1"/>
  <c r="J38" i="18" s="1"/>
  <c r="O39" i="18"/>
  <c r="J39" i="18" s="1"/>
  <c r="M39" i="19" l="1"/>
  <c r="M39" i="21" s="1"/>
  <c r="M38" i="19"/>
  <c r="M38" i="21" s="1"/>
  <c r="N39" i="15" l="1"/>
  <c r="N38" i="15"/>
  <c r="N38" i="21"/>
  <c r="N39" i="21"/>
  <c r="R39" i="21" s="1"/>
  <c r="T39" i="21" s="1"/>
  <c r="R38" i="21" l="1"/>
  <c r="T38" i="21" s="1"/>
  <c r="Z3" i="8" l="1"/>
  <c r="Z3" i="10"/>
  <c r="AA3" i="7"/>
  <c r="AL3" i="5"/>
  <c r="Z3" i="9"/>
  <c r="AA3" i="22"/>
  <c r="AI2" i="12"/>
  <c r="AI30" i="12" s="1"/>
  <c r="AI33" i="12" s="1"/>
  <c r="I33" i="15" s="1"/>
  <c r="C2" i="13"/>
  <c r="C2" i="23" s="1"/>
  <c r="AZ33" i="23" s="1"/>
  <c r="K33" i="15" s="1"/>
  <c r="I33" i="19" l="1"/>
  <c r="J33" i="16"/>
  <c r="AZ35" i="23"/>
  <c r="K35" i="15" s="1"/>
  <c r="I35" i="19" s="1"/>
  <c r="AZ34" i="23"/>
  <c r="K34" i="15" s="1"/>
  <c r="AZ32" i="23"/>
  <c r="K32" i="15" s="1"/>
  <c r="AI34" i="12"/>
  <c r="I34" i="15" s="1"/>
  <c r="AI32" i="12"/>
  <c r="I32" i="15" s="1"/>
  <c r="AZ36" i="23"/>
  <c r="K36" i="15" s="1"/>
  <c r="I36" i="19" s="1"/>
  <c r="I36" i="21" s="1"/>
  <c r="Q36" i="21" s="1"/>
  <c r="S36" i="21" s="1"/>
  <c r="C2" i="21"/>
  <c r="C2" i="17"/>
  <c r="C2" i="15"/>
  <c r="C2" i="16"/>
  <c r="C2" i="19"/>
  <c r="C2" i="18"/>
  <c r="AZ37" i="23"/>
  <c r="K37" i="15" s="1"/>
  <c r="AI37" i="12"/>
  <c r="I37" i="15" s="1"/>
  <c r="AI31" i="12"/>
  <c r="AI36" i="12"/>
  <c r="I36" i="15" s="1"/>
  <c r="AI35" i="12"/>
  <c r="I35" i="15" s="1"/>
  <c r="AZ31" i="23"/>
  <c r="L33" i="16" l="1"/>
  <c r="K33" i="16"/>
  <c r="I33" i="21"/>
  <c r="Q33" i="21" s="1"/>
  <c r="S33" i="21" s="1"/>
  <c r="J33" i="19"/>
  <c r="J33" i="21" s="1"/>
  <c r="J35" i="16"/>
  <c r="I32" i="19"/>
  <c r="J32" i="16"/>
  <c r="I34" i="19"/>
  <c r="J34" i="16"/>
  <c r="J36" i="19"/>
  <c r="J36" i="21" s="1"/>
  <c r="J36" i="16"/>
  <c r="J37" i="16"/>
  <c r="I37" i="19"/>
  <c r="AT124" i="21"/>
  <c r="AT64" i="21"/>
  <c r="AT89" i="21"/>
  <c r="AT90" i="21"/>
  <c r="AT37" i="21"/>
  <c r="AT78" i="21"/>
  <c r="AT72" i="21"/>
  <c r="AT41" i="21"/>
  <c r="AT93" i="21"/>
  <c r="AT59" i="21"/>
  <c r="AT43" i="21"/>
  <c r="AT42" i="21"/>
  <c r="AT54" i="21"/>
  <c r="AT113" i="21"/>
  <c r="AT100" i="21"/>
  <c r="AT55" i="21"/>
  <c r="AT48" i="21"/>
  <c r="AT98" i="21"/>
  <c r="AT117" i="21"/>
  <c r="AT58" i="21"/>
  <c r="AT121" i="21"/>
  <c r="AT76" i="21"/>
  <c r="AT114" i="21"/>
  <c r="AT102" i="21"/>
  <c r="AT36" i="21"/>
  <c r="AT130" i="21"/>
  <c r="AT44" i="21"/>
  <c r="AT60" i="21"/>
  <c r="AT101" i="21"/>
  <c r="AT120" i="21"/>
  <c r="AT79" i="21"/>
  <c r="AT67" i="21"/>
  <c r="AT123" i="21"/>
  <c r="AT75" i="21"/>
  <c r="AT77" i="21"/>
  <c r="AT81" i="21"/>
  <c r="AT74" i="21"/>
  <c r="AT96" i="21"/>
  <c r="AT85" i="21"/>
  <c r="U38" i="21"/>
  <c r="AT35" i="21"/>
  <c r="AT94" i="21"/>
  <c r="AT129" i="21"/>
  <c r="AT106" i="21"/>
  <c r="AT107" i="21"/>
  <c r="AT65" i="21"/>
  <c r="AT108" i="21"/>
  <c r="AT56" i="21"/>
  <c r="AT45" i="21"/>
  <c r="AT33" i="21"/>
  <c r="AT103" i="21"/>
  <c r="AT46" i="21"/>
  <c r="AT115" i="21"/>
  <c r="AT104" i="21"/>
  <c r="AT86" i="21"/>
  <c r="AT92" i="21"/>
  <c r="AT125" i="21"/>
  <c r="AT131" i="21"/>
  <c r="AT118" i="21"/>
  <c r="U40" i="21"/>
  <c r="AT122" i="21"/>
  <c r="AT51" i="21"/>
  <c r="AT127" i="21"/>
  <c r="AT109" i="21"/>
  <c r="AT47" i="21"/>
  <c r="AT126" i="21"/>
  <c r="AT70" i="21"/>
  <c r="AT32" i="21"/>
  <c r="AT95" i="21"/>
  <c r="AT39" i="21"/>
  <c r="AT80" i="21"/>
  <c r="AT88" i="21"/>
  <c r="AT110" i="21"/>
  <c r="AT128" i="21"/>
  <c r="AT52" i="21"/>
  <c r="AT66" i="21"/>
  <c r="AT61" i="21"/>
  <c r="AT99" i="21"/>
  <c r="AT34" i="21"/>
  <c r="AT116" i="21"/>
  <c r="AT53" i="21"/>
  <c r="AT87" i="21"/>
  <c r="AT62" i="21"/>
  <c r="AT69" i="21"/>
  <c r="AT71" i="21"/>
  <c r="AT50" i="21"/>
  <c r="AT105" i="21"/>
  <c r="U39" i="21"/>
  <c r="AT82" i="21"/>
  <c r="AT97" i="21"/>
  <c r="AT83" i="21"/>
  <c r="AT49" i="21"/>
  <c r="AT63" i="21"/>
  <c r="AT40" i="21"/>
  <c r="AT68" i="21"/>
  <c r="AT57" i="21"/>
  <c r="AT31" i="21"/>
  <c r="AT111" i="21"/>
  <c r="AT84" i="21"/>
  <c r="AT38" i="21"/>
  <c r="AT91" i="21"/>
  <c r="AT112" i="21"/>
  <c r="AT73" i="21"/>
  <c r="AT119" i="21"/>
  <c r="J35" i="19"/>
  <c r="J35" i="21" s="1"/>
  <c r="I35" i="21"/>
  <c r="Q35" i="21" s="1"/>
  <c r="S35" i="21" s="1"/>
  <c r="AI131" i="12"/>
  <c r="I31" i="15"/>
  <c r="I131" i="15" s="1"/>
  <c r="AZ131" i="23"/>
  <c r="K31" i="15"/>
  <c r="K34" i="16" l="1"/>
  <c r="L34" i="16"/>
  <c r="L37" i="16"/>
  <c r="K37" i="16"/>
  <c r="K36" i="16"/>
  <c r="L36" i="16"/>
  <c r="K32" i="16"/>
  <c r="L32" i="16"/>
  <c r="K35" i="16"/>
  <c r="L35" i="16"/>
  <c r="I34" i="21"/>
  <c r="Q34" i="21" s="1"/>
  <c r="S34" i="21" s="1"/>
  <c r="J34" i="19"/>
  <c r="J34" i="21" s="1"/>
  <c r="I32" i="21"/>
  <c r="Q32" i="21" s="1"/>
  <c r="S32" i="21" s="1"/>
  <c r="J32" i="19"/>
  <c r="J32" i="21" s="1"/>
  <c r="J37" i="19"/>
  <c r="J37" i="21" s="1"/>
  <c r="I37" i="21"/>
  <c r="Q37" i="21" s="1"/>
  <c r="S37" i="21" s="1"/>
  <c r="K131" i="15"/>
  <c r="I31" i="19"/>
  <c r="J31" i="16"/>
  <c r="L31" i="16" s="1"/>
  <c r="K31" i="16" l="1"/>
  <c r="L131" i="16"/>
  <c r="J131" i="16"/>
  <c r="I131" i="19"/>
  <c r="J31" i="19"/>
  <c r="J31" i="21" s="1"/>
  <c r="J131" i="21" s="1"/>
  <c r="I31" i="21"/>
  <c r="M33" i="16" l="1"/>
  <c r="O33" i="16" s="1"/>
  <c r="M34" i="16"/>
  <c r="O34" i="16" s="1"/>
  <c r="M32" i="16"/>
  <c r="N32" i="16" s="1"/>
  <c r="M31" i="16"/>
  <c r="O31" i="16" s="1"/>
  <c r="M37" i="16"/>
  <c r="N37" i="16" s="1"/>
  <c r="M36" i="16"/>
  <c r="M35" i="16"/>
  <c r="I131" i="21"/>
  <c r="Q31" i="21"/>
  <c r="S31" i="21" s="1"/>
  <c r="N33" i="16" l="1"/>
  <c r="N34" i="16"/>
  <c r="O35" i="16"/>
  <c r="N35" i="16"/>
  <c r="O36" i="16"/>
  <c r="N36" i="16"/>
  <c r="N31" i="16"/>
  <c r="O37" i="16"/>
  <c r="O32" i="16"/>
  <c r="M131" i="16"/>
  <c r="P33" i="16" l="1"/>
  <c r="P34" i="16"/>
  <c r="Q34" i="16" s="1"/>
  <c r="P32" i="16"/>
  <c r="Q32" i="16" s="1"/>
  <c r="P37" i="16"/>
  <c r="Q37" i="16" s="1"/>
  <c r="P36" i="16"/>
  <c r="Q36" i="16" s="1"/>
  <c r="P35" i="16"/>
  <c r="O131" i="16"/>
  <c r="N131" i="16"/>
  <c r="P31" i="16"/>
  <c r="Q31" i="16" s="1"/>
  <c r="R33" i="16" l="1"/>
  <c r="Q33" i="16"/>
  <c r="R34" i="16"/>
  <c r="R35" i="16"/>
  <c r="R36" i="16"/>
  <c r="R31" i="16"/>
  <c r="R32" i="16"/>
  <c r="R37" i="16"/>
  <c r="P131" i="16"/>
  <c r="S34" i="16" l="1"/>
  <c r="T34" i="16" s="1"/>
  <c r="S33" i="16"/>
  <c r="T33" i="16" s="1"/>
  <c r="R131" i="16"/>
  <c r="S36" i="16"/>
  <c r="T36" i="16" s="1"/>
  <c r="S32" i="16"/>
  <c r="T32" i="16" s="1"/>
  <c r="S35" i="16"/>
  <c r="S37" i="16"/>
  <c r="T37" i="16" s="1"/>
  <c r="S31" i="16"/>
  <c r="T31" i="16" s="1"/>
  <c r="Q131" i="16"/>
  <c r="U34" i="16" l="1"/>
  <c r="U33" i="16"/>
  <c r="U37" i="16"/>
  <c r="V37" i="16" s="1"/>
  <c r="U32" i="16"/>
  <c r="V32" i="16" s="1"/>
  <c r="U31" i="16"/>
  <c r="U35" i="16"/>
  <c r="U36" i="16"/>
  <c r="V36" i="16" s="1"/>
  <c r="S131" i="16"/>
  <c r="V31" i="16" l="1"/>
  <c r="W31" i="16" s="1"/>
  <c r="V33" i="16"/>
  <c r="X33" i="16" s="1"/>
  <c r="V34" i="16"/>
  <c r="X34" i="16" s="1"/>
  <c r="W36" i="16"/>
  <c r="X36" i="16"/>
  <c r="W37" i="16"/>
  <c r="X37" i="16"/>
  <c r="W32" i="16"/>
  <c r="X32" i="16"/>
  <c r="Z35" i="16"/>
  <c r="U131" i="16"/>
  <c r="T131" i="16"/>
  <c r="W33" i="16" l="1"/>
  <c r="W34" i="16"/>
  <c r="Y37" i="16"/>
  <c r="Y32" i="16"/>
  <c r="Y36" i="16"/>
  <c r="Z37" i="16"/>
  <c r="Z36" i="16"/>
  <c r="Z34" i="16"/>
  <c r="Z32" i="16"/>
  <c r="Z31" i="16"/>
  <c r="X31" i="16"/>
  <c r="Y31" i="16" s="1"/>
  <c r="Z33" i="16"/>
  <c r="V131" i="16"/>
  <c r="Y33" i="16" l="1"/>
  <c r="Y34" i="16"/>
  <c r="N34" i="19"/>
  <c r="G33" i="17"/>
  <c r="X131" i="16"/>
  <c r="W131" i="16"/>
  <c r="AC34" i="16" l="1"/>
  <c r="N33" i="19"/>
  <c r="N33" i="21" s="1"/>
  <c r="U33" i="21" s="1"/>
  <c r="G34" i="17"/>
  <c r="M33" i="15"/>
  <c r="N33" i="15" s="1"/>
  <c r="AC33" i="15" s="1"/>
  <c r="M34" i="15"/>
  <c r="AC33" i="16"/>
  <c r="I34" i="17"/>
  <c r="K34" i="19" s="1"/>
  <c r="K34" i="21" s="1"/>
  <c r="I33" i="17"/>
  <c r="K33" i="19" s="1"/>
  <c r="K33" i="21" s="1"/>
  <c r="N31" i="19"/>
  <c r="M31" i="15"/>
  <c r="AC31" i="16"/>
  <c r="N36" i="19"/>
  <c r="M36" i="15"/>
  <c r="AC36" i="16"/>
  <c r="N37" i="19"/>
  <c r="M37" i="15"/>
  <c r="AC37" i="16"/>
  <c r="N32" i="19"/>
  <c r="M32" i="15"/>
  <c r="AC32" i="16"/>
  <c r="N35" i="19"/>
  <c r="M35" i="15"/>
  <c r="AC35" i="16"/>
  <c r="G37" i="17"/>
  <c r="I37" i="17" s="1"/>
  <c r="J37" i="17" s="1"/>
  <c r="G32" i="17"/>
  <c r="I32" i="17" s="1"/>
  <c r="J32" i="17" s="1"/>
  <c r="G35" i="17"/>
  <c r="I35" i="17" s="1"/>
  <c r="J35" i="17" s="1"/>
  <c r="G36" i="17"/>
  <c r="I36" i="17" s="1"/>
  <c r="J36" i="17" s="1"/>
  <c r="Y131" i="16"/>
  <c r="R33" i="21" l="1"/>
  <c r="T33" i="21" s="1"/>
  <c r="J34" i="17"/>
  <c r="J33" i="17"/>
  <c r="K35" i="19"/>
  <c r="K35" i="21" s="1"/>
  <c r="K36" i="19"/>
  <c r="K36" i="21" s="1"/>
  <c r="K37" i="19"/>
  <c r="K37" i="21" s="1"/>
  <c r="K32" i="19"/>
  <c r="K32" i="21" s="1"/>
  <c r="Z131" i="16"/>
  <c r="K2" i="16" s="1"/>
  <c r="G31" i="17"/>
  <c r="N27" i="17" l="1"/>
  <c r="G131" i="17"/>
  <c r="I31" i="17"/>
  <c r="J31" i="17" s="1"/>
  <c r="AC131" i="16"/>
  <c r="J131" i="17" l="1"/>
  <c r="O27" i="17"/>
  <c r="P33" i="17" s="1"/>
  <c r="K33" i="17" s="1"/>
  <c r="G33" i="18" s="1"/>
  <c r="I131" i="17"/>
  <c r="K31" i="19"/>
  <c r="I33" i="18" l="1"/>
  <c r="P34" i="17"/>
  <c r="K34" i="17" s="1"/>
  <c r="G34" i="18" s="1"/>
  <c r="I34" i="18" s="1"/>
  <c r="P32" i="17"/>
  <c r="K32" i="17" s="1"/>
  <c r="G32" i="18" s="1"/>
  <c r="P36" i="17"/>
  <c r="K36" i="17" s="1"/>
  <c r="G36" i="18" s="1"/>
  <c r="P37" i="17"/>
  <c r="K37" i="17" s="1"/>
  <c r="G37" i="18" s="1"/>
  <c r="P31" i="17"/>
  <c r="K31" i="17" s="1"/>
  <c r="P35" i="17"/>
  <c r="K35" i="17" s="1"/>
  <c r="G35" i="18" s="1"/>
  <c r="K31" i="21"/>
  <c r="K131" i="21" s="1"/>
  <c r="K131" i="19"/>
  <c r="I32" i="18" l="1"/>
  <c r="I35" i="18"/>
  <c r="G31" i="18"/>
  <c r="K131" i="17"/>
  <c r="G1" i="17" s="1"/>
  <c r="I37" i="18"/>
  <c r="I36" i="18"/>
  <c r="M27" i="18" l="1"/>
  <c r="O33" i="18" s="1"/>
  <c r="J33" i="18" s="1"/>
  <c r="M33" i="19" s="1"/>
  <c r="M33" i="21" s="1"/>
  <c r="G131" i="18"/>
  <c r="I31" i="18"/>
  <c r="O34" i="18" l="1"/>
  <c r="J34" i="18" s="1"/>
  <c r="M34" i="19" s="1"/>
  <c r="M34" i="21" s="1"/>
  <c r="O32" i="18"/>
  <c r="J32" i="18" s="1"/>
  <c r="O35" i="18"/>
  <c r="J35" i="18" s="1"/>
  <c r="O36" i="18"/>
  <c r="J36" i="18" s="1"/>
  <c r="O37" i="18"/>
  <c r="J37" i="18" s="1"/>
  <c r="O31" i="18"/>
  <c r="J31" i="18" s="1"/>
  <c r="I131" i="18"/>
  <c r="M32" i="19" l="1"/>
  <c r="M32" i="21" s="1"/>
  <c r="M31" i="19"/>
  <c r="J131" i="18"/>
  <c r="G1" i="18" s="1"/>
  <c r="M37" i="19"/>
  <c r="M37" i="21" s="1"/>
  <c r="M36" i="19"/>
  <c r="M36" i="21" s="1"/>
  <c r="M35" i="19"/>
  <c r="M35" i="21" s="1"/>
  <c r="M131" i="19" l="1"/>
  <c r="M31" i="21"/>
  <c r="M131" i="21" s="1"/>
  <c r="N35" i="15" l="1"/>
  <c r="N35" i="21"/>
  <c r="U35" i="21" l="1"/>
  <c r="R35" i="21"/>
  <c r="T35" i="21" s="1"/>
  <c r="N34" i="15" l="1"/>
  <c r="AC34" i="15" s="1"/>
  <c r="N34" i="21"/>
  <c r="R34" i="21" s="1"/>
  <c r="T34" i="21" s="1"/>
  <c r="U34" i="21" l="1"/>
  <c r="N37" i="15" l="1"/>
  <c r="AC37" i="15" s="1"/>
  <c r="N32" i="21"/>
  <c r="R32" i="21" s="1"/>
  <c r="T32" i="21" s="1"/>
  <c r="N32" i="15"/>
  <c r="AC32" i="15" s="1"/>
  <c r="N37" i="21"/>
  <c r="U37" i="21" s="1"/>
  <c r="N36" i="15"/>
  <c r="AC36" i="15" s="1"/>
  <c r="N36" i="21"/>
  <c r="U32" i="21" l="1"/>
  <c r="R37" i="21"/>
  <c r="T37" i="21" s="1"/>
  <c r="U36" i="21"/>
  <c r="R36" i="21"/>
  <c r="T36" i="21" s="1"/>
  <c r="N131" i="19" l="1"/>
  <c r="N31" i="21"/>
  <c r="M131" i="15"/>
  <c r="N31" i="15"/>
  <c r="N131" i="15" l="1"/>
  <c r="AC31" i="15"/>
  <c r="R31" i="21"/>
  <c r="T31" i="21" s="1"/>
  <c r="U31" i="21"/>
  <c r="N131" i="2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9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sharedStrings.xml><?xml version="1.0" encoding="utf-8"?>
<sst xmlns="http://schemas.openxmlformats.org/spreadsheetml/2006/main" count="676" uniqueCount="327">
  <si>
    <t>AllowFilterCheckBox</t>
  </si>
  <si>
    <t>AllowFormattingCheckBox</t>
  </si>
  <si>
    <t>AllowColumnFormattingCheckBox</t>
  </si>
  <si>
    <t>AllowRowFormattingCheckBox</t>
  </si>
  <si>
    <t>ProtectSettings</t>
  </si>
  <si>
    <t>הדרכה למשתמש</t>
  </si>
  <si>
    <t>פרמטרים לקריטריונים</t>
  </si>
  <si>
    <t>הוראת שעה</t>
  </si>
  <si>
    <t>תנאי סף</t>
  </si>
  <si>
    <t>עדיפות לפריפריה</t>
  </si>
  <si>
    <t>מספר המשתתפים</t>
  </si>
  <si>
    <t>ייחודיות ומורכבות</t>
  </si>
  <si>
    <t>מספר הרצות</t>
  </si>
  <si>
    <t>הערכה כללית ותרומה לקהילה</t>
  </si>
  <si>
    <t>תקציב הפעילות</t>
  </si>
  <si>
    <t>התחשיב הבסיסי</t>
  </si>
  <si>
    <t>פרמטרים לעקרונות חישוב התמיכה</t>
  </si>
  <si>
    <t>הגנה</t>
  </si>
  <si>
    <t>סיכום</t>
  </si>
  <si>
    <t>הגבלה לסכום מבוקש (1)</t>
  </si>
  <si>
    <t>קיזוזים בגין איחורים</t>
  </si>
  <si>
    <t>קיזוזים- החלטות ועדה</t>
  </si>
  <si>
    <t>הגבלה לסכום מבוקש (2)</t>
  </si>
  <si>
    <t>סיכום לועדה- הזנת נתונים</t>
  </si>
  <si>
    <t>סיכום לועדה - תוצאות</t>
  </si>
  <si>
    <t>תאריך בניית המודל</t>
  </si>
  <si>
    <t>תאריך עדכון מודל</t>
  </si>
  <si>
    <t>המודל מותאם באופן אוטומטי להוראות מעבר של 2017 ו-2018</t>
  </si>
  <si>
    <t>הוראת שעה/מעבר:</t>
  </si>
  <si>
    <t>הדרכה להזנת נתונים</t>
  </si>
  <si>
    <t>צבע התא</t>
  </si>
  <si>
    <t>מטרת התא</t>
  </si>
  <si>
    <t>דגש</t>
  </si>
  <si>
    <t>צהוב</t>
  </si>
  <si>
    <t>הזנת נתונים</t>
  </si>
  <si>
    <t>נדרש להזין מידע בהתאם להנחיות מבחן התמיכה, אי הזנה של תא יכולה להביא לידי שגיאה בתוצאות במודל. למעט גיליון "ניוד מופעים לפרפירה" בו אי הזנת נתון במספר הרצות משמעו 0 הרצות.</t>
  </si>
  <si>
    <t>חום</t>
  </si>
  <si>
    <t>הצגת מידע</t>
  </si>
  <si>
    <t>תא שאיננו מיועד להזנה. תא זה מציג מידע עפ"י נוסחה קבועה ואין לשנות אותה.</t>
  </si>
  <si>
    <t>אדום</t>
  </si>
  <si>
    <t>התראת שגיאה</t>
  </si>
  <si>
    <t>קיימת שגיאה בהזנת נתונים באחד מהתאים המיועדים להזנה, נדרש להזין את הנתונים הנדרשים לפני קביעת גובה תמיכה סופי.</t>
  </si>
  <si>
    <t>את רשימת המוסדות יש להזין בגיליון תנאי הסף</t>
  </si>
  <si>
    <t>ניהול גרסאות</t>
  </si>
  <si>
    <t>מספר גרסה</t>
  </si>
  <si>
    <t>תאריך עדכון גרסה</t>
  </si>
  <si>
    <t>תאריך גרסה של מבחן תמיכה</t>
  </si>
  <si>
    <t>התאמות נוספות של מבחן תמיכה</t>
  </si>
  <si>
    <t>בניית מודל</t>
  </si>
  <si>
    <t>מודל שיתופי פעולה של גופי תרבות עם יוצרים מקומיים</t>
  </si>
  <si>
    <t>שנת תקציב</t>
  </si>
  <si>
    <t>תקציב התמיכה</t>
  </si>
  <si>
    <t>הגדרות</t>
  </si>
  <si>
    <t>הגדרת שנה</t>
  </si>
  <si>
    <t>תאריך התחלה</t>
  </si>
  <si>
    <t>תאריך סיום</t>
  </si>
  <si>
    <t>שנת התמיכה/תקציב</t>
  </si>
  <si>
    <t>שנת ההערכה</t>
  </si>
  <si>
    <t>שנת התקציב המבוקר</t>
  </si>
  <si>
    <t>מקדם מוסד</t>
  </si>
  <si>
    <t>סעיף</t>
  </si>
  <si>
    <t>מקדם לניקוד</t>
  </si>
  <si>
    <t>מוסד שרוב האמנים המשתתפים בפעילות הנתמכה הינם בעלי מוגבלות</t>
  </si>
  <si>
    <t>משקולות קריטריונים</t>
  </si>
  <si>
    <t>משקל</t>
  </si>
  <si>
    <t>החלת מקדם</t>
  </si>
  <si>
    <t>סה"כ</t>
  </si>
  <si>
    <t>סיווג למ"ס של היישוב בו  נמצא המוסד</t>
  </si>
  <si>
    <t>ניקוד</t>
  </si>
  <si>
    <t>6 ומעלה</t>
  </si>
  <si>
    <t>אשכול</t>
  </si>
  <si>
    <t>5R</t>
  </si>
  <si>
    <t>באר שבע</t>
  </si>
  <si>
    <t>5 ומעלה</t>
  </si>
  <si>
    <t>מקדם</t>
  </si>
  <si>
    <t>מוסד ש-75% לפחות מהמשתתפים בפעילותו השוטפת הם מקרב מגזר ייחודי</t>
  </si>
  <si>
    <t>מוסד נמצא באזור עדיפות לאומית</t>
  </si>
  <si>
    <t>ניקוד מקסימלי</t>
  </si>
  <si>
    <t>מספר משתתפים מזערי</t>
  </si>
  <si>
    <t>רמת ייחודיות ומורכבות הפעילות</t>
  </si>
  <si>
    <t>מידה מועטה</t>
  </si>
  <si>
    <t>מידה בינונית</t>
  </si>
  <si>
    <t>מידה מרובה</t>
  </si>
  <si>
    <t>איכות לפי המלצת המדור</t>
  </si>
  <si>
    <t>איכות מצוינת</t>
  </si>
  <si>
    <t>איכות טובה מאוד</t>
  </si>
  <si>
    <t>איכות טובה</t>
  </si>
  <si>
    <t>איכות בינונית</t>
  </si>
  <si>
    <t>האם חלה הוראת השעה בשנה הספציפית</t>
  </si>
  <si>
    <t>שנה</t>
  </si>
  <si>
    <t>גובה הגנה</t>
  </si>
  <si>
    <t>משפיע על הגנה בגיליון פרמטרים לעיקרון חישוב התמיכה</t>
  </si>
  <si>
    <t>בדוק נתוני הזנה</t>
  </si>
  <si>
    <t>סוגי בקרות</t>
  </si>
  <si>
    <t>0/1</t>
  </si>
  <si>
    <t>מספר</t>
  </si>
  <si>
    <t>מספר שלם</t>
  </si>
  <si>
    <t>מספר שאינו שלילי</t>
  </si>
  <si>
    <t>מספר שלם שאינו שלילי</t>
  </si>
  <si>
    <t>מספר חיובי</t>
  </si>
  <si>
    <t>מספר שלם חיובי</t>
  </si>
  <si>
    <t>טקסט</t>
  </si>
  <si>
    <t>טקסט מרשימה סגורה</t>
  </si>
  <si>
    <t>מספר בקרה</t>
  </si>
  <si>
    <t>רלוונטי למבחן עמידה בתנאי סף? 1=רלוונטי. 0= לא רלוונטי אבל נדרשת בקרה על הזנת נתונים. 99= לא רלוונטי ולא נדרשת בקרה על הזנת נתונים</t>
  </si>
  <si>
    <t>רשימה סגורה</t>
  </si>
  <si>
    <t>ערך למעבר תנאי סף</t>
  </si>
  <si>
    <t>סעיף 8</t>
  </si>
  <si>
    <t>סעיף 11 (4)</t>
  </si>
  <si>
    <t>סעיף 9 (1)</t>
  </si>
  <si>
    <t>סעיף 9 (2)</t>
  </si>
  <si>
    <t>סעיף 9 (3)</t>
  </si>
  <si>
    <t>סעיף 9 (4)</t>
  </si>
  <si>
    <t>סעיף 9 (11) (א)</t>
  </si>
  <si>
    <t>סעיף 9 (11) (ב)</t>
  </si>
  <si>
    <t>סעיף 11 (1)</t>
  </si>
  <si>
    <t>סעיף 11 (2)</t>
  </si>
  <si>
    <t>סעיף 11 (3)</t>
  </si>
  <si>
    <t>סעיף 11 (5)</t>
  </si>
  <si>
    <t>סעיף 11 (6)</t>
  </si>
  <si>
    <t>סעיף 11 (7)</t>
  </si>
  <si>
    <t>סעיף 11 (8)</t>
  </si>
  <si>
    <t xml:space="preserve">סעיף 7 (ו) </t>
  </si>
  <si>
    <t>סעיף 9 (5)</t>
  </si>
  <si>
    <t>סעיף 9 (6)</t>
  </si>
  <si>
    <t>סעיף 9 (7)</t>
  </si>
  <si>
    <t>סעיף 9 (8)</t>
  </si>
  <si>
    <t>סעיף 9 (9)</t>
  </si>
  <si>
    <t>סעיף 9 (10)</t>
  </si>
  <si>
    <t>בדיקת תא שורה 30</t>
  </si>
  <si>
    <t>ספירת לא ריקים</t>
  </si>
  <si>
    <t>ממוצע</t>
  </si>
  <si>
    <t>מס"ד</t>
  </si>
  <si>
    <t>מספר מוסד</t>
  </si>
  <si>
    <t>מספר בקשה</t>
  </si>
  <si>
    <t>שם הבקשה</t>
  </si>
  <si>
    <t>שם המוסד</t>
  </si>
  <si>
    <t>המוסד עומד בתנאי סף כלליים</t>
  </si>
  <si>
    <t>תקציב הפרויקט כפי שהוגש על ידי הגוף</t>
  </si>
  <si>
    <t>התקציב המאושר ע"י המדור</t>
  </si>
  <si>
    <t xml:space="preserve">המדור בחן את פרטי התקציב של הפרויקט שצורפו לבקשת התמיכה, וקבע את העלות המאושרת לכל פרויקט </t>
  </si>
  <si>
    <t xml:space="preserve">כל האמנים בני  15 ומעלה </t>
  </si>
  <si>
    <t>הפעילות אינה במסגרת קונסרבטוריון נתמך/מתוקצב</t>
  </si>
  <si>
    <t>הפעילות השוטפת נשוא הבקשה נעשית ברובה בפריפריה או לפחות 50% מהמשתתפים בפעילות השוטפת ממגזר ייחודי</t>
  </si>
  <si>
    <t>פעילות המוסד הינה ברמה אמנותית נאותה</t>
  </si>
  <si>
    <r>
      <t>לרשות מקומית</t>
    </r>
    <r>
      <rPr>
        <b/>
        <sz val="12"/>
        <color theme="1"/>
        <rFont val="Calibri"/>
        <family val="2"/>
        <scheme val="minor"/>
      </rPr>
      <t>: ברשות פועלת מחלקה לתרבות ואמנות בראשה מנהל בחצי משרה לפחות</t>
    </r>
  </si>
  <si>
    <t>הרשות תחתום על כתב התחייבות לפי הוראות התכ"ם 6.2 בדבר תמיכה בגופים אחרים</t>
  </si>
  <si>
    <t xml:space="preserve">המוסד הינו גוף או איגוד מקצועי בעל ניסיון של 3 שנים לפחות בתחום התרבות והאמנות </t>
  </si>
  <si>
    <t>הרשות המקומית בשטחה מתקיימת הפעילות שותפה לפעילות באמצעות גורם מקצועי מטעמה</t>
  </si>
  <si>
    <t>המוסד מגיש הבקשה לתמיכה בשנת התמיכה צירף לבקשתו תכנית עבודה מפורטת בנוגע לפרויקט הכוללת בין השאר את יעדי הפרויקט, אבני דרך להתקדמות והצעת תקציב לפרויקט</t>
  </si>
  <si>
    <t>הפעילות כוללת הפקה והתקיימו 3 הרצות של אותה הפקה לפחות</t>
  </si>
  <si>
    <t>מספר אמנים ויוצרים המשתתפים בפעילות, לרבות בהפקה, מקרב הפריפריה:</t>
  </si>
  <si>
    <t>בפעילות משתתפים, מטעם מוסד התרבות המקצועי המלווה את הפעילות, 5 אמנים ויוצרים מקצועיים לפחות, שהם בעלי ניסיון ומוניטין בתחום הפעילות נשוא בקשת התמיכה</t>
  </si>
  <si>
    <r>
      <t xml:space="preserve">המוסד </t>
    </r>
    <r>
      <rPr>
        <b/>
        <u/>
        <sz val="12"/>
        <color rgb="FFFF0000"/>
        <rFont val="Calibri"/>
        <family val="2"/>
        <scheme val="minor"/>
      </rPr>
      <t>לא</t>
    </r>
    <r>
      <rPr>
        <b/>
        <sz val="12"/>
        <color theme="1"/>
        <rFont val="Calibri"/>
        <family val="2"/>
        <scheme val="minor"/>
      </rPr>
      <t xml:space="preserve"> קיבל תמיכה בעבור פעילות זו ביישוב זה במשך יותר משנתיים רצופות</t>
    </r>
  </si>
  <si>
    <r>
      <rPr>
        <b/>
        <u/>
        <sz val="12"/>
        <color theme="1"/>
        <rFont val="Calibri"/>
        <family val="2"/>
        <scheme val="minor"/>
      </rPr>
      <t>לא נדרש למעבר תנאי סף</t>
    </r>
    <r>
      <rPr>
        <b/>
        <sz val="12"/>
        <color theme="1"/>
        <rFont val="Calibri"/>
        <family val="2"/>
        <scheme val="minor"/>
      </rPr>
      <t>: רוב האמנים המשתתפים בפעילות הנתמכת הינם בעלי מוגבלות</t>
    </r>
  </si>
  <si>
    <t>המוסד עומד בדרישות הנוהל, ובכלל זה יעמיד עצמו לביקורת המשרד בהתאם לדינים החלים עליו, להוראות הנוהל ולהחלטות הממשלה</t>
  </si>
  <si>
    <t>מטרות המוסד כמפורט במסמכי היסוד שלו ואופן פעולתו עולים בקנה אחד עם מטרות התמיכה המפורטות במבחנים</t>
  </si>
  <si>
    <t>המוסד משתמש בכספי התמיכה רק למטרות שלשמן ניתנו</t>
  </si>
  <si>
    <t>המוסד מציין בפרסומיו כי הפעילות הנתמכת מבוצעת בתמיכת המשרד</t>
  </si>
  <si>
    <t>המוסד מקיים את הוראות החוק הרלבנטיות לפעילותו, מקפיד על כללי ניהול תקין ושומר על שקיפות מלאה באורחות התנהלותו באופן ההולם את מטרותיו הציבוריות</t>
  </si>
  <si>
    <t>המוסד פועל ביעילות ובתקורה מינימאלית, שמאפשרת את פעילותו התקינה והראויה, לרבות בהתאם לנוהל ובהתאם להוראות החשב הכללי במשרד האוצר לעניין הוצאות הנהלה וכלליות</t>
  </si>
  <si>
    <t>מעבר תנאי סף-אישור מיוחד</t>
  </si>
  <si>
    <t>מעבר תנאי סף</t>
  </si>
  <si>
    <t>הערות</t>
  </si>
  <si>
    <t>בקרה ראשית</t>
  </si>
  <si>
    <t>שח"ם, ארגון השחקנים והשחקניות בישרא</t>
  </si>
  <si>
    <t/>
  </si>
  <si>
    <t>שם הרשות</t>
  </si>
  <si>
    <t>סיווג למ"ס</t>
  </si>
  <si>
    <t>ניקוד סיווג למס</t>
  </si>
  <si>
    <t>מדד אשכול</t>
  </si>
  <si>
    <t>ניקוד אשכול</t>
  </si>
  <si>
    <t>אזור עדיפות לאומית</t>
  </si>
  <si>
    <t>ניקוד עדיפות לאומית</t>
  </si>
  <si>
    <t>75% לפחות מהמשתתפים בפעילותו השוטפת הם מקרב מגזר ייחודי</t>
  </si>
  <si>
    <t>ניקוד מגזר ייחודי</t>
  </si>
  <si>
    <t>סה"כ ניקוד</t>
  </si>
  <si>
    <t>שיעור יחסי</t>
  </si>
  <si>
    <t xml:space="preserve">ירושלים </t>
  </si>
  <si>
    <t>מספר משתתפים מזערי לפי התחייבות המוסד בתכנית העבודה</t>
  </si>
  <si>
    <t>מספר משתתפים מעל המספר המזערי</t>
  </si>
  <si>
    <t>טור הזנת מספר</t>
  </si>
  <si>
    <t>טור הזנת מספר שלם</t>
  </si>
  <si>
    <t>טור הזנת מספר שאינו שלילי</t>
  </si>
  <si>
    <t>טור הזנת  מספר שלם שאינו שלילי</t>
  </si>
  <si>
    <t>טור הזנת מספר חיובי</t>
  </si>
  <si>
    <t>טור הזנת מספר שלם חיובי</t>
  </si>
  <si>
    <t>טור הזנת טקסט</t>
  </si>
  <si>
    <t>טור הזנת טקסט מרשימה סגורה</t>
  </si>
  <si>
    <t>מידת החשיפה והפרסום שינתנו לפעילות ביישוב</t>
  </si>
  <si>
    <t>שילוב תחומי תרבות שונים בפעילות</t>
  </si>
  <si>
    <t>מידת המורכבות ההפקתית</t>
  </si>
  <si>
    <t>מידת שילובם של אמנים מקצועיים בהפקה</t>
  </si>
  <si>
    <t>טור הזנת מספר טקסט</t>
  </si>
  <si>
    <t>מספר הרצות מתוכנן</t>
  </si>
  <si>
    <t>נתון למכפיל1</t>
  </si>
  <si>
    <t>ניקוד לאחר מכפיל2</t>
  </si>
  <si>
    <t>איכות לפי המלצת מדור</t>
  </si>
  <si>
    <t>מספר סידורי</t>
  </si>
  <si>
    <t>שיעור התמיכה המתוקנן</t>
  </si>
  <si>
    <t>סכום בסיסי</t>
  </si>
  <si>
    <t>תקציב</t>
  </si>
  <si>
    <t>פרמטרים לחישוב תמיכה לאור שיעור מוסדי ותמיכה ממקורות אחרים</t>
  </si>
  <si>
    <t>תאגיד מוסדי או מחויבות ממשלתית</t>
  </si>
  <si>
    <t>תוספת בגין מקורות אחרים</t>
  </si>
  <si>
    <t>סוג</t>
  </si>
  <si>
    <t>שיעור תמיכה</t>
  </si>
  <si>
    <t>סימול</t>
  </si>
  <si>
    <t>מכפלת השקלים שמזכה בתוספת</t>
  </si>
  <si>
    <t>התוספת לכל מכפלה</t>
  </si>
  <si>
    <t>תאגיד מוסדי</t>
  </si>
  <si>
    <t>אינו תאגיד מוסדי</t>
  </si>
  <si>
    <t>פרמטרים לחישוב מנגנון ההגנה</t>
  </si>
  <si>
    <t>מנגנון ההגנה</t>
  </si>
  <si>
    <t>ערך</t>
  </si>
  <si>
    <t>שיעור פיחות מירבי בתמיכה</t>
  </si>
  <si>
    <t>שיעור תמיכה מינימלי משנה קודמת</t>
  </si>
  <si>
    <t>פרמטרים לחישוב הפחתות בגין חריגות שכר</t>
  </si>
  <si>
    <t>חריגות שכר</t>
  </si>
  <si>
    <t>מכפלת חריגה</t>
  </si>
  <si>
    <t xml:space="preserve">פרמטרים לבחינת גירעון </t>
  </si>
  <si>
    <t>מוסד לא יהיה זכאי לתמיכה כל עוד לא הציג תוכנית הבראה במידה ו:</t>
  </si>
  <si>
    <t>בונוס עבור עמידה במגבלות חריגה תקציבית</t>
  </si>
  <si>
    <t>שיעור</t>
  </si>
  <si>
    <t>גרעון שוטף גבוה או שווה ל:</t>
  </si>
  <si>
    <t>תנאים מתחלפים</t>
  </si>
  <si>
    <t>גרעון שוטף לא גבוה מ:</t>
  </si>
  <si>
    <t>תנאים מצטברים</t>
  </si>
  <si>
    <t>גרעון מצטבר גבוה או שווה ל:</t>
  </si>
  <si>
    <t>גרעון מצטבר לא גבוה מ:</t>
  </si>
  <si>
    <t>שיעור הבונוס</t>
  </si>
  <si>
    <t xml:space="preserve">פרמטרים לבחינת הרכב חברי הוועדה </t>
  </si>
  <si>
    <t>מנגנון התוספת בגין הרכב חברי הועדה</t>
  </si>
  <si>
    <t>מוסד אשר מספר הנשים החברות בוועד המנהל שלו לעומת כלל חברי הוועד המנהל גדול מ:</t>
  </si>
  <si>
    <t>תגדל התמיכה בו ב:</t>
  </si>
  <si>
    <t>סכום תמיכה מינימאלי משנה קודמת</t>
  </si>
  <si>
    <t>גובה התמיכה</t>
  </si>
  <si>
    <t>בקרת נתון שיעור תמיכה שנה קודמת</t>
  </si>
  <si>
    <t>בקרת נתון זכאי להגנה</t>
  </si>
  <si>
    <t>שם מוסד</t>
  </si>
  <si>
    <t>סכום תמיכה למוסד לתחום בשנה קודמת</t>
  </si>
  <si>
    <t>שיעור תמיכה יחסי בשנה קודמת</t>
  </si>
  <si>
    <t>מקדם מוסד שרב המשתתפים בעלי מוגבלות</t>
  </si>
  <si>
    <t>שיעור ניקוד לאחר מקדם</t>
  </si>
  <si>
    <t xml:space="preserve">שיעור יחסי </t>
  </si>
  <si>
    <t>חסר נתון</t>
  </si>
  <si>
    <t>שיעור התמיכה וסכום התמיכה לפי המודל</t>
  </si>
  <si>
    <t>שיעור התמיכה בשנה הקודמת</t>
  </si>
  <si>
    <t>גובה התמיכה בשנה הקודמת</t>
  </si>
  <si>
    <t>גובה תמיכה לפי התחשיב הבסיסי</t>
  </si>
  <si>
    <t>שיעור תמיכה לפני הגבלות לסכום מבוקש וקיזוזים</t>
  </si>
  <si>
    <t>תמיכה ע"פ המודל לפני הגבלות לסכום מבוקש וקיזוזים</t>
  </si>
  <si>
    <t>הגבלה לסכום מבוקש</t>
  </si>
  <si>
    <t>גובה תמיכה לאחר קיזוזים והגבלה לסכום מבוקש</t>
  </si>
  <si>
    <t>שינוי גובה תמיכה משנה קודמת</t>
  </si>
  <si>
    <t>שיעור השינוי גובה תמיכה משנה קודמת</t>
  </si>
  <si>
    <t>גובה סכום התמיכה המבוקש</t>
  </si>
  <si>
    <t>גובה תמיכה מומלצת</t>
  </si>
  <si>
    <t>האם קיימת הגבלה ראשונית?</t>
  </si>
  <si>
    <t>גובה תמיכה ראשוני לאחר הגבלה לסכום מבוקש</t>
  </si>
  <si>
    <t>שיעור תמיכה יחסי</t>
  </si>
  <si>
    <t>בקרץ מספר נשים בוועד</t>
  </si>
  <si>
    <t>נתון עזר 2</t>
  </si>
  <si>
    <t>תמיכה מקסימאלית 2</t>
  </si>
  <si>
    <t>תמיכה 2</t>
  </si>
  <si>
    <t>נתון עזר 3</t>
  </si>
  <si>
    <t>תמיכה מקסימאלית 3</t>
  </si>
  <si>
    <t>תמיכה 3</t>
  </si>
  <si>
    <t>נתון עזר 4</t>
  </si>
  <si>
    <t>תמיכה מקסימאלית 4</t>
  </si>
  <si>
    <t>תמיכה 4</t>
  </si>
  <si>
    <t>נתון עזר 5</t>
  </si>
  <si>
    <t>תמיכה מקסימאלית 5</t>
  </si>
  <si>
    <t>תמיכה 5</t>
  </si>
  <si>
    <t>סכום תמיכה לגופים חוץ מהגוף המקוזז</t>
  </si>
  <si>
    <t>סה"כ קיזוזים בגין איחורים</t>
  </si>
  <si>
    <t>גובה התמיכה המומלצת</t>
  </si>
  <si>
    <t>ימי איחור</t>
  </si>
  <si>
    <t>גובה סכום מקוזז</t>
  </si>
  <si>
    <t>סכום תמיכה ראשוני לאחר קיזוז</t>
  </si>
  <si>
    <t>גובה תמיכה לאחר קיזוזים</t>
  </si>
  <si>
    <t>הגוף מקוזז בוועדה</t>
  </si>
  <si>
    <t>הגוף מקוזז באיחורים</t>
  </si>
  <si>
    <t>הגוף מקוזז</t>
  </si>
  <si>
    <t>סכום תוספת</t>
  </si>
  <si>
    <t>גובה התמיכה המומלץ</t>
  </si>
  <si>
    <t>סה"כ תמיכה סופית בשנה הקודמת</t>
  </si>
  <si>
    <t>סטאטוס התיק</t>
  </si>
  <si>
    <t>נימוקים</t>
  </si>
  <si>
    <t xml:space="preserve">סכום תמיכה מומלץ עפ"י מודל תמיכה
</t>
  </si>
  <si>
    <t>קיזוזים בגין ימי איחור</t>
  </si>
  <si>
    <t>קיזוזים בגין החלטות ועדה</t>
  </si>
  <si>
    <t>סכום התמיכה המומלץ אחרי קיזוז</t>
  </si>
  <si>
    <t>סכום מבוקש
במודל</t>
  </si>
  <si>
    <t>סכום תמיכה מומלץ עפ"י מודל תמיכה</t>
  </si>
  <si>
    <t>אחוז במודל הנוכחי לפני קיזוז לעומת סופי בשנה הקודמת</t>
  </si>
  <si>
    <t>סכום תמיכה מומלצת לאחר חלוקת קיזוזים והגבלה לסכום המבוקש</t>
  </si>
  <si>
    <t>פער שנה קודמת מול שנה נוכחית</t>
  </si>
  <si>
    <t>פער באחוזים שנה קודמת מול שנה נוכחית</t>
  </si>
  <si>
    <t>שינוי חריג בסכום שנה קודמת מול שנה נוכחית</t>
  </si>
  <si>
    <t>שינוי חריג באחוזים שנה קודמת מול שנה נוכחית</t>
  </si>
  <si>
    <t>שיעור התמיכה</t>
  </si>
  <si>
    <t>רלוונטי לוועדה</t>
  </si>
  <si>
    <t>גובה תמיכה מאושר בתקנה</t>
  </si>
  <si>
    <t>הבקשה מומלצת לתמיכה בהתאם לכללי המבחן</t>
  </si>
  <si>
    <t>בר-קיימא לתרבות, אמנות, מוסיקה ושלום</t>
  </si>
  <si>
    <t>תקציב הפעילות שבגינה מבוקשת התמיכה</t>
  </si>
  <si>
    <t>הגבלת תמיכה לפי עד 75% מגובה התקציב</t>
  </si>
  <si>
    <t>תמיכה יחסית לאחר הגבלה לסכום מבוקש ול-75% מגובה התקציב</t>
  </si>
  <si>
    <t>תמיכה מקסימאלית ראשונית</t>
  </si>
  <si>
    <t>תאטרון "פסיק" ירושלים (ע"ר)</t>
  </si>
  <si>
    <t>להקת המחול הקיבוצית (ע"ר)</t>
  </si>
  <si>
    <t>תזמורת הרחוב בקהילה - תחום ב' שתפ</t>
  </si>
  <si>
    <t>המרכז הרב תחומי לקידום אמנויות (ע"ר</t>
  </si>
  <si>
    <t>עמק הירדן</t>
  </si>
  <si>
    <t>סעיף 9 (12)</t>
  </si>
  <si>
    <t>במוסד בו מועסקים עובדים ביחסי עבודה, המוסד קבע תקנון למניעת הטרדה מינית ועומד בדרישות תקנה 8 לתקנות חובות מעסיק. המוסד צירף לבקשתו את התקנון ופרטים על ההתאמות בתקנון, פרסומו למסירתו. (במוסד בו אין מתכונת יחסי עבודה - יש לסמן 1 עבור תנאי זה)</t>
  </si>
  <si>
    <t xml:space="preserve">קריית מוצקין </t>
  </si>
  <si>
    <t xml:space="preserve">שער הנגב </t>
  </si>
  <si>
    <t xml:space="preserve">רמלה </t>
  </si>
  <si>
    <t xml:space="preserve">שיתופי פעולה </t>
  </si>
  <si>
    <t>המוסד קיבל תמיכה ממינהל התרבות בשנת ההערכה בתחומים נבחרים כאמור במבחן, סעיף 11(1)</t>
  </si>
  <si>
    <t>תיאטרון קהילתי</t>
  </si>
  <si>
    <t>שיתוף פעולה מרכז מחול עמק הירדן 2025</t>
  </si>
  <si>
    <t xml:space="preserve">חוצה ישראל מוקד 1 קריית מוצקין </t>
  </si>
  <si>
    <t>חוצה ישראל מוקד 2 שער הנגב</t>
  </si>
  <si>
    <t xml:space="preserve">הגישו בשנת 2022-2023 את פעילות זו שהתקיימה בירושלים, עברו בשנת 2024 לבאר-שבע, ועכשיו חזרו לקיים את הפעילות בירושלים.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</si>
</sst>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164" formatCode="_ &quot;₪&quot;\ * #,##0_ ;_ &quot;₪&quot;\ * \-#,##0_ ;_ &quot;₪&quot;\ * &quot;-&quot;_ ;_ @_ "/>
    <numFmt numFmtId="165" formatCode="_ &quot;₪&quot;\ * #,##0.00_ ;_ &quot;₪&quot;\ * \-#,##0.00_ ;_ &quot;₪&quot;\ * &quot;-&quot;??_ ;_ @_ "/>
    <numFmt numFmtId="166" formatCode="_ * #,##0.00_ ;_ * \-#,##0.00_ ;_ * &quot;-&quot;??_ ;_ @_ "/>
    <numFmt numFmtId="167" formatCode="&quot;₪&quot;\ #,##0"/>
    <numFmt numFmtId="168" formatCode="#,##0_ ;\-#,##0\ "/>
    <numFmt numFmtId="169" formatCode="\ #,##0"/>
    <numFmt numFmtId="170" formatCode="_ &quot;₪&quot;\ * #,##0_ ;_ &quot;₪&quot;\ * \-#,##0_ ;_ &quot;₪&quot;\ * &quot;-&quot;??_ ;_ @_ "/>
    <numFmt numFmtId="171" formatCode="0.0%"/>
    <numFmt numFmtId="172" formatCode="&quot;₪&quot;#,##0"/>
    <numFmt numFmtId="173" formatCode="[$₪-40D]\ #,##0"/>
    <numFmt numFmtId="174" formatCode="#,##0;[Red]#,##0"/>
    <numFmt numFmtId="175" formatCode="_ * #,##0_ ;_ * \-#,##0_ ;_ * &quot;-&quot;??_ ;_ @_ "/>
  </numFmts>
  <fonts count="65" x14ac:knownFonts="1">
    <font>
      <sz val="12"/>
      <color theme="1"/>
      <name val="David"/>
      <family val="2"/>
      <charset val="177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2"/>
      <color theme="1"/>
      <name val="David"/>
      <family val="2"/>
      <charset val="177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  <charset val="177"/>
    </font>
    <font>
      <sz val="11"/>
      <color indexed="9"/>
      <name val="Arial"/>
      <family val="2"/>
      <charset val="177"/>
    </font>
    <font>
      <sz val="11"/>
      <color indexed="20"/>
      <name val="Arial"/>
      <family val="2"/>
      <charset val="177"/>
    </font>
    <font>
      <b/>
      <sz val="11"/>
      <color indexed="52"/>
      <name val="Arial"/>
      <family val="2"/>
      <charset val="177"/>
    </font>
    <font>
      <b/>
      <sz val="11"/>
      <color indexed="9"/>
      <name val="Arial"/>
      <family val="2"/>
      <charset val="177"/>
    </font>
    <font>
      <i/>
      <sz val="11"/>
      <color indexed="23"/>
      <name val="Arial"/>
      <family val="2"/>
      <charset val="177"/>
    </font>
    <font>
      <sz val="11"/>
      <color indexed="17"/>
      <name val="Arial"/>
      <family val="2"/>
      <charset val="177"/>
    </font>
    <font>
      <b/>
      <sz val="15"/>
      <color indexed="56"/>
      <name val="Arial"/>
      <family val="2"/>
      <charset val="177"/>
    </font>
    <font>
      <b/>
      <sz val="13"/>
      <color indexed="56"/>
      <name val="Arial"/>
      <family val="2"/>
      <charset val="177"/>
    </font>
    <font>
      <b/>
      <sz val="11"/>
      <color indexed="56"/>
      <name val="Arial"/>
      <family val="2"/>
      <charset val="177"/>
    </font>
    <font>
      <sz val="11"/>
      <color indexed="62"/>
      <name val="Arial"/>
      <family val="2"/>
      <charset val="177"/>
    </font>
    <font>
      <sz val="11"/>
      <color indexed="52"/>
      <name val="Arial"/>
      <family val="2"/>
      <charset val="177"/>
    </font>
    <font>
      <sz val="11"/>
      <color indexed="60"/>
      <name val="Arial"/>
      <family val="2"/>
      <charset val="177"/>
    </font>
    <font>
      <sz val="11"/>
      <color theme="1"/>
      <name val="Calibri"/>
      <family val="2"/>
      <scheme val="minor"/>
    </font>
    <font>
      <b/>
      <sz val="11"/>
      <color indexed="63"/>
      <name val="Arial"/>
      <family val="2"/>
      <charset val="177"/>
    </font>
    <font>
      <b/>
      <sz val="18"/>
      <color indexed="56"/>
      <name val="Times New Roman"/>
      <family val="2"/>
      <charset val="177"/>
    </font>
    <font>
      <b/>
      <sz val="11"/>
      <color indexed="8"/>
      <name val="Arial"/>
      <family val="2"/>
      <charset val="177"/>
    </font>
    <font>
      <sz val="11"/>
      <color indexed="10"/>
      <name val="Arial"/>
      <family val="2"/>
      <charset val="177"/>
    </font>
    <font>
      <b/>
      <sz val="9"/>
      <color indexed="81"/>
      <name val="Tahoma"/>
      <family val="2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indexed="16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David"/>
      <family val="2"/>
      <charset val="177"/>
    </font>
    <font>
      <b/>
      <sz val="16"/>
      <color theme="1"/>
      <name val="David"/>
      <family val="2"/>
      <charset val="177"/>
    </font>
    <font>
      <sz val="12"/>
      <name val="David"/>
      <family val="2"/>
    </font>
    <font>
      <sz val="10"/>
      <name val="Arial"/>
      <family val="2"/>
      <charset val="177"/>
    </font>
    <font>
      <sz val="12"/>
      <color indexed="8"/>
      <name val="David"/>
      <family val="2"/>
      <charset val="177"/>
    </font>
    <font>
      <sz val="1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9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04">
    <xf numFmtId="0" fontId="0" fillId="0" borderId="0"/>
    <xf numFmtId="9" fontId="11" fillId="0" borderId="0" applyFont="0" applyFill="0" applyBorder="0" applyAlignment="0" applyProtection="0"/>
    <xf numFmtId="0" fontId="12" fillId="0" borderId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2" fillId="0" borderId="0"/>
    <xf numFmtId="166" fontId="11" fillId="0" borderId="0" applyFont="0" applyFill="0" applyBorder="0" applyAlignment="0" applyProtection="0"/>
    <xf numFmtId="0" fontId="11" fillId="0" borderId="0"/>
    <xf numFmtId="0" fontId="10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2" fillId="0" borderId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7" borderId="0" applyNumberFormat="0" applyBorder="0" applyAlignment="0" applyProtection="0"/>
    <xf numFmtId="0" fontId="16" fillId="11" borderId="0" applyNumberFormat="0" applyBorder="0" applyAlignment="0" applyProtection="0"/>
    <xf numFmtId="0" fontId="17" fillId="28" borderId="29" applyNumberFormat="0" applyAlignment="0" applyProtection="0"/>
    <xf numFmtId="0" fontId="18" fillId="29" borderId="30" applyNumberFormat="0" applyAlignment="0" applyProtection="0"/>
    <xf numFmtId="166" fontId="1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12" borderId="0" applyNumberFormat="0" applyBorder="0" applyAlignment="0" applyProtection="0"/>
    <xf numFmtId="0" fontId="21" fillId="0" borderId="31" applyNumberFormat="0" applyFill="0" applyAlignment="0" applyProtection="0"/>
    <xf numFmtId="0" fontId="22" fillId="0" borderId="32" applyNumberFormat="0" applyFill="0" applyAlignment="0" applyProtection="0"/>
    <xf numFmtId="0" fontId="23" fillId="0" borderId="33" applyNumberFormat="0" applyFill="0" applyAlignment="0" applyProtection="0"/>
    <xf numFmtId="0" fontId="23" fillId="0" borderId="0" applyNumberFormat="0" applyFill="0" applyBorder="0" applyAlignment="0" applyProtection="0"/>
    <xf numFmtId="0" fontId="24" fillId="15" borderId="29" applyNumberFormat="0" applyAlignment="0" applyProtection="0"/>
    <xf numFmtId="0" fontId="25" fillId="0" borderId="34" applyNumberFormat="0" applyFill="0" applyAlignment="0" applyProtection="0"/>
    <xf numFmtId="0" fontId="26" fillId="30" borderId="0" applyNumberFormat="0" applyBorder="0" applyAlignment="0" applyProtection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27" fillId="0" borderId="0"/>
    <xf numFmtId="0" fontId="12" fillId="31" borderId="35" applyNumberFormat="0" applyFont="0" applyAlignment="0" applyProtection="0"/>
    <xf numFmtId="0" fontId="28" fillId="28" borderId="36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37" applyNumberFormat="0" applyFill="0" applyAlignment="0" applyProtection="0"/>
    <xf numFmtId="0" fontId="31" fillId="0" borderId="0" applyNumberFormat="0" applyFill="0" applyBorder="0" applyAlignment="0" applyProtection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2" fillId="0" borderId="0"/>
    <xf numFmtId="9" fontId="7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0" fillId="0" borderId="67" applyNumberFormat="0" applyFill="0" applyAlignment="0" applyProtection="0"/>
    <xf numFmtId="0" fontId="17" fillId="28" borderId="62" applyNumberFormat="0" applyAlignment="0" applyProtection="0"/>
    <xf numFmtId="0" fontId="24" fillId="15" borderId="62" applyNumberFormat="0" applyAlignment="0" applyProtection="0"/>
    <xf numFmtId="0" fontId="3" fillId="0" borderId="0"/>
    <xf numFmtId="0" fontId="12" fillId="31" borderId="63" applyNumberFormat="0" applyFont="0" applyAlignment="0" applyProtection="0"/>
    <xf numFmtId="0" fontId="28" fillId="28" borderId="64" applyNumberFormat="0" applyAlignment="0" applyProtection="0"/>
    <xf numFmtId="0" fontId="30" fillId="0" borderId="65" applyNumberFormat="0" applyFill="0" applyAlignment="0" applyProtection="0"/>
    <xf numFmtId="0" fontId="28" fillId="28" borderId="66" applyNumberFormat="0" applyAlignment="0" applyProtection="0"/>
    <xf numFmtId="0" fontId="3" fillId="0" borderId="0"/>
    <xf numFmtId="173" fontId="14" fillId="10" borderId="0" applyNumberFormat="0" applyBorder="0" applyAlignment="0" applyProtection="0"/>
    <xf numFmtId="173" fontId="14" fillId="11" borderId="0" applyNumberFormat="0" applyBorder="0" applyAlignment="0" applyProtection="0"/>
    <xf numFmtId="173" fontId="14" fillId="12" borderId="0" applyNumberFormat="0" applyBorder="0" applyAlignment="0" applyProtection="0"/>
    <xf numFmtId="173" fontId="14" fillId="13" borderId="0" applyNumberFormat="0" applyBorder="0" applyAlignment="0" applyProtection="0"/>
    <xf numFmtId="173" fontId="14" fillId="14" borderId="0" applyNumberFormat="0" applyBorder="0" applyAlignment="0" applyProtection="0"/>
    <xf numFmtId="173" fontId="14" fillId="15" borderId="0" applyNumberFormat="0" applyBorder="0" applyAlignment="0" applyProtection="0"/>
    <xf numFmtId="173" fontId="14" fillId="16" borderId="0" applyNumberFormat="0" applyBorder="0" applyAlignment="0" applyProtection="0"/>
    <xf numFmtId="173" fontId="14" fillId="17" borderId="0" applyNumberFormat="0" applyBorder="0" applyAlignment="0" applyProtection="0"/>
    <xf numFmtId="173" fontId="14" fillId="18" borderId="0" applyNumberFormat="0" applyBorder="0" applyAlignment="0" applyProtection="0"/>
    <xf numFmtId="173" fontId="14" fillId="13" borderId="0" applyNumberFormat="0" applyBorder="0" applyAlignment="0" applyProtection="0"/>
    <xf numFmtId="173" fontId="14" fillId="16" borderId="0" applyNumberFormat="0" applyBorder="0" applyAlignment="0" applyProtection="0"/>
    <xf numFmtId="173" fontId="14" fillId="19" borderId="0" applyNumberFormat="0" applyBorder="0" applyAlignment="0" applyProtection="0"/>
    <xf numFmtId="173" fontId="15" fillId="20" borderId="0" applyNumberFormat="0" applyBorder="0" applyAlignment="0" applyProtection="0"/>
    <xf numFmtId="173" fontId="15" fillId="17" borderId="0" applyNumberFormat="0" applyBorder="0" applyAlignment="0" applyProtection="0"/>
    <xf numFmtId="173" fontId="15" fillId="18" borderId="0" applyNumberFormat="0" applyBorder="0" applyAlignment="0" applyProtection="0"/>
    <xf numFmtId="173" fontId="15" fillId="21" borderId="0" applyNumberFormat="0" applyBorder="0" applyAlignment="0" applyProtection="0"/>
    <xf numFmtId="173" fontId="15" fillId="22" borderId="0" applyNumberFormat="0" applyBorder="0" applyAlignment="0" applyProtection="0"/>
    <xf numFmtId="173" fontId="15" fillId="23" borderId="0" applyNumberFormat="0" applyBorder="0" applyAlignment="0" applyProtection="0"/>
    <xf numFmtId="173" fontId="15" fillId="24" borderId="0" applyNumberFormat="0" applyBorder="0" applyAlignment="0" applyProtection="0"/>
    <xf numFmtId="173" fontId="15" fillId="25" borderId="0" applyNumberFormat="0" applyBorder="0" applyAlignment="0" applyProtection="0"/>
    <xf numFmtId="173" fontId="15" fillId="26" borderId="0" applyNumberFormat="0" applyBorder="0" applyAlignment="0" applyProtection="0"/>
    <xf numFmtId="173" fontId="15" fillId="21" borderId="0" applyNumberFormat="0" applyBorder="0" applyAlignment="0" applyProtection="0"/>
    <xf numFmtId="173" fontId="15" fillId="22" borderId="0" applyNumberFormat="0" applyBorder="0" applyAlignment="0" applyProtection="0"/>
    <xf numFmtId="173" fontId="15" fillId="27" borderId="0" applyNumberFormat="0" applyBorder="0" applyAlignment="0" applyProtection="0"/>
    <xf numFmtId="173" fontId="16" fillId="11" borderId="0" applyNumberFormat="0" applyBorder="0" applyAlignment="0" applyProtection="0"/>
    <xf numFmtId="0" fontId="17" fillId="28" borderId="62" applyNumberFormat="0" applyAlignment="0" applyProtection="0"/>
    <xf numFmtId="0" fontId="17" fillId="28" borderId="62" applyNumberFormat="0" applyAlignment="0" applyProtection="0"/>
    <xf numFmtId="173" fontId="18" fillId="29" borderId="30" applyNumberFormat="0" applyAlignment="0" applyProtection="0"/>
    <xf numFmtId="166" fontId="61" fillId="0" borderId="0" applyFont="0" applyFill="0" applyBorder="0" applyAlignment="0" applyProtection="0"/>
    <xf numFmtId="166" fontId="1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2" fillId="0" borderId="0" applyFont="0" applyFill="0" applyBorder="0" applyAlignment="0" applyProtection="0"/>
    <xf numFmtId="173" fontId="19" fillId="0" borderId="0" applyNumberFormat="0" applyFill="0" applyBorder="0" applyAlignment="0" applyProtection="0"/>
    <xf numFmtId="173" fontId="20" fillId="12" borderId="0" applyNumberFormat="0" applyBorder="0" applyAlignment="0" applyProtection="0"/>
    <xf numFmtId="173" fontId="21" fillId="0" borderId="31" applyNumberFormat="0" applyFill="0" applyAlignment="0" applyProtection="0"/>
    <xf numFmtId="173" fontId="22" fillId="0" borderId="32" applyNumberFormat="0" applyFill="0" applyAlignment="0" applyProtection="0"/>
    <xf numFmtId="173" fontId="23" fillId="0" borderId="33" applyNumberFormat="0" applyFill="0" applyAlignment="0" applyProtection="0"/>
    <xf numFmtId="173" fontId="23" fillId="0" borderId="0" applyNumberFormat="0" applyFill="0" applyBorder="0" applyAlignment="0" applyProtection="0"/>
    <xf numFmtId="0" fontId="24" fillId="15" borderId="62" applyNumberFormat="0" applyAlignment="0" applyProtection="0"/>
    <xf numFmtId="0" fontId="24" fillId="15" borderId="62" applyNumberFormat="0" applyAlignment="0" applyProtection="0"/>
    <xf numFmtId="173" fontId="25" fillId="0" borderId="34" applyNumberFormat="0" applyFill="0" applyAlignment="0" applyProtection="0"/>
    <xf numFmtId="173" fontId="26" fillId="30" borderId="0" applyNumberFormat="0" applyBorder="0" applyAlignment="0" applyProtection="0"/>
    <xf numFmtId="0" fontId="12" fillId="0" borderId="0"/>
    <xf numFmtId="0" fontId="62" fillId="0" borderId="0"/>
    <xf numFmtId="173" fontId="11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173" fontId="12" fillId="0" borderId="0"/>
    <xf numFmtId="0" fontId="62" fillId="0" borderId="0"/>
    <xf numFmtId="173" fontId="12" fillId="0" borderId="0"/>
    <xf numFmtId="0" fontId="47" fillId="0" borderId="0"/>
    <xf numFmtId="0" fontId="62" fillId="0" borderId="0"/>
    <xf numFmtId="173" fontId="11" fillId="0" borderId="0"/>
    <xf numFmtId="0" fontId="63" fillId="0" borderId="0"/>
    <xf numFmtId="0" fontId="12" fillId="0" borderId="0"/>
    <xf numFmtId="0" fontId="63" fillId="0" borderId="0"/>
    <xf numFmtId="173" fontId="11" fillId="0" borderId="0"/>
    <xf numFmtId="0" fontId="63" fillId="0" borderId="0"/>
    <xf numFmtId="173" fontId="12" fillId="0" borderId="0"/>
    <xf numFmtId="0" fontId="62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173" fontId="12" fillId="0" borderId="0"/>
    <xf numFmtId="0" fontId="62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173" fontId="11" fillId="0" borderId="0"/>
    <xf numFmtId="0" fontId="63" fillId="0" borderId="0"/>
    <xf numFmtId="173" fontId="11" fillId="0" borderId="0"/>
    <xf numFmtId="0" fontId="63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173" fontId="11" fillId="0" borderId="0"/>
    <xf numFmtId="0" fontId="63" fillId="0" borderId="0"/>
    <xf numFmtId="173" fontId="11" fillId="0" borderId="0"/>
    <xf numFmtId="0" fontId="63" fillId="0" borderId="0"/>
    <xf numFmtId="173" fontId="12" fillId="0" borderId="0"/>
    <xf numFmtId="0" fontId="62" fillId="0" borderId="0"/>
    <xf numFmtId="173" fontId="12" fillId="0" borderId="0"/>
    <xf numFmtId="0" fontId="62" fillId="0" borderId="0"/>
    <xf numFmtId="173" fontId="11" fillId="0" borderId="0"/>
    <xf numFmtId="0" fontId="63" fillId="0" borderId="0"/>
    <xf numFmtId="173" fontId="12" fillId="0" borderId="0"/>
    <xf numFmtId="0" fontId="62" fillId="0" borderId="0"/>
    <xf numFmtId="173" fontId="11" fillId="0" borderId="0"/>
    <xf numFmtId="0" fontId="63" fillId="0" borderId="0"/>
    <xf numFmtId="173" fontId="11" fillId="0" borderId="0"/>
    <xf numFmtId="0" fontId="63" fillId="0" borderId="0"/>
    <xf numFmtId="173" fontId="11" fillId="0" borderId="0"/>
    <xf numFmtId="0" fontId="63" fillId="0" borderId="0"/>
    <xf numFmtId="173" fontId="11" fillId="0" borderId="0"/>
    <xf numFmtId="0" fontId="63" fillId="0" borderId="0"/>
    <xf numFmtId="173" fontId="11" fillId="0" borderId="0"/>
    <xf numFmtId="0" fontId="63" fillId="0" borderId="0"/>
    <xf numFmtId="173" fontId="11" fillId="0" borderId="0"/>
    <xf numFmtId="0" fontId="63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173" fontId="12" fillId="0" borderId="0"/>
    <xf numFmtId="0" fontId="62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12" fillId="31" borderId="35" applyNumberFormat="0" applyFont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73" fontId="29" fillId="0" borderId="0" applyNumberFormat="0" applyFill="0" applyBorder="0" applyAlignment="0" applyProtection="0"/>
    <xf numFmtId="173" fontId="31" fillId="0" borderId="0" applyNumberFormat="0" applyFill="0" applyBorder="0" applyAlignment="0" applyProtection="0"/>
    <xf numFmtId="0" fontId="17" fillId="28" borderId="82" applyNumberFormat="0" applyAlignment="0" applyProtection="0"/>
    <xf numFmtId="0" fontId="30" fillId="0" borderId="85" applyNumberFormat="0" applyFill="0" applyAlignment="0" applyProtection="0"/>
    <xf numFmtId="166" fontId="11" fillId="0" borderId="0" applyFont="0" applyFill="0" applyBorder="0" applyAlignment="0" applyProtection="0"/>
    <xf numFmtId="0" fontId="1" fillId="0" borderId="0"/>
    <xf numFmtId="0" fontId="28" fillId="28" borderId="92" applyNumberFormat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2" fillId="31" borderId="91" applyNumberFormat="0" applyFont="0" applyAlignment="0" applyProtection="0"/>
    <xf numFmtId="0" fontId="28" fillId="28" borderId="88" applyNumberFormat="0" applyAlignment="0" applyProtection="0"/>
    <xf numFmtId="166" fontId="11" fillId="0" borderId="0" applyFont="0" applyFill="0" applyBorder="0" applyAlignment="0" applyProtection="0"/>
    <xf numFmtId="0" fontId="30" fillId="0" borderId="89" applyNumberFormat="0" applyFill="0" applyAlignment="0" applyProtection="0"/>
    <xf numFmtId="0" fontId="12" fillId="31" borderId="91" applyNumberFormat="0" applyFont="0" applyAlignment="0" applyProtection="0"/>
    <xf numFmtId="0" fontId="1" fillId="0" borderId="0"/>
    <xf numFmtId="0" fontId="1" fillId="0" borderId="0"/>
    <xf numFmtId="0" fontId="12" fillId="31" borderId="91" applyNumberFormat="0" applyFont="0" applyAlignment="0" applyProtection="0"/>
    <xf numFmtId="0" fontId="30" fillId="0" borderId="93" applyNumberFormat="0" applyFill="0" applyAlignment="0" applyProtection="0"/>
    <xf numFmtId="0" fontId="30" fillId="0" borderId="89" applyNumberFormat="0" applyFill="0" applyAlignment="0" applyProtection="0"/>
    <xf numFmtId="0" fontId="1" fillId="0" borderId="0"/>
    <xf numFmtId="0" fontId="17" fillId="28" borderId="9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8" fillId="28" borderId="66" applyNumberFormat="0" applyAlignment="0" applyProtection="0"/>
    <xf numFmtId="0" fontId="30" fillId="0" borderId="67" applyNumberFormat="0" applyFill="0" applyAlignment="0" applyProtection="0"/>
    <xf numFmtId="0" fontId="24" fillId="15" borderId="86" applyNumberFormat="0" applyAlignment="0" applyProtection="0"/>
    <xf numFmtId="0" fontId="2" fillId="0" borderId="0"/>
    <xf numFmtId="0" fontId="28" fillId="28" borderId="92" applyNumberFormat="0" applyAlignment="0" applyProtection="0"/>
    <xf numFmtId="0" fontId="24" fillId="15" borderId="82" applyNumberFormat="0" applyAlignment="0" applyProtection="0"/>
    <xf numFmtId="0" fontId="17" fillId="28" borderId="86" applyNumberFormat="0" applyAlignment="0" applyProtection="0"/>
    <xf numFmtId="0" fontId="17" fillId="28" borderId="82" applyNumberFormat="0" applyAlignment="0" applyProtection="0"/>
    <xf numFmtId="166" fontId="61" fillId="0" borderId="0" applyFont="0" applyFill="0" applyBorder="0" applyAlignment="0" applyProtection="0"/>
    <xf numFmtId="166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8" fillId="28" borderId="84" applyNumberFormat="0" applyAlignment="0" applyProtection="0"/>
    <xf numFmtId="0" fontId="30" fillId="0" borderId="85" applyNumberFormat="0" applyFill="0" applyAlignment="0" applyProtection="0"/>
    <xf numFmtId="0" fontId="28" fillId="28" borderId="84" applyNumberFormat="0" applyAlignment="0" applyProtection="0"/>
    <xf numFmtId="0" fontId="12" fillId="31" borderId="83" applyNumberFormat="0" applyFont="0" applyAlignment="0" applyProtection="0"/>
    <xf numFmtId="0" fontId="1" fillId="0" borderId="0"/>
    <xf numFmtId="0" fontId="24" fillId="15" borderId="82" applyNumberFormat="0" applyAlignment="0" applyProtection="0"/>
    <xf numFmtId="0" fontId="28" fillId="28" borderId="92" applyNumberFormat="0" applyAlignment="0" applyProtection="0"/>
    <xf numFmtId="0" fontId="30" fillId="0" borderId="89" applyNumberFormat="0" applyFill="0" applyAlignment="0" applyProtection="0"/>
    <xf numFmtId="0" fontId="24" fillId="15" borderId="9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31" borderId="8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15" borderId="90" applyNumberFormat="0" applyAlignment="0" applyProtection="0"/>
    <xf numFmtId="0" fontId="1" fillId="0" borderId="0"/>
    <xf numFmtId="0" fontId="1" fillId="0" borderId="0"/>
    <xf numFmtId="0" fontId="30" fillId="0" borderId="85" applyNumberFormat="0" applyFill="0" applyAlignment="0" applyProtection="0"/>
    <xf numFmtId="0" fontId="28" fillId="28" borderId="84" applyNumberFormat="0" applyAlignment="0" applyProtection="0"/>
    <xf numFmtId="0" fontId="12" fillId="31" borderId="83" applyNumberFormat="0" applyFont="0" applyAlignment="0" applyProtection="0"/>
    <xf numFmtId="0" fontId="30" fillId="0" borderId="93" applyNumberFormat="0" applyFill="0" applyAlignment="0" applyProtection="0"/>
    <xf numFmtId="0" fontId="24" fillId="15" borderId="82" applyNumberFormat="0" applyAlignment="0" applyProtection="0"/>
    <xf numFmtId="0" fontId="17" fillId="28" borderId="82" applyNumberFormat="0" applyAlignment="0" applyProtection="0"/>
    <xf numFmtId="0" fontId="12" fillId="31" borderId="87" applyNumberFormat="0" applyFont="0" applyAlignment="0" applyProtection="0"/>
    <xf numFmtId="0" fontId="17" fillId="28" borderId="8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31" borderId="87" applyNumberFormat="0" applyFont="0" applyAlignment="0" applyProtection="0"/>
    <xf numFmtId="0" fontId="12" fillId="31" borderId="6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28" borderId="90" applyNumberFormat="0" applyAlignment="0" applyProtection="0"/>
    <xf numFmtId="0" fontId="24" fillId="15" borderId="86" applyNumberFormat="0" applyAlignment="0" applyProtection="0"/>
    <xf numFmtId="0" fontId="28" fillId="28" borderId="88" applyNumberFormat="0" applyAlignment="0" applyProtection="0"/>
    <xf numFmtId="0" fontId="24" fillId="15" borderId="86" applyNumberFormat="0" applyAlignment="0" applyProtection="0"/>
    <xf numFmtId="0" fontId="24" fillId="15" borderId="90" applyNumberFormat="0" applyAlignment="0" applyProtection="0"/>
    <xf numFmtId="0" fontId="28" fillId="28" borderId="88" applyNumberFormat="0" applyAlignment="0" applyProtection="0"/>
    <xf numFmtId="0" fontId="12" fillId="31" borderId="83" applyNumberFormat="0" applyFont="0" applyAlignment="0" applyProtection="0"/>
    <xf numFmtId="0" fontId="17" fillId="28" borderId="86" applyNumberFormat="0" applyAlignment="0" applyProtection="0"/>
    <xf numFmtId="0" fontId="30" fillId="0" borderId="93" applyNumberFormat="0" applyFill="0" applyAlignment="0" applyProtection="0"/>
    <xf numFmtId="0" fontId="17" fillId="28" borderId="90" applyNumberFormat="0" applyAlignment="0" applyProtection="0"/>
  </cellStyleXfs>
  <cellXfs count="510">
    <xf numFmtId="0" fontId="0" fillId="0" borderId="0" xfId="0"/>
    <xf numFmtId="0" fontId="38" fillId="0" borderId="0" xfId="0" applyFont="1"/>
    <xf numFmtId="0" fontId="39" fillId="0" borderId="0" xfId="0" applyFont="1"/>
    <xf numFmtId="0" fontId="34" fillId="0" borderId="0" xfId="0" applyFont="1" applyAlignment="1">
      <alignment horizontal="center" vertical="center" wrapText="1"/>
    </xf>
    <xf numFmtId="0" fontId="38" fillId="2" borderId="0" xfId="0" applyFont="1" applyFill="1"/>
    <xf numFmtId="0" fontId="39" fillId="6" borderId="18" xfId="13" applyFont="1" applyFill="1" applyBorder="1" applyAlignment="1">
      <alignment horizontal="center" vertical="center" wrapText="1"/>
    </xf>
    <xf numFmtId="0" fontId="38" fillId="0" borderId="41" xfId="0" applyFont="1" applyBorder="1"/>
    <xf numFmtId="1" fontId="41" fillId="3" borderId="8" xfId="6" applyNumberFormat="1" applyFont="1" applyFill="1" applyBorder="1" applyAlignment="1">
      <alignment horizontal="center" vertical="center"/>
    </xf>
    <xf numFmtId="0" fontId="38" fillId="0" borderId="2" xfId="0" applyFont="1" applyBorder="1"/>
    <xf numFmtId="0" fontId="38" fillId="0" borderId="3" xfId="0" applyFont="1" applyBorder="1"/>
    <xf numFmtId="0" fontId="38" fillId="0" borderId="4" xfId="0" applyFont="1" applyBorder="1"/>
    <xf numFmtId="0" fontId="39" fillId="6" borderId="10" xfId="13" applyFont="1" applyFill="1" applyBorder="1" applyAlignment="1">
      <alignment horizontal="center" vertical="center" wrapText="1"/>
    </xf>
    <xf numFmtId="0" fontId="38" fillId="0" borderId="38" xfId="0" applyFont="1" applyBorder="1"/>
    <xf numFmtId="167" fontId="41" fillId="3" borderId="14" xfId="6" applyNumberFormat="1" applyFont="1" applyFill="1" applyBorder="1" applyAlignment="1">
      <alignment horizontal="center" vertical="center"/>
    </xf>
    <xf numFmtId="0" fontId="38" fillId="0" borderId="11" xfId="0" applyFont="1" applyBorder="1"/>
    <xf numFmtId="169" fontId="38" fillId="0" borderId="0" xfId="0" applyNumberFormat="1" applyFont="1"/>
    <xf numFmtId="0" fontId="38" fillId="0" borderId="0" xfId="0" applyFont="1" applyAlignment="1">
      <alignment horizontal="center"/>
    </xf>
    <xf numFmtId="0" fontId="38" fillId="0" borderId="27" xfId="0" applyFont="1" applyBorder="1"/>
    <xf numFmtId="0" fontId="36" fillId="6" borderId="24" xfId="13" applyFont="1" applyFill="1" applyBorder="1" applyAlignment="1">
      <alignment horizontal="center" vertical="center" wrapText="1"/>
    </xf>
    <xf numFmtId="0" fontId="36" fillId="2" borderId="24" xfId="13" applyFont="1" applyFill="1" applyBorder="1" applyAlignment="1">
      <alignment horizontal="center" vertical="center" wrapText="1"/>
    </xf>
    <xf numFmtId="0" fontId="36" fillId="6" borderId="0" xfId="13" applyFont="1" applyFill="1" applyAlignment="1">
      <alignment horizontal="center" vertical="center" wrapText="1"/>
    </xf>
    <xf numFmtId="0" fontId="38" fillId="0" borderId="28" xfId="0" applyFont="1" applyBorder="1"/>
    <xf numFmtId="0" fontId="42" fillId="6" borderId="12" xfId="13" applyFont="1" applyFill="1" applyBorder="1" applyAlignment="1">
      <alignment horizontal="center" vertical="center" wrapText="1"/>
    </xf>
    <xf numFmtId="0" fontId="42" fillId="2" borderId="12" xfId="13" applyFont="1" applyFill="1" applyBorder="1" applyAlignment="1">
      <alignment horizontal="center" vertical="center" wrapText="1"/>
    </xf>
    <xf numFmtId="0" fontId="43" fillId="4" borderId="46" xfId="83" applyNumberFormat="1" applyFont="1" applyFill="1" applyBorder="1" applyAlignment="1" applyProtection="1">
      <alignment horizontal="center" vertical="center" readingOrder="2"/>
    </xf>
    <xf numFmtId="0" fontId="43" fillId="4" borderId="46" xfId="83" applyNumberFormat="1" applyFont="1" applyFill="1" applyBorder="1" applyAlignment="1" applyProtection="1">
      <alignment horizontal="right" vertical="center" readingOrder="2"/>
      <protection locked="0"/>
    </xf>
    <xf numFmtId="3" fontId="43" fillId="4" borderId="46" xfId="83" applyNumberFormat="1" applyFont="1" applyFill="1" applyBorder="1" applyAlignment="1" applyProtection="1">
      <alignment horizontal="center" vertical="center" readingOrder="2"/>
      <protection locked="0"/>
    </xf>
    <xf numFmtId="3" fontId="43" fillId="4" borderId="46" xfId="83" applyNumberFormat="1" applyFont="1" applyFill="1" applyBorder="1" applyAlignment="1" applyProtection="1">
      <alignment horizontal="center" vertical="center" readingOrder="2"/>
    </xf>
    <xf numFmtId="4" fontId="43" fillId="4" borderId="46" xfId="83" applyNumberFormat="1" applyFont="1" applyFill="1" applyBorder="1" applyAlignment="1" applyProtection="1">
      <alignment horizontal="center" vertical="center" readingOrder="2"/>
    </xf>
    <xf numFmtId="3" fontId="41" fillId="7" borderId="24" xfId="10" applyNumberFormat="1" applyFont="1" applyFill="1" applyBorder="1" applyAlignment="1" applyProtection="1">
      <alignment horizontal="center" vertical="center"/>
    </xf>
    <xf numFmtId="0" fontId="43" fillId="4" borderId="46" xfId="83" applyNumberFormat="1" applyFont="1" applyFill="1" applyBorder="1" applyAlignment="1" applyProtection="1">
      <alignment horizontal="right" vertical="center" readingOrder="2"/>
    </xf>
    <xf numFmtId="0" fontId="38" fillId="0" borderId="10" xfId="0" applyFont="1" applyBorder="1"/>
    <xf numFmtId="0" fontId="39" fillId="6" borderId="18" xfId="74" applyFont="1" applyFill="1" applyBorder="1" applyAlignment="1">
      <alignment horizontal="center" vertical="center" wrapText="1"/>
    </xf>
    <xf numFmtId="0" fontId="43" fillId="0" borderId="0" xfId="6" applyFont="1"/>
    <xf numFmtId="0" fontId="39" fillId="6" borderId="10" xfId="74" applyFont="1" applyFill="1" applyBorder="1" applyAlignment="1">
      <alignment horizontal="center" vertical="center" wrapText="1"/>
    </xf>
    <xf numFmtId="167" fontId="41" fillId="3" borderId="0" xfId="6" applyNumberFormat="1" applyFont="1" applyFill="1" applyAlignment="1">
      <alignment horizontal="center" vertical="center"/>
    </xf>
    <xf numFmtId="0" fontId="36" fillId="6" borderId="27" xfId="77" applyFont="1" applyFill="1" applyBorder="1" applyAlignment="1">
      <alignment horizontal="center" vertical="center" wrapText="1"/>
    </xf>
    <xf numFmtId="0" fontId="36" fillId="6" borderId="51" xfId="74" applyFont="1" applyFill="1" applyBorder="1" applyAlignment="1">
      <alignment horizontal="center" vertical="center" wrapText="1"/>
    </xf>
    <xf numFmtId="0" fontId="36" fillId="6" borderId="51" xfId="77" applyFont="1" applyFill="1" applyBorder="1" applyAlignment="1">
      <alignment horizontal="center" vertical="center" wrapText="1"/>
    </xf>
    <xf numFmtId="0" fontId="36" fillId="6" borderId="22" xfId="77" applyFont="1" applyFill="1" applyBorder="1" applyAlignment="1">
      <alignment horizontal="center" vertical="center" wrapText="1"/>
    </xf>
    <xf numFmtId="1" fontId="41" fillId="4" borderId="18" xfId="6" applyNumberFormat="1" applyFont="1" applyFill="1" applyBorder="1" applyAlignment="1">
      <alignment horizontal="center" vertical="center"/>
    </xf>
    <xf numFmtId="168" fontId="41" fillId="4" borderId="19" xfId="14" applyNumberFormat="1" applyFont="1" applyFill="1" applyBorder="1" applyAlignment="1" applyProtection="1">
      <alignment horizontal="center" vertical="center"/>
    </xf>
    <xf numFmtId="9" fontId="41" fillId="4" borderId="19" xfId="6" applyNumberFormat="1" applyFont="1" applyFill="1" applyBorder="1" applyAlignment="1">
      <alignment horizontal="center" vertical="center"/>
    </xf>
    <xf numFmtId="3" fontId="41" fillId="4" borderId="19" xfId="6" applyNumberFormat="1" applyFont="1" applyFill="1" applyBorder="1" applyAlignment="1">
      <alignment horizontal="center" vertical="center"/>
    </xf>
    <xf numFmtId="168" fontId="43" fillId="0" borderId="0" xfId="6" applyNumberFormat="1" applyFont="1" applyAlignment="1">
      <alignment vertical="center"/>
    </xf>
    <xf numFmtId="10" fontId="43" fillId="0" borderId="0" xfId="1" applyNumberFormat="1" applyFont="1" applyAlignment="1" applyProtection="1">
      <alignment vertical="center"/>
    </xf>
    <xf numFmtId="0" fontId="43" fillId="0" borderId="0" xfId="6" applyFont="1" applyAlignment="1">
      <alignment vertical="center"/>
    </xf>
    <xf numFmtId="9" fontId="43" fillId="0" borderId="0" xfId="1" applyFont="1" applyAlignment="1" applyProtection="1">
      <alignment vertical="center"/>
    </xf>
    <xf numFmtId="3" fontId="43" fillId="0" borderId="0" xfId="6" applyNumberFormat="1" applyFont="1" applyAlignment="1">
      <alignment vertical="center"/>
    </xf>
    <xf numFmtId="167" fontId="43" fillId="0" borderId="0" xfId="6" applyNumberFormat="1" applyFont="1" applyAlignment="1">
      <alignment vertical="center"/>
    </xf>
    <xf numFmtId="1" fontId="41" fillId="4" borderId="10" xfId="6" applyNumberFormat="1" applyFont="1" applyFill="1" applyBorder="1" applyAlignment="1">
      <alignment horizontal="center" vertical="center"/>
    </xf>
    <xf numFmtId="167" fontId="46" fillId="9" borderId="24" xfId="10" applyNumberFormat="1" applyFont="1" applyFill="1" applyBorder="1" applyAlignment="1" applyProtection="1">
      <alignment horizontal="center" vertical="center"/>
    </xf>
    <xf numFmtId="9" fontId="46" fillId="9" borderId="24" xfId="1" applyFont="1" applyFill="1" applyBorder="1" applyAlignment="1" applyProtection="1">
      <alignment horizontal="center" vertical="center"/>
    </xf>
    <xf numFmtId="0" fontId="47" fillId="0" borderId="0" xfId="6" applyFont="1"/>
    <xf numFmtId="0" fontId="43" fillId="0" borderId="19" xfId="6" applyFont="1" applyBorder="1"/>
    <xf numFmtId="0" fontId="36" fillId="6" borderId="11" xfId="77" applyFont="1" applyFill="1" applyBorder="1" applyAlignment="1">
      <alignment horizontal="center" vertical="center" wrapText="1"/>
    </xf>
    <xf numFmtId="1" fontId="41" fillId="4" borderId="47" xfId="6" applyNumberFormat="1" applyFont="1" applyFill="1" applyBorder="1" applyAlignment="1">
      <alignment horizontal="center" vertical="center"/>
    </xf>
    <xf numFmtId="1" fontId="41" fillId="4" borderId="1" xfId="6" applyNumberFormat="1" applyFont="1" applyFill="1" applyBorder="1" applyAlignment="1">
      <alignment horizontal="right" vertical="center"/>
    </xf>
    <xf numFmtId="167" fontId="41" fillId="4" borderId="1" xfId="10" applyNumberFormat="1" applyFont="1" applyFill="1" applyBorder="1" applyAlignment="1" applyProtection="1">
      <alignment horizontal="center" vertical="center"/>
    </xf>
    <xf numFmtId="171" fontId="41" fillId="4" borderId="1" xfId="10" applyNumberFormat="1" applyFont="1" applyFill="1" applyBorder="1" applyAlignment="1" applyProtection="1">
      <alignment horizontal="center" vertical="center"/>
    </xf>
    <xf numFmtId="167" fontId="41" fillId="3" borderId="1" xfId="10" applyNumberFormat="1" applyFont="1" applyFill="1" applyBorder="1" applyAlignment="1" applyProtection="1">
      <alignment horizontal="center" vertical="center"/>
    </xf>
    <xf numFmtId="167" fontId="46" fillId="9" borderId="53" xfId="10" applyNumberFormat="1" applyFont="1" applyFill="1" applyBorder="1" applyAlignment="1">
      <alignment horizontal="center" vertical="center"/>
    </xf>
    <xf numFmtId="1" fontId="41" fillId="3" borderId="0" xfId="6" applyNumberFormat="1" applyFont="1" applyFill="1" applyAlignment="1">
      <alignment horizontal="center" vertical="center"/>
    </xf>
    <xf numFmtId="1" fontId="41" fillId="4" borderId="47" xfId="6" applyNumberFormat="1" applyFont="1" applyFill="1" applyBorder="1" applyAlignment="1">
      <alignment horizontal="center"/>
    </xf>
    <xf numFmtId="1" fontId="41" fillId="4" borderId="1" xfId="6" applyNumberFormat="1" applyFont="1" applyFill="1" applyBorder="1" applyAlignment="1">
      <alignment horizontal="right"/>
    </xf>
    <xf numFmtId="167" fontId="43" fillId="36" borderId="1" xfId="10" applyNumberFormat="1" applyFont="1" applyFill="1" applyBorder="1" applyAlignment="1" applyProtection="1">
      <alignment horizontal="center"/>
    </xf>
    <xf numFmtId="3" fontId="46" fillId="9" borderId="24" xfId="6" applyNumberFormat="1" applyFont="1" applyFill="1" applyBorder="1" applyAlignment="1">
      <alignment horizontal="center" vertical="center"/>
    </xf>
    <xf numFmtId="3" fontId="43" fillId="0" borderId="1" xfId="16" applyNumberFormat="1" applyFont="1" applyFill="1" applyBorder="1" applyAlignment="1" applyProtection="1">
      <alignment horizontal="center" vertical="center" readingOrder="1"/>
      <protection locked="0"/>
    </xf>
    <xf numFmtId="0" fontId="36" fillId="6" borderId="19" xfId="77" applyFont="1" applyFill="1" applyBorder="1" applyAlignment="1">
      <alignment horizontal="center" vertical="center" wrapText="1"/>
    </xf>
    <xf numFmtId="1" fontId="41" fillId="4" borderId="40" xfId="6" applyNumberFormat="1" applyFont="1" applyFill="1" applyBorder="1" applyAlignment="1">
      <alignment horizontal="center"/>
    </xf>
    <xf numFmtId="0" fontId="38" fillId="0" borderId="0" xfId="76" applyFont="1"/>
    <xf numFmtId="0" fontId="44" fillId="8" borderId="19" xfId="76" applyFont="1" applyFill="1" applyBorder="1" applyAlignment="1">
      <alignment horizontal="center" vertical="center" wrapText="1"/>
    </xf>
    <xf numFmtId="0" fontId="36" fillId="6" borderId="7" xfId="77" applyFont="1" applyFill="1" applyBorder="1" applyAlignment="1">
      <alignment horizontal="center" vertical="center" wrapText="1"/>
    </xf>
    <xf numFmtId="0" fontId="36" fillId="0" borderId="0" xfId="76" applyFont="1"/>
    <xf numFmtId="0" fontId="36" fillId="2" borderId="11" xfId="76" applyFont="1" applyFill="1" applyBorder="1" applyAlignment="1">
      <alignment horizontal="center" vertical="center" wrapText="1"/>
    </xf>
    <xf numFmtId="0" fontId="36" fillId="6" borderId="13" xfId="77" applyFont="1" applyFill="1" applyBorder="1" applyAlignment="1">
      <alignment horizontal="center" vertical="center" wrapText="1"/>
    </xf>
    <xf numFmtId="167" fontId="43" fillId="0" borderId="1" xfId="16" applyNumberFormat="1" applyFont="1" applyFill="1" applyBorder="1" applyAlignment="1" applyProtection="1">
      <alignment horizontal="center" vertical="center" readingOrder="1"/>
      <protection locked="0"/>
    </xf>
    <xf numFmtId="0" fontId="43" fillId="4" borderId="1" xfId="10" applyNumberFormat="1" applyFont="1" applyFill="1" applyBorder="1" applyAlignment="1" applyProtection="1">
      <alignment horizontal="center"/>
    </xf>
    <xf numFmtId="0" fontId="41" fillId="4" borderId="1" xfId="78" applyNumberFormat="1" applyFont="1" applyFill="1" applyBorder="1" applyAlignment="1" applyProtection="1">
      <alignment horizontal="center"/>
    </xf>
    <xf numFmtId="167" fontId="41" fillId="4" borderId="1" xfId="78" applyNumberFormat="1" applyFont="1" applyFill="1" applyBorder="1" applyAlignment="1" applyProtection="1">
      <alignment horizontal="center"/>
    </xf>
    <xf numFmtId="167" fontId="41" fillId="3" borderId="1" xfId="6" applyNumberFormat="1" applyFont="1" applyFill="1" applyBorder="1" applyAlignment="1">
      <alignment horizontal="center"/>
    </xf>
    <xf numFmtId="10" fontId="41" fillId="3" borderId="1" xfId="10" applyNumberFormat="1" applyFont="1" applyFill="1" applyBorder="1" applyAlignment="1" applyProtection="1">
      <alignment horizontal="center"/>
    </xf>
    <xf numFmtId="0" fontId="51" fillId="0" borderId="0" xfId="6" applyFont="1"/>
    <xf numFmtId="9" fontId="46" fillId="9" borderId="24" xfId="66" applyFont="1" applyFill="1" applyBorder="1" applyAlignment="1">
      <alignment horizontal="center" vertical="center"/>
    </xf>
    <xf numFmtId="0" fontId="47" fillId="0" borderId="18" xfId="6" applyFont="1" applyBorder="1"/>
    <xf numFmtId="0" fontId="36" fillId="6" borderId="7" xfId="61" applyFont="1" applyFill="1" applyBorder="1" applyAlignment="1">
      <alignment horizontal="center" vertical="center" wrapText="1"/>
    </xf>
    <xf numFmtId="0" fontId="47" fillId="0" borderId="10" xfId="6" applyFont="1" applyBorder="1"/>
    <xf numFmtId="0" fontId="36" fillId="6" borderId="13" xfId="61" applyFont="1" applyFill="1" applyBorder="1" applyAlignment="1">
      <alignment horizontal="center" vertical="center" wrapText="1"/>
    </xf>
    <xf numFmtId="1" fontId="43" fillId="4" borderId="9" xfId="6" applyNumberFormat="1" applyFont="1" applyFill="1" applyBorder="1" applyAlignment="1">
      <alignment horizontal="center"/>
    </xf>
    <xf numFmtId="167" fontId="41" fillId="3" borderId="1" xfId="10" applyNumberFormat="1" applyFont="1" applyFill="1" applyBorder="1" applyAlignment="1" applyProtection="1">
      <alignment horizontal="center"/>
    </xf>
    <xf numFmtId="167" fontId="41" fillId="3" borderId="52" xfId="10" applyNumberFormat="1" applyFont="1" applyFill="1" applyBorder="1" applyAlignment="1" applyProtection="1">
      <alignment horizontal="center"/>
    </xf>
    <xf numFmtId="164" fontId="41" fillId="3" borderId="9" xfId="16" applyNumberFormat="1" applyFont="1" applyFill="1" applyBorder="1" applyAlignment="1" applyProtection="1">
      <alignment horizontal="center"/>
    </xf>
    <xf numFmtId="164" fontId="41" fillId="3" borderId="1" xfId="16" applyNumberFormat="1" applyFont="1" applyFill="1" applyBorder="1" applyAlignment="1" applyProtection="1">
      <alignment horizontal="center"/>
    </xf>
    <xf numFmtId="9" fontId="41" fillId="3" borderId="15" xfId="96" applyFont="1" applyFill="1" applyBorder="1" applyAlignment="1" applyProtection="1">
      <alignment horizontal="center"/>
    </xf>
    <xf numFmtId="1" fontId="43" fillId="4" borderId="10" xfId="6" applyNumberFormat="1" applyFont="1" applyFill="1" applyBorder="1" applyAlignment="1">
      <alignment horizontal="center"/>
    </xf>
    <xf numFmtId="167" fontId="41" fillId="3" borderId="13" xfId="10" applyNumberFormat="1" applyFont="1" applyFill="1" applyBorder="1" applyAlignment="1" applyProtection="1">
      <alignment horizontal="center"/>
    </xf>
    <xf numFmtId="164" fontId="41" fillId="3" borderId="10" xfId="16" applyNumberFormat="1" applyFont="1" applyFill="1" applyBorder="1" applyAlignment="1" applyProtection="1">
      <alignment horizontal="center"/>
    </xf>
    <xf numFmtId="167" fontId="41" fillId="3" borderId="11" xfId="10" applyNumberFormat="1" applyFont="1" applyFill="1" applyBorder="1" applyAlignment="1" applyProtection="1">
      <alignment horizontal="center"/>
    </xf>
    <xf numFmtId="9" fontId="46" fillId="9" borderId="12" xfId="6" applyNumberFormat="1" applyFont="1" applyFill="1" applyBorder="1" applyAlignment="1">
      <alignment horizontal="center" vertical="center"/>
    </xf>
    <xf numFmtId="167" fontId="46" fillId="9" borderId="12" xfId="6" applyNumberFormat="1" applyFont="1" applyFill="1" applyBorder="1" applyAlignment="1">
      <alignment horizontal="center" vertical="center"/>
    </xf>
    <xf numFmtId="167" fontId="46" fillId="9" borderId="12" xfId="10" applyNumberFormat="1" applyFont="1" applyFill="1" applyBorder="1" applyAlignment="1">
      <alignment horizontal="center" vertical="center"/>
    </xf>
    <xf numFmtId="167" fontId="46" fillId="9" borderId="54" xfId="10" applyNumberFormat="1" applyFont="1" applyFill="1" applyBorder="1" applyAlignment="1">
      <alignment horizontal="center" vertical="center"/>
    </xf>
    <xf numFmtId="9" fontId="46" fillId="9" borderId="16" xfId="10" applyFont="1" applyFill="1" applyBorder="1" applyAlignment="1">
      <alignment horizontal="center" vertical="center"/>
    </xf>
    <xf numFmtId="0" fontId="47" fillId="2" borderId="0" xfId="6" applyFont="1" applyFill="1"/>
    <xf numFmtId="0" fontId="38" fillId="0" borderId="0" xfId="61" applyFont="1"/>
    <xf numFmtId="0" fontId="36" fillId="0" borderId="0" xfId="61" applyFont="1"/>
    <xf numFmtId="10" fontId="43" fillId="3" borderId="1" xfId="10" applyNumberFormat="1" applyFont="1" applyFill="1" applyBorder="1" applyAlignment="1" applyProtection="1">
      <alignment horizontal="center"/>
    </xf>
    <xf numFmtId="1" fontId="41" fillId="9" borderId="8" xfId="74" applyNumberFormat="1" applyFont="1" applyFill="1" applyBorder="1" applyAlignment="1">
      <alignment horizontal="center" vertical="center"/>
    </xf>
    <xf numFmtId="1" fontId="52" fillId="33" borderId="23" xfId="6" applyNumberFormat="1" applyFont="1" applyFill="1" applyBorder="1" applyAlignment="1">
      <alignment horizontal="center" vertical="center"/>
    </xf>
    <xf numFmtId="1" fontId="52" fillId="33" borderId="24" xfId="6" applyNumberFormat="1" applyFont="1" applyFill="1" applyBorder="1" applyAlignment="1">
      <alignment horizontal="center" vertical="center"/>
    </xf>
    <xf numFmtId="1" fontId="52" fillId="33" borderId="17" xfId="6" applyNumberFormat="1" applyFont="1" applyFill="1" applyBorder="1" applyAlignment="1">
      <alignment horizontal="center" vertical="center"/>
    </xf>
    <xf numFmtId="9" fontId="41" fillId="0" borderId="7" xfId="10" applyFont="1" applyBorder="1" applyAlignment="1" applyProtection="1">
      <alignment horizontal="center" vertical="center"/>
    </xf>
    <xf numFmtId="9" fontId="41" fillId="0" borderId="13" xfId="10" applyFont="1" applyBorder="1" applyAlignment="1" applyProtection="1">
      <alignment horizontal="center" vertical="center"/>
    </xf>
    <xf numFmtId="0" fontId="36" fillId="6" borderId="19" xfId="61" applyFont="1" applyFill="1" applyBorder="1" applyAlignment="1">
      <alignment horizontal="center" vertical="center" wrapText="1"/>
    </xf>
    <xf numFmtId="0" fontId="36" fillId="6" borderId="11" xfId="61" applyFont="1" applyFill="1" applyBorder="1" applyAlignment="1">
      <alignment horizontal="center" vertical="center" wrapText="1"/>
    </xf>
    <xf numFmtId="9" fontId="41" fillId="4" borderId="8" xfId="10" applyFont="1" applyFill="1" applyBorder="1" applyAlignment="1" applyProtection="1">
      <alignment horizontal="center" vertical="center" wrapText="1"/>
    </xf>
    <xf numFmtId="9" fontId="41" fillId="4" borderId="14" xfId="10" applyFont="1" applyFill="1" applyBorder="1" applyAlignment="1" applyProtection="1">
      <alignment horizontal="center" vertical="center" wrapText="1"/>
    </xf>
    <xf numFmtId="170" fontId="41" fillId="7" borderId="17" xfId="14" applyNumberFormat="1" applyFont="1" applyFill="1" applyBorder="1" applyAlignment="1">
      <alignment horizontal="center" vertical="center"/>
    </xf>
    <xf numFmtId="1" fontId="41" fillId="4" borderId="0" xfId="6" applyNumberFormat="1" applyFont="1" applyFill="1" applyAlignment="1">
      <alignment horizontal="center" vertical="center" wrapText="1"/>
    </xf>
    <xf numFmtId="0" fontId="47" fillId="0" borderId="0" xfId="74" applyFont="1"/>
    <xf numFmtId="1" fontId="36" fillId="7" borderId="5" xfId="6" applyNumberFormat="1" applyFont="1" applyFill="1" applyBorder="1" applyAlignment="1">
      <alignment horizontal="center" vertical="center" wrapText="1"/>
    </xf>
    <xf numFmtId="1" fontId="36" fillId="7" borderId="23" xfId="6" applyNumberFormat="1" applyFont="1" applyFill="1" applyBorder="1" applyAlignment="1">
      <alignment horizontal="center" vertical="center" wrapText="1"/>
    </xf>
    <xf numFmtId="1" fontId="36" fillId="7" borderId="26" xfId="6" applyNumberFormat="1" applyFont="1" applyFill="1" applyBorder="1" applyAlignment="1">
      <alignment horizontal="center" vertical="center" wrapText="1"/>
    </xf>
    <xf numFmtId="1" fontId="41" fillId="4" borderId="18" xfId="6" applyNumberFormat="1" applyFont="1" applyFill="1" applyBorder="1" applyAlignment="1">
      <alignment horizontal="center" vertical="center" wrapText="1"/>
    </xf>
    <xf numFmtId="9" fontId="41" fillId="4" borderId="19" xfId="10" applyFont="1" applyFill="1" applyBorder="1" applyAlignment="1" applyProtection="1">
      <alignment horizontal="center" vertical="center" wrapText="1"/>
    </xf>
    <xf numFmtId="1" fontId="41" fillId="4" borderId="8" xfId="6" applyNumberFormat="1" applyFont="1" applyFill="1" applyBorder="1" applyAlignment="1">
      <alignment horizontal="center" vertical="center" wrapText="1"/>
    </xf>
    <xf numFmtId="1" fontId="41" fillId="4" borderId="23" xfId="6" applyNumberFormat="1" applyFont="1" applyFill="1" applyBorder="1" applyAlignment="1">
      <alignment horizontal="center" vertical="center" wrapText="1"/>
    </xf>
    <xf numFmtId="1" fontId="41" fillId="4" borderId="17" xfId="6" applyNumberFormat="1" applyFont="1" applyFill="1" applyBorder="1" applyAlignment="1">
      <alignment horizontal="center" vertical="center" wrapText="1"/>
    </xf>
    <xf numFmtId="1" fontId="41" fillId="4" borderId="10" xfId="6" applyNumberFormat="1" applyFont="1" applyFill="1" applyBorder="1" applyAlignment="1">
      <alignment horizontal="center" vertical="center" wrapText="1"/>
    </xf>
    <xf numFmtId="9" fontId="41" fillId="4" borderId="11" xfId="10" applyFont="1" applyFill="1" applyBorder="1" applyAlignment="1" applyProtection="1">
      <alignment horizontal="center" vertical="center" wrapText="1"/>
    </xf>
    <xf numFmtId="1" fontId="41" fillId="4" borderId="14" xfId="6" applyNumberFormat="1" applyFont="1" applyFill="1" applyBorder="1" applyAlignment="1">
      <alignment horizontal="center" vertical="center" wrapText="1"/>
    </xf>
    <xf numFmtId="1" fontId="41" fillId="9" borderId="23" xfId="74" applyNumberFormat="1" applyFont="1" applyFill="1" applyBorder="1" applyAlignment="1">
      <alignment horizontal="center" vertical="center"/>
    </xf>
    <xf numFmtId="1" fontId="41" fillId="9" borderId="17" xfId="74" applyNumberFormat="1" applyFont="1" applyFill="1" applyBorder="1" applyAlignment="1">
      <alignment horizontal="center" vertical="center"/>
    </xf>
    <xf numFmtId="0" fontId="51" fillId="0" borderId="0" xfId="74" applyFont="1"/>
    <xf numFmtId="1" fontId="41" fillId="4" borderId="9" xfId="6" applyNumberFormat="1" applyFont="1" applyFill="1" applyBorder="1" applyAlignment="1">
      <alignment horizontal="center" vertical="center" wrapText="1"/>
    </xf>
    <xf numFmtId="9" fontId="41" fillId="4" borderId="15" xfId="10" applyFont="1" applyFill="1" applyBorder="1" applyAlignment="1" applyProtection="1">
      <alignment horizontal="center" vertical="center" wrapText="1"/>
    </xf>
    <xf numFmtId="1" fontId="41" fillId="4" borderId="23" xfId="61" applyNumberFormat="1" applyFont="1" applyFill="1" applyBorder="1" applyAlignment="1">
      <alignment horizontal="center" vertical="center" wrapText="1"/>
    </xf>
    <xf numFmtId="1" fontId="41" fillId="9" borderId="5" xfId="74" applyNumberFormat="1" applyFont="1" applyFill="1" applyBorder="1" applyAlignment="1">
      <alignment horizontal="center" vertical="center"/>
    </xf>
    <xf numFmtId="1" fontId="41" fillId="9" borderId="6" xfId="74" applyNumberFormat="1" applyFont="1" applyFill="1" applyBorder="1" applyAlignment="1">
      <alignment horizontal="center" vertical="center"/>
    </xf>
    <xf numFmtId="0" fontId="41" fillId="0" borderId="18" xfId="6" applyFont="1" applyBorder="1" applyAlignment="1">
      <alignment horizontal="center" vertical="center"/>
    </xf>
    <xf numFmtId="0" fontId="41" fillId="0" borderId="10" xfId="6" applyFont="1" applyBorder="1" applyAlignment="1">
      <alignment horizontal="center" vertical="center"/>
    </xf>
    <xf numFmtId="0" fontId="51" fillId="0" borderId="25" xfId="74" applyFont="1" applyBorder="1" applyAlignment="1">
      <alignment horizontal="right" vertical="center" wrapText="1"/>
    </xf>
    <xf numFmtId="9" fontId="36" fillId="4" borderId="18" xfId="75" applyNumberFormat="1" applyFont="1" applyFill="1" applyBorder="1" applyAlignment="1">
      <alignment horizontal="center" vertical="center" wrapText="1"/>
    </xf>
    <xf numFmtId="9" fontId="36" fillId="4" borderId="10" xfId="75" applyNumberFormat="1" applyFont="1" applyFill="1" applyBorder="1" applyAlignment="1">
      <alignment horizontal="center" vertical="center" wrapText="1"/>
    </xf>
    <xf numFmtId="0" fontId="36" fillId="6" borderId="2" xfId="60" applyFont="1" applyFill="1" applyBorder="1" applyAlignment="1">
      <alignment horizontal="center" vertical="center" wrapText="1"/>
    </xf>
    <xf numFmtId="0" fontId="47" fillId="0" borderId="0" xfId="13" applyFont="1"/>
    <xf numFmtId="9" fontId="47" fillId="0" borderId="0" xfId="10" applyFont="1"/>
    <xf numFmtId="0" fontId="47" fillId="0" borderId="18" xfId="13" applyFont="1" applyBorder="1"/>
    <xf numFmtId="0" fontId="36" fillId="6" borderId="19" xfId="13" applyFont="1" applyFill="1" applyBorder="1" applyAlignment="1">
      <alignment horizontal="center" vertical="center" wrapText="1"/>
    </xf>
    <xf numFmtId="0" fontId="36" fillId="6" borderId="8" xfId="13" applyFont="1" applyFill="1" applyBorder="1" applyAlignment="1">
      <alignment horizontal="center" vertical="center" wrapText="1"/>
    </xf>
    <xf numFmtId="0" fontId="47" fillId="0" borderId="20" xfId="13" applyFont="1" applyBorder="1"/>
    <xf numFmtId="3" fontId="43" fillId="3" borderId="1" xfId="10" applyNumberFormat="1" applyFont="1" applyFill="1" applyBorder="1" applyAlignment="1" applyProtection="1">
      <alignment horizontal="center"/>
    </xf>
    <xf numFmtId="1" fontId="41" fillId="4" borderId="0" xfId="6" applyNumberFormat="1" applyFont="1" applyFill="1" applyAlignment="1">
      <alignment horizontal="center"/>
    </xf>
    <xf numFmtId="1" fontId="41" fillId="4" borderId="0" xfId="6" applyNumberFormat="1" applyFont="1" applyFill="1" applyAlignment="1">
      <alignment horizontal="right"/>
    </xf>
    <xf numFmtId="0" fontId="43" fillId="4" borderId="46" xfId="83" applyNumberFormat="1" applyFont="1" applyFill="1" applyBorder="1" applyAlignment="1" applyProtection="1">
      <alignment horizontal="center" vertical="center" readingOrder="2"/>
      <protection locked="0"/>
    </xf>
    <xf numFmtId="0" fontId="43" fillId="4" borderId="21" xfId="83" applyNumberFormat="1" applyFont="1" applyFill="1" applyBorder="1" applyAlignment="1" applyProtection="1">
      <alignment horizontal="right" vertical="center" readingOrder="2"/>
    </xf>
    <xf numFmtId="0" fontId="43" fillId="4" borderId="45" xfId="83" applyNumberFormat="1" applyFont="1" applyFill="1" applyBorder="1" applyAlignment="1" applyProtection="1">
      <alignment horizontal="right" vertical="center" readingOrder="2"/>
    </xf>
    <xf numFmtId="9" fontId="41" fillId="7" borderId="24" xfId="1" applyFont="1" applyFill="1" applyBorder="1" applyAlignment="1" applyProtection="1">
      <alignment horizontal="center" vertical="center"/>
    </xf>
    <xf numFmtId="0" fontId="42" fillId="6" borderId="11" xfId="13" applyFont="1" applyFill="1" applyBorder="1" applyAlignment="1">
      <alignment horizontal="center" vertical="center" wrapText="1"/>
    </xf>
    <xf numFmtId="3" fontId="43" fillId="4" borderId="21" xfId="83" applyNumberFormat="1" applyFont="1" applyFill="1" applyBorder="1" applyAlignment="1" applyProtection="1">
      <alignment horizontal="center" vertical="center" readingOrder="2"/>
      <protection locked="0"/>
    </xf>
    <xf numFmtId="0" fontId="43" fillId="4" borderId="9" xfId="83" applyNumberFormat="1" applyFont="1" applyFill="1" applyBorder="1" applyAlignment="1" applyProtection="1">
      <alignment horizontal="center" vertical="center" readingOrder="2"/>
    </xf>
    <xf numFmtId="9" fontId="41" fillId="7" borderId="17" xfId="1" applyFont="1" applyFill="1" applyBorder="1" applyAlignment="1" applyProtection="1">
      <alignment horizontal="center" vertical="center"/>
    </xf>
    <xf numFmtId="9" fontId="38" fillId="4" borderId="18" xfId="1" applyFont="1" applyFill="1" applyBorder="1" applyAlignment="1" applyProtection="1">
      <alignment horizontal="center" vertical="center" wrapText="1" readingOrder="2"/>
    </xf>
    <xf numFmtId="9" fontId="38" fillId="4" borderId="10" xfId="1" applyFont="1" applyFill="1" applyBorder="1" applyAlignment="1" applyProtection="1">
      <alignment horizontal="center" vertical="center" wrapText="1" readingOrder="2"/>
    </xf>
    <xf numFmtId="0" fontId="36" fillId="6" borderId="6" xfId="13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wrapText="1"/>
    </xf>
    <xf numFmtId="0" fontId="53" fillId="0" borderId="18" xfId="0" applyFont="1" applyBorder="1" applyAlignment="1">
      <alignment horizontal="center" wrapText="1"/>
    </xf>
    <xf numFmtId="0" fontId="36" fillId="0" borderId="19" xfId="0" applyFont="1" applyBorder="1" applyAlignment="1">
      <alignment horizontal="center"/>
    </xf>
    <xf numFmtId="0" fontId="36" fillId="0" borderId="8" xfId="0" applyFont="1" applyBorder="1" applyAlignment="1">
      <alignment horizontal="center"/>
    </xf>
    <xf numFmtId="0" fontId="38" fillId="0" borderId="11" xfId="0" applyFont="1" applyBorder="1" applyAlignment="1">
      <alignment horizontal="center"/>
    </xf>
    <xf numFmtId="0" fontId="38" fillId="0" borderId="14" xfId="0" applyFont="1" applyBorder="1" applyAlignment="1">
      <alignment horizontal="center"/>
    </xf>
    <xf numFmtId="0" fontId="36" fillId="6" borderId="14" xfId="13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wrapText="1"/>
    </xf>
    <xf numFmtId="0" fontId="38" fillId="0" borderId="0" xfId="0" applyFont="1" applyAlignment="1">
      <alignment horizontal="center" vertical="center"/>
    </xf>
    <xf numFmtId="1" fontId="46" fillId="5" borderId="8" xfId="0" applyNumberFormat="1" applyFont="1" applyFill="1" applyBorder="1" applyAlignment="1" applyProtection="1">
      <alignment horizontal="center" vertical="center"/>
      <protection locked="0"/>
    </xf>
    <xf numFmtId="1" fontId="41" fillId="9" borderId="5" xfId="13" applyNumberFormat="1" applyFont="1" applyFill="1" applyBorder="1" applyAlignment="1">
      <alignment horizontal="center" vertical="center"/>
    </xf>
    <xf numFmtId="1" fontId="41" fillId="9" borderId="22" xfId="13" applyNumberFormat="1" applyFont="1" applyFill="1" applyBorder="1" applyAlignment="1">
      <alignment horizontal="center" vertical="center"/>
    </xf>
    <xf numFmtId="0" fontId="38" fillId="4" borderId="18" xfId="0" applyFont="1" applyFill="1" applyBorder="1" applyAlignment="1">
      <alignment horizontal="center" vertical="center" wrapText="1"/>
    </xf>
    <xf numFmtId="0" fontId="38" fillId="4" borderId="10" xfId="0" applyFont="1" applyFill="1" applyBorder="1" applyAlignment="1">
      <alignment horizontal="center" vertical="center" wrapText="1"/>
    </xf>
    <xf numFmtId="9" fontId="38" fillId="3" borderId="14" xfId="1" applyFont="1" applyFill="1" applyBorder="1" applyAlignment="1" applyProtection="1">
      <alignment horizontal="center" vertical="center" wrapText="1"/>
    </xf>
    <xf numFmtId="0" fontId="36" fillId="4" borderId="23" xfId="0" applyFont="1" applyFill="1" applyBorder="1" applyAlignment="1">
      <alignment horizontal="center" vertical="center" wrapText="1"/>
    </xf>
    <xf numFmtId="9" fontId="36" fillId="3" borderId="17" xfId="1" applyFont="1" applyFill="1" applyBorder="1" applyAlignment="1" applyProtection="1">
      <alignment horizontal="center" vertical="center" wrapText="1"/>
    </xf>
    <xf numFmtId="1" fontId="41" fillId="9" borderId="5" xfId="13" applyNumberFormat="1" applyFont="1" applyFill="1" applyBorder="1" applyAlignment="1">
      <alignment horizontal="center" vertical="center" wrapText="1"/>
    </xf>
    <xf numFmtId="1" fontId="41" fillId="9" borderId="22" xfId="13" applyNumberFormat="1" applyFont="1" applyFill="1" applyBorder="1" applyAlignment="1">
      <alignment horizontal="center" vertical="center" wrapText="1"/>
    </xf>
    <xf numFmtId="0" fontId="38" fillId="3" borderId="8" xfId="1" applyNumberFormat="1" applyFont="1" applyFill="1" applyBorder="1" applyAlignment="1" applyProtection="1">
      <alignment horizontal="center" vertical="center" wrapText="1"/>
    </xf>
    <xf numFmtId="1" fontId="41" fillId="9" borderId="18" xfId="13" applyNumberFormat="1" applyFont="1" applyFill="1" applyBorder="1" applyAlignment="1">
      <alignment horizontal="center" vertical="center" wrapText="1"/>
    </xf>
    <xf numFmtId="1" fontId="41" fillId="9" borderId="8" xfId="13" applyNumberFormat="1" applyFont="1" applyFill="1" applyBorder="1" applyAlignment="1">
      <alignment horizontal="center" vertical="center" wrapText="1"/>
    </xf>
    <xf numFmtId="0" fontId="38" fillId="3" borderId="14" xfId="1" applyNumberFormat="1" applyFont="1" applyFill="1" applyBorder="1" applyAlignment="1" applyProtection="1">
      <alignment horizontal="center" vertical="center" wrapText="1"/>
    </xf>
    <xf numFmtId="0" fontId="38" fillId="4" borderId="14" xfId="1" applyNumberFormat="1" applyFont="1" applyFill="1" applyBorder="1" applyAlignment="1" applyProtection="1">
      <alignment horizontal="center" vertical="center" wrapText="1" readingOrder="2"/>
    </xf>
    <xf numFmtId="14" fontId="38" fillId="0" borderId="0" xfId="0" applyNumberFormat="1" applyFont="1"/>
    <xf numFmtId="0" fontId="38" fillId="0" borderId="0" xfId="0" quotePrefix="1" applyFont="1"/>
    <xf numFmtId="1" fontId="41" fillId="9" borderId="23" xfId="13" applyNumberFormat="1" applyFont="1" applyFill="1" applyBorder="1" applyAlignment="1">
      <alignment horizontal="center" vertical="center"/>
    </xf>
    <xf numFmtId="1" fontId="41" fillId="9" borderId="17" xfId="13" applyNumberFormat="1" applyFont="1" applyFill="1" applyBorder="1" applyAlignment="1">
      <alignment horizontal="center" vertical="center"/>
    </xf>
    <xf numFmtId="0" fontId="38" fillId="4" borderId="9" xfId="0" applyFont="1" applyFill="1" applyBorder="1" applyAlignment="1">
      <alignment horizontal="center" vertical="center" wrapText="1"/>
    </xf>
    <xf numFmtId="0" fontId="36" fillId="6" borderId="11" xfId="74" applyFont="1" applyFill="1" applyBorder="1" applyAlignment="1">
      <alignment horizontal="center" vertical="center" wrapText="1"/>
    </xf>
    <xf numFmtId="0" fontId="38" fillId="4" borderId="20" xfId="0" applyFont="1" applyFill="1" applyBorder="1" applyAlignment="1">
      <alignment horizontal="center" vertical="center" wrapText="1"/>
    </xf>
    <xf numFmtId="14" fontId="38" fillId="3" borderId="12" xfId="0" applyNumberFormat="1" applyFont="1" applyFill="1" applyBorder="1" applyAlignment="1">
      <alignment horizontal="center"/>
    </xf>
    <xf numFmtId="14" fontId="38" fillId="3" borderId="16" xfId="0" applyNumberFormat="1" applyFont="1" applyFill="1" applyBorder="1" applyAlignment="1">
      <alignment horizontal="center"/>
    </xf>
    <xf numFmtId="3" fontId="38" fillId="4" borderId="10" xfId="1" applyNumberFormat="1" applyFont="1" applyFill="1" applyBorder="1" applyAlignment="1" applyProtection="1">
      <alignment horizontal="center" vertical="center" wrapText="1" readingOrder="2"/>
    </xf>
    <xf numFmtId="9" fontId="38" fillId="4" borderId="20" xfId="1" applyFont="1" applyFill="1" applyBorder="1" applyAlignment="1" applyProtection="1">
      <alignment horizontal="center" vertical="center" wrapText="1" readingOrder="2"/>
    </xf>
    <xf numFmtId="0" fontId="38" fillId="3" borderId="16" xfId="1" applyNumberFormat="1" applyFont="1" applyFill="1" applyBorder="1" applyAlignment="1" applyProtection="1">
      <alignment horizontal="center" vertical="center" wrapText="1"/>
    </xf>
    <xf numFmtId="4" fontId="43" fillId="4" borderId="1" xfId="83" applyNumberFormat="1" applyFont="1" applyFill="1" applyBorder="1" applyAlignment="1" applyProtection="1">
      <alignment horizontal="center" vertical="center" readingOrder="2"/>
    </xf>
    <xf numFmtId="0" fontId="39" fillId="6" borderId="2" xfId="13" applyFont="1" applyFill="1" applyBorder="1" applyAlignment="1">
      <alignment horizontal="centerContinuous" vertical="center" wrapText="1"/>
    </xf>
    <xf numFmtId="0" fontId="39" fillId="6" borderId="4" xfId="13" applyFont="1" applyFill="1" applyBorder="1" applyAlignment="1">
      <alignment horizontal="centerContinuous" vertical="center" wrapText="1"/>
    </xf>
    <xf numFmtId="168" fontId="38" fillId="3" borderId="16" xfId="83" applyNumberFormat="1" applyFont="1" applyFill="1" applyBorder="1" applyAlignment="1" applyProtection="1">
      <alignment horizontal="center" vertical="center" wrapText="1"/>
    </xf>
    <xf numFmtId="172" fontId="38" fillId="4" borderId="10" xfId="1" applyNumberFormat="1" applyFont="1" applyFill="1" applyBorder="1" applyAlignment="1" applyProtection="1">
      <alignment horizontal="center" vertical="center" wrapText="1" readingOrder="2"/>
    </xf>
    <xf numFmtId="9" fontId="38" fillId="4" borderId="5" xfId="1" applyFont="1" applyFill="1" applyBorder="1" applyAlignment="1" applyProtection="1">
      <alignment horizontal="center" vertical="center" wrapText="1" readingOrder="2"/>
    </xf>
    <xf numFmtId="0" fontId="38" fillId="3" borderId="22" xfId="1" applyNumberFormat="1" applyFont="1" applyFill="1" applyBorder="1" applyAlignment="1" applyProtection="1">
      <alignment horizontal="center" vertical="center" wrapText="1"/>
    </xf>
    <xf numFmtId="0" fontId="36" fillId="0" borderId="55" xfId="0" applyFont="1" applyBorder="1" applyAlignment="1">
      <alignment horizontal="center"/>
    </xf>
    <xf numFmtId="0" fontId="36" fillId="2" borderId="22" xfId="13" applyFont="1" applyFill="1" applyBorder="1" applyAlignment="1">
      <alignment horizontal="center" vertical="center" wrapText="1"/>
    </xf>
    <xf numFmtId="0" fontId="51" fillId="0" borderId="0" xfId="6" applyFont="1" applyAlignment="1">
      <alignment wrapText="1"/>
    </xf>
    <xf numFmtId="0" fontId="56" fillId="0" borderId="0" xfId="6" applyFont="1" applyAlignment="1">
      <alignment vertical="center" wrapText="1"/>
    </xf>
    <xf numFmtId="1" fontId="41" fillId="9" borderId="60" xfId="13" applyNumberFormat="1" applyFont="1" applyFill="1" applyBorder="1" applyAlignment="1">
      <alignment horizontal="center" vertical="center" wrapText="1"/>
    </xf>
    <xf numFmtId="0" fontId="38" fillId="3" borderId="60" xfId="1" applyNumberFormat="1" applyFont="1" applyFill="1" applyBorder="1" applyAlignment="1" applyProtection="1">
      <alignment horizontal="center" vertical="center" wrapText="1"/>
    </xf>
    <xf numFmtId="9" fontId="38" fillId="3" borderId="7" xfId="1" applyFont="1" applyFill="1" applyBorder="1" applyAlignment="1" applyProtection="1">
      <alignment horizontal="center" vertical="center" wrapText="1"/>
    </xf>
    <xf numFmtId="0" fontId="38" fillId="3" borderId="58" xfId="1" applyNumberFormat="1" applyFont="1" applyFill="1" applyBorder="1" applyAlignment="1" applyProtection="1">
      <alignment horizontal="center" vertical="center" wrapText="1"/>
    </xf>
    <xf numFmtId="10" fontId="43" fillId="4" borderId="46" xfId="83" applyNumberFormat="1" applyFont="1" applyFill="1" applyBorder="1" applyAlignment="1" applyProtection="1">
      <alignment horizontal="center" vertical="center" readingOrder="2"/>
    </xf>
    <xf numFmtId="10" fontId="43" fillId="4" borderId="46" xfId="1" applyNumberFormat="1" applyFont="1" applyFill="1" applyBorder="1" applyAlignment="1" applyProtection="1">
      <alignment horizontal="center" vertical="center" readingOrder="2"/>
    </xf>
    <xf numFmtId="0" fontId="43" fillId="5" borderId="46" xfId="83" quotePrefix="1" applyNumberFormat="1" applyFont="1" applyFill="1" applyBorder="1" applyAlignment="1" applyProtection="1">
      <alignment horizontal="right" vertical="center" readingOrder="2"/>
      <protection locked="0"/>
    </xf>
    <xf numFmtId="0" fontId="43" fillId="4" borderId="61" xfId="83" applyNumberFormat="1" applyFont="1" applyFill="1" applyBorder="1" applyAlignment="1" applyProtection="1">
      <alignment horizontal="center" vertical="center" readingOrder="2"/>
    </xf>
    <xf numFmtId="0" fontId="43" fillId="4" borderId="61" xfId="83" applyNumberFormat="1" applyFont="1" applyFill="1" applyBorder="1" applyAlignment="1" applyProtection="1">
      <alignment horizontal="right" vertical="center" readingOrder="2"/>
    </xf>
    <xf numFmtId="4" fontId="43" fillId="4" borderId="50" xfId="83" applyNumberFormat="1" applyFont="1" applyFill="1" applyBorder="1" applyAlignment="1" applyProtection="1">
      <alignment horizontal="center" vertical="center" readingOrder="2"/>
    </xf>
    <xf numFmtId="4" fontId="43" fillId="4" borderId="61" xfId="83" applyNumberFormat="1" applyFont="1" applyFill="1" applyBorder="1" applyAlignment="1" applyProtection="1">
      <alignment horizontal="center" vertical="center" readingOrder="2"/>
    </xf>
    <xf numFmtId="3" fontId="43" fillId="4" borderId="61" xfId="83" applyNumberFormat="1" applyFont="1" applyFill="1" applyBorder="1" applyAlignment="1" applyProtection="1">
      <alignment horizontal="center" vertical="center" readingOrder="2"/>
    </xf>
    <xf numFmtId="22" fontId="0" fillId="0" borderId="0" xfId="0" applyNumberFormat="1"/>
    <xf numFmtId="3" fontId="43" fillId="5" borderId="46" xfId="83" applyNumberFormat="1" applyFont="1" applyFill="1" applyBorder="1" applyAlignment="1" applyProtection="1">
      <alignment horizontal="center" vertical="center" readingOrder="2"/>
      <protection locked="0"/>
    </xf>
    <xf numFmtId="1" fontId="43" fillId="5" borderId="46" xfId="83" applyNumberFormat="1" applyFont="1" applyFill="1" applyBorder="1" applyAlignment="1" applyProtection="1">
      <alignment horizontal="center" vertical="center" readingOrder="2"/>
      <protection locked="0"/>
    </xf>
    <xf numFmtId="0" fontId="48" fillId="0" borderId="0" xfId="76" applyFont="1"/>
    <xf numFmtId="0" fontId="38" fillId="0" borderId="0" xfId="76" applyFont="1" applyAlignment="1">
      <alignment horizontal="center" vertical="center"/>
    </xf>
    <xf numFmtId="1" fontId="41" fillId="4" borderId="19" xfId="6" applyNumberFormat="1" applyFont="1" applyFill="1" applyBorder="1" applyAlignment="1">
      <alignment horizontal="right" vertical="center"/>
    </xf>
    <xf numFmtId="10" fontId="43" fillId="4" borderId="56" xfId="83" applyNumberFormat="1" applyFont="1" applyFill="1" applyBorder="1" applyAlignment="1" applyProtection="1">
      <alignment horizontal="center" vertical="center" readingOrder="2"/>
    </xf>
    <xf numFmtId="3" fontId="41" fillId="4" borderId="1" xfId="6" applyNumberFormat="1" applyFont="1" applyFill="1" applyBorder="1" applyAlignment="1">
      <alignment horizontal="center" vertical="center"/>
    </xf>
    <xf numFmtId="1" fontId="41" fillId="4" borderId="1" xfId="6" applyNumberFormat="1" applyFont="1" applyFill="1" applyBorder="1" applyAlignment="1">
      <alignment horizontal="right" wrapText="1" readingOrder="2"/>
    </xf>
    <xf numFmtId="1" fontId="41" fillId="4" borderId="1" xfId="6" applyNumberFormat="1" applyFont="1" applyFill="1" applyBorder="1" applyAlignment="1">
      <alignment horizontal="right" vertical="center" wrapText="1" readingOrder="2"/>
    </xf>
    <xf numFmtId="0" fontId="43" fillId="0" borderId="46" xfId="16" applyNumberFormat="1" applyFont="1" applyFill="1" applyBorder="1" applyAlignment="1" applyProtection="1">
      <alignment horizontal="right" vertical="center" wrapText="1" readingOrder="2"/>
      <protection locked="0"/>
    </xf>
    <xf numFmtId="0" fontId="43" fillId="0" borderId="0" xfId="6" applyFont="1" applyAlignment="1">
      <alignment horizontal="right" wrapText="1" readingOrder="2"/>
    </xf>
    <xf numFmtId="1" fontId="41" fillId="4" borderId="19" xfId="6" applyNumberFormat="1" applyFont="1" applyFill="1" applyBorder="1" applyAlignment="1">
      <alignment horizontal="right" vertical="center" wrapText="1" readingOrder="2"/>
    </xf>
    <xf numFmtId="1" fontId="41" fillId="4" borderId="8" xfId="6" applyNumberFormat="1" applyFont="1" applyFill="1" applyBorder="1" applyAlignment="1">
      <alignment horizontal="right" vertical="center" wrapText="1" readingOrder="2"/>
    </xf>
    <xf numFmtId="0" fontId="43" fillId="0" borderId="17" xfId="6" applyFont="1" applyBorder="1" applyAlignment="1">
      <alignment wrapText="1" readingOrder="2"/>
    </xf>
    <xf numFmtId="1" fontId="41" fillId="4" borderId="57" xfId="6" applyNumberFormat="1" applyFont="1" applyFill="1" applyBorder="1" applyAlignment="1">
      <alignment horizontal="right" vertical="center" wrapText="1" readingOrder="2"/>
    </xf>
    <xf numFmtId="0" fontId="36" fillId="6" borderId="12" xfId="77" applyFont="1" applyFill="1" applyBorder="1" applyAlignment="1">
      <alignment horizontal="center" vertical="center" wrapText="1"/>
    </xf>
    <xf numFmtId="0" fontId="57" fillId="0" borderId="0" xfId="76" applyFont="1" applyAlignment="1">
      <alignment horizontal="right" vertical="center"/>
    </xf>
    <xf numFmtId="0" fontId="38" fillId="0" borderId="50" xfId="76" applyFont="1" applyBorder="1" applyAlignment="1">
      <alignment horizontal="center" vertical="center"/>
    </xf>
    <xf numFmtId="0" fontId="48" fillId="0" borderId="1" xfId="76" applyFont="1" applyBorder="1"/>
    <xf numFmtId="1" fontId="41" fillId="4" borderId="68" xfId="6" applyNumberFormat="1" applyFont="1" applyFill="1" applyBorder="1" applyAlignment="1">
      <alignment horizontal="center"/>
    </xf>
    <xf numFmtId="3" fontId="0" fillId="0" borderId="0" xfId="0" applyNumberFormat="1"/>
    <xf numFmtId="1" fontId="47" fillId="5" borderId="46" xfId="83" applyNumberFormat="1" applyFont="1" applyFill="1" applyBorder="1" applyAlignment="1" applyProtection="1">
      <alignment horizontal="center" vertical="center" readingOrder="2"/>
      <protection locked="0"/>
    </xf>
    <xf numFmtId="3" fontId="47" fillId="5" borderId="46" xfId="83" applyNumberFormat="1" applyFont="1" applyFill="1" applyBorder="1" applyAlignment="1" applyProtection="1">
      <alignment horizontal="center" vertical="center" readingOrder="2"/>
      <protection locked="0"/>
    </xf>
    <xf numFmtId="0" fontId="47" fillId="5" borderId="46" xfId="83" quotePrefix="1" applyNumberFormat="1" applyFont="1" applyFill="1" applyBorder="1" applyAlignment="1" applyProtection="1">
      <alignment horizontal="right" vertical="center" readingOrder="2"/>
      <protection locked="0"/>
    </xf>
    <xf numFmtId="0" fontId="38" fillId="0" borderId="0" xfId="0" applyFont="1" applyAlignment="1">
      <alignment horizontal="centerContinuous" vertical="center"/>
    </xf>
    <xf numFmtId="0" fontId="38" fillId="0" borderId="0" xfId="0" applyFont="1" applyAlignment="1">
      <alignment horizontal="centerContinuous" vertical="center" wrapText="1"/>
    </xf>
    <xf numFmtId="0" fontId="43" fillId="0" borderId="0" xfId="6" applyFont="1" applyProtection="1">
      <protection locked="0"/>
    </xf>
    <xf numFmtId="1" fontId="41" fillId="4" borderId="15" xfId="6" applyNumberFormat="1" applyFont="1" applyFill="1" applyBorder="1" applyAlignment="1">
      <alignment horizontal="right" vertical="center" wrapText="1" readingOrder="2"/>
    </xf>
    <xf numFmtId="0" fontId="41" fillId="6" borderId="6" xfId="13" applyFont="1" applyFill="1" applyBorder="1" applyAlignment="1">
      <alignment horizontal="center" vertical="center" wrapText="1"/>
    </xf>
    <xf numFmtId="0" fontId="54" fillId="6" borderId="6" xfId="13" applyFont="1" applyFill="1" applyBorder="1" applyAlignment="1">
      <alignment horizontal="center" vertical="center" wrapText="1"/>
    </xf>
    <xf numFmtId="1" fontId="38" fillId="0" borderId="0" xfId="0" applyNumberFormat="1" applyFont="1"/>
    <xf numFmtId="0" fontId="36" fillId="6" borderId="24" xfId="13" applyFont="1" applyFill="1" applyBorder="1" applyAlignment="1">
      <alignment horizontal="center" vertical="center" wrapText="1" readingOrder="2"/>
    </xf>
    <xf numFmtId="0" fontId="36" fillId="6" borderId="12" xfId="13" applyFont="1" applyFill="1" applyBorder="1" applyAlignment="1">
      <alignment horizontal="center" vertical="center" wrapText="1"/>
    </xf>
    <xf numFmtId="3" fontId="41" fillId="7" borderId="12" xfId="10" applyNumberFormat="1" applyFont="1" applyFill="1" applyBorder="1" applyAlignment="1" applyProtection="1">
      <alignment horizontal="center" vertical="center"/>
    </xf>
    <xf numFmtId="3" fontId="38" fillId="4" borderId="18" xfId="1" applyNumberFormat="1" applyFont="1" applyFill="1" applyBorder="1" applyAlignment="1">
      <alignment horizontal="center" vertical="center" wrapText="1" readingOrder="2"/>
    </xf>
    <xf numFmtId="0" fontId="38" fillId="4" borderId="8" xfId="1" applyNumberFormat="1" applyFont="1" applyFill="1" applyBorder="1" applyAlignment="1">
      <alignment horizontal="center" vertical="center" wrapText="1" readingOrder="2"/>
    </xf>
    <xf numFmtId="3" fontId="38" fillId="4" borderId="68" xfId="1" applyNumberFormat="1" applyFont="1" applyFill="1" applyBorder="1" applyAlignment="1">
      <alignment horizontal="center" vertical="center" wrapText="1" readingOrder="2"/>
    </xf>
    <xf numFmtId="0" fontId="38" fillId="4" borderId="70" xfId="1" applyNumberFormat="1" applyFont="1" applyFill="1" applyBorder="1" applyAlignment="1">
      <alignment horizontal="center" vertical="center" wrapText="1" readingOrder="2"/>
    </xf>
    <xf numFmtId="3" fontId="38" fillId="4" borderId="71" xfId="1" applyNumberFormat="1" applyFont="1" applyFill="1" applyBorder="1" applyAlignment="1">
      <alignment horizontal="center" vertical="center" wrapText="1" readingOrder="2"/>
    </xf>
    <xf numFmtId="0" fontId="38" fillId="4" borderId="57" xfId="1" applyNumberFormat="1" applyFont="1" applyFill="1" applyBorder="1" applyAlignment="1">
      <alignment horizontal="center" vertical="center" wrapText="1" readingOrder="2"/>
    </xf>
    <xf numFmtId="1" fontId="39" fillId="6" borderId="18" xfId="13" applyNumberFormat="1" applyFont="1" applyFill="1" applyBorder="1" applyAlignment="1">
      <alignment horizontal="center" vertical="center" wrapText="1"/>
    </xf>
    <xf numFmtId="0" fontId="43" fillId="4" borderId="46" xfId="83" applyNumberFormat="1" applyFont="1" applyFill="1" applyBorder="1" applyAlignment="1">
      <alignment horizontal="center" vertical="center" readingOrder="2"/>
    </xf>
    <xf numFmtId="1" fontId="43" fillId="4" borderId="68" xfId="6" applyNumberFormat="1" applyFont="1" applyFill="1" applyBorder="1" applyAlignment="1">
      <alignment horizontal="center"/>
    </xf>
    <xf numFmtId="0" fontId="43" fillId="4" borderId="46" xfId="83" applyNumberFormat="1" applyFont="1" applyFill="1" applyBorder="1" applyAlignment="1">
      <alignment horizontal="right" vertical="center" readingOrder="2"/>
    </xf>
    <xf numFmtId="10" fontId="43" fillId="4" borderId="1" xfId="10" applyNumberFormat="1" applyFont="1" applyFill="1" applyBorder="1" applyAlignment="1">
      <alignment horizontal="center" wrapText="1"/>
    </xf>
    <xf numFmtId="10" fontId="43" fillId="4" borderId="1" xfId="10" applyNumberFormat="1" applyFont="1" applyFill="1" applyBorder="1" applyAlignment="1">
      <alignment horizontal="center"/>
    </xf>
    <xf numFmtId="0" fontId="43" fillId="0" borderId="1" xfId="68" applyNumberFormat="1" applyFont="1" applyBorder="1" applyAlignment="1" applyProtection="1">
      <alignment horizontal="center" vertical="center" readingOrder="1"/>
      <protection locked="0"/>
    </xf>
    <xf numFmtId="0" fontId="41" fillId="3" borderId="1" xfId="16" applyNumberFormat="1" applyFont="1" applyFill="1" applyBorder="1" applyAlignment="1">
      <alignment horizontal="center"/>
    </xf>
    <xf numFmtId="164" fontId="41" fillId="3" borderId="70" xfId="16" applyNumberFormat="1" applyFont="1" applyFill="1" applyBorder="1" applyAlignment="1">
      <alignment horizontal="center"/>
    </xf>
    <xf numFmtId="9" fontId="41" fillId="7" borderId="48" xfId="10" applyFont="1" applyFill="1" applyBorder="1" applyAlignment="1">
      <alignment horizontal="center" vertical="center"/>
    </xf>
    <xf numFmtId="0" fontId="41" fillId="7" borderId="24" xfId="10" applyNumberFormat="1" applyFont="1" applyFill="1" applyBorder="1" applyAlignment="1">
      <alignment horizontal="center" vertical="center"/>
    </xf>
    <xf numFmtId="9" fontId="41" fillId="7" borderId="24" xfId="10" applyFont="1" applyFill="1" applyBorder="1" applyAlignment="1">
      <alignment horizontal="center" vertical="center"/>
    </xf>
    <xf numFmtId="9" fontId="41" fillId="7" borderId="24" xfId="68" applyFont="1" applyFill="1" applyBorder="1" applyAlignment="1">
      <alignment horizontal="center" vertical="center"/>
    </xf>
    <xf numFmtId="0" fontId="44" fillId="8" borderId="38" xfId="6" applyFont="1" applyFill="1" applyBorder="1" applyAlignment="1">
      <alignment horizontal="center"/>
    </xf>
    <xf numFmtId="3" fontId="43" fillId="4" borderId="11" xfId="83" applyNumberFormat="1" applyFont="1" applyFill="1" applyBorder="1" applyAlignment="1" applyProtection="1">
      <alignment horizontal="center" vertical="center" readingOrder="2"/>
      <protection locked="0"/>
    </xf>
    <xf numFmtId="3" fontId="43" fillId="4" borderId="1" xfId="83" applyNumberFormat="1" applyFont="1" applyFill="1" applyBorder="1" applyAlignment="1" applyProtection="1">
      <alignment horizontal="center" vertical="center" readingOrder="2"/>
      <protection locked="0"/>
    </xf>
    <xf numFmtId="3" fontId="41" fillId="7" borderId="24" xfId="10" applyNumberFormat="1" applyFont="1" applyFill="1" applyBorder="1" applyAlignment="1">
      <alignment horizontal="center" vertical="center"/>
    </xf>
    <xf numFmtId="0" fontId="38" fillId="0" borderId="3" xfId="0" applyFont="1" applyBorder="1" applyAlignment="1">
      <alignment horizontal="right"/>
    </xf>
    <xf numFmtId="0" fontId="38" fillId="0" borderId="0" xfId="0" applyFont="1" applyAlignment="1">
      <alignment horizontal="right"/>
    </xf>
    <xf numFmtId="14" fontId="38" fillId="3" borderId="1" xfId="0" applyNumberFormat="1" applyFont="1" applyFill="1" applyBorder="1" applyAlignment="1">
      <alignment horizontal="center"/>
    </xf>
    <xf numFmtId="14" fontId="38" fillId="3" borderId="15" xfId="0" applyNumberFormat="1" applyFont="1" applyFill="1" applyBorder="1" applyAlignment="1">
      <alignment horizontal="center"/>
    </xf>
    <xf numFmtId="14" fontId="38" fillId="3" borderId="70" xfId="0" applyNumberFormat="1" applyFont="1" applyFill="1" applyBorder="1" applyAlignment="1">
      <alignment horizontal="center"/>
    </xf>
    <xf numFmtId="0" fontId="50" fillId="0" borderId="0" xfId="0" applyFont="1"/>
    <xf numFmtId="14" fontId="38" fillId="3" borderId="11" xfId="0" applyNumberFormat="1" applyFont="1" applyFill="1" applyBorder="1" applyAlignment="1">
      <alignment horizontal="center"/>
    </xf>
    <xf numFmtId="14" fontId="38" fillId="3" borderId="14" xfId="0" applyNumberFormat="1" applyFont="1" applyFill="1" applyBorder="1" applyAlignment="1">
      <alignment horizontal="center"/>
    </xf>
    <xf numFmtId="0" fontId="36" fillId="6" borderId="24" xfId="13" applyFont="1" applyFill="1" applyBorder="1" applyAlignment="1" applyProtection="1">
      <alignment horizontal="center" vertical="center" wrapText="1"/>
      <protection locked="0"/>
    </xf>
    <xf numFmtId="0" fontId="42" fillId="6" borderId="12" xfId="13" applyFont="1" applyFill="1" applyBorder="1" applyAlignment="1" applyProtection="1">
      <alignment horizontal="center" vertical="center" wrapText="1"/>
      <protection locked="0"/>
    </xf>
    <xf numFmtId="0" fontId="44" fillId="8" borderId="3" xfId="6" applyFont="1" applyFill="1" applyBorder="1" applyAlignment="1" applyProtection="1">
      <alignment horizontal="center"/>
      <protection locked="0"/>
    </xf>
    <xf numFmtId="172" fontId="38" fillId="3" borderId="70" xfId="1" applyNumberFormat="1" applyFont="1" applyFill="1" applyBorder="1" applyAlignment="1" applyProtection="1">
      <alignment horizontal="center" vertical="center" wrapText="1"/>
      <protection locked="0"/>
    </xf>
    <xf numFmtId="0" fontId="39" fillId="6" borderId="72" xfId="0" applyFont="1" applyFill="1" applyBorder="1"/>
    <xf numFmtId="17" fontId="39" fillId="35" borderId="72" xfId="0" applyNumberFormat="1" applyFont="1" applyFill="1" applyBorder="1" applyAlignment="1">
      <alignment horizontal="center" vertical="center"/>
    </xf>
    <xf numFmtId="0" fontId="39" fillId="37" borderId="72" xfId="0" applyFont="1" applyFill="1" applyBorder="1"/>
    <xf numFmtId="0" fontId="39" fillId="37" borderId="72" xfId="0" applyFont="1" applyFill="1" applyBorder="1" applyAlignment="1">
      <alignment horizontal="center"/>
    </xf>
    <xf numFmtId="0" fontId="39" fillId="7" borderId="72" xfId="0" applyFont="1" applyFill="1" applyBorder="1" applyAlignment="1">
      <alignment horizontal="center"/>
    </xf>
    <xf numFmtId="0" fontId="38" fillId="5" borderId="72" xfId="0" applyFont="1" applyFill="1" applyBorder="1" applyAlignment="1">
      <alignment horizontal="center" vertical="center"/>
    </xf>
    <xf numFmtId="0" fontId="38" fillId="0" borderId="72" xfId="0" applyFont="1" applyBorder="1" applyAlignment="1">
      <alignment horizontal="center" vertical="center"/>
    </xf>
    <xf numFmtId="0" fontId="38" fillId="35" borderId="72" xfId="0" applyFont="1" applyFill="1" applyBorder="1" applyAlignment="1">
      <alignment horizontal="center" vertical="center"/>
    </xf>
    <xf numFmtId="0" fontId="38" fillId="34" borderId="72" xfId="0" applyFont="1" applyFill="1" applyBorder="1" applyAlignment="1">
      <alignment horizontal="center" vertical="center"/>
    </xf>
    <xf numFmtId="0" fontId="38" fillId="0" borderId="76" xfId="0" applyFont="1" applyBorder="1" applyAlignment="1">
      <alignment horizontal="center"/>
    </xf>
    <xf numFmtId="0" fontId="38" fillId="0" borderId="76" xfId="0" applyFont="1" applyBorder="1" applyAlignment="1">
      <alignment horizontal="right"/>
    </xf>
    <xf numFmtId="0" fontId="36" fillId="0" borderId="72" xfId="0" applyFont="1" applyBorder="1" applyAlignment="1">
      <alignment horizontal="center"/>
    </xf>
    <xf numFmtId="0" fontId="38" fillId="0" borderId="72" xfId="0" applyFont="1" applyBorder="1" applyAlignment="1">
      <alignment horizontal="center"/>
    </xf>
    <xf numFmtId="14" fontId="38" fillId="0" borderId="72" xfId="0" applyNumberFormat="1" applyFont="1" applyBorder="1" applyAlignment="1">
      <alignment horizontal="center"/>
    </xf>
    <xf numFmtId="0" fontId="38" fillId="4" borderId="68" xfId="0" applyFont="1" applyFill="1" applyBorder="1" applyAlignment="1">
      <alignment horizontal="center" vertical="center" wrapText="1"/>
    </xf>
    <xf numFmtId="14" fontId="38" fillId="3" borderId="72" xfId="0" applyNumberFormat="1" applyFont="1" applyFill="1" applyBorder="1" applyAlignment="1">
      <alignment horizontal="center"/>
    </xf>
    <xf numFmtId="9" fontId="38" fillId="3" borderId="73" xfId="1" applyFont="1" applyFill="1" applyBorder="1" applyAlignment="1" applyProtection="1">
      <alignment horizontal="center" vertical="center" wrapText="1"/>
    </xf>
    <xf numFmtId="9" fontId="38" fillId="3" borderId="70" xfId="1" applyFont="1" applyFill="1" applyBorder="1" applyAlignment="1" applyProtection="1">
      <alignment horizontal="center" vertical="center" wrapText="1"/>
    </xf>
    <xf numFmtId="9" fontId="38" fillId="4" borderId="68" xfId="1" applyFont="1" applyFill="1" applyBorder="1" applyAlignment="1" applyProtection="1">
      <alignment horizontal="center" vertical="center" wrapText="1" readingOrder="2"/>
    </xf>
    <xf numFmtId="0" fontId="38" fillId="3" borderId="70" xfId="1" applyNumberFormat="1" applyFont="1" applyFill="1" applyBorder="1" applyAlignment="1" applyProtection="1">
      <alignment horizontal="center" vertical="center" wrapText="1"/>
    </xf>
    <xf numFmtId="168" fontId="38" fillId="3" borderId="70" xfId="83" applyNumberFormat="1" applyFont="1" applyFill="1" applyBorder="1" applyAlignment="1" applyProtection="1">
      <alignment horizontal="center" vertical="center" wrapText="1"/>
    </xf>
    <xf numFmtId="1" fontId="41" fillId="9" borderId="68" xfId="13" applyNumberFormat="1" applyFont="1" applyFill="1" applyBorder="1" applyAlignment="1">
      <alignment horizontal="center" vertical="center" wrapText="1"/>
    </xf>
    <xf numFmtId="1" fontId="41" fillId="9" borderId="70" xfId="13" applyNumberFormat="1" applyFont="1" applyFill="1" applyBorder="1" applyAlignment="1">
      <alignment horizontal="center" vertical="center" wrapText="1"/>
    </xf>
    <xf numFmtId="172" fontId="38" fillId="4" borderId="68" xfId="1" applyNumberFormat="1" applyFont="1" applyFill="1" applyBorder="1" applyAlignment="1" applyProtection="1">
      <alignment horizontal="center" vertical="center" wrapText="1" readingOrder="2"/>
    </xf>
    <xf numFmtId="0" fontId="38" fillId="0" borderId="72" xfId="0" applyFont="1" applyBorder="1" applyAlignment="1">
      <alignment horizontal="center" vertical="center" wrapText="1"/>
    </xf>
    <xf numFmtId="0" fontId="38" fillId="0" borderId="72" xfId="0" applyFont="1" applyBorder="1"/>
    <xf numFmtId="9" fontId="38" fillId="0" borderId="72" xfId="0" applyNumberFormat="1" applyFont="1" applyBorder="1" applyAlignment="1">
      <alignment horizontal="center" vertical="center"/>
    </xf>
    <xf numFmtId="0" fontId="38" fillId="0" borderId="68" xfId="0" applyFont="1" applyBorder="1"/>
    <xf numFmtId="0" fontId="36" fillId="6" borderId="72" xfId="13" applyFont="1" applyFill="1" applyBorder="1" applyAlignment="1">
      <alignment horizontal="center" vertical="center" wrapText="1"/>
    </xf>
    <xf numFmtId="0" fontId="36" fillId="6" borderId="73" xfId="13" applyFont="1" applyFill="1" applyBorder="1" applyAlignment="1">
      <alignment horizontal="center" vertical="center" wrapText="1"/>
    </xf>
    <xf numFmtId="0" fontId="36" fillId="6" borderId="77" xfId="13" applyFont="1" applyFill="1" applyBorder="1" applyAlignment="1">
      <alignment horizontal="center" vertical="center" wrapText="1"/>
    </xf>
    <xf numFmtId="0" fontId="36" fillId="6" borderId="70" xfId="13" applyFont="1" applyFill="1" applyBorder="1" applyAlignment="1">
      <alignment horizontal="center" vertical="center" wrapText="1"/>
    </xf>
    <xf numFmtId="1" fontId="41" fillId="9" borderId="72" xfId="13" applyNumberFormat="1" applyFont="1" applyFill="1" applyBorder="1" applyAlignment="1">
      <alignment horizontal="center" vertical="center" wrapText="1"/>
    </xf>
    <xf numFmtId="3" fontId="38" fillId="4" borderId="72" xfId="1" applyNumberFormat="1" applyFont="1" applyFill="1" applyBorder="1" applyAlignment="1" applyProtection="1">
      <alignment horizontal="center" vertical="center" wrapText="1" readingOrder="2"/>
    </xf>
    <xf numFmtId="0" fontId="38" fillId="4" borderId="72" xfId="1" applyNumberFormat="1" applyFont="1" applyFill="1" applyBorder="1" applyAlignment="1" applyProtection="1">
      <alignment horizontal="center" vertical="center" wrapText="1" readingOrder="2"/>
    </xf>
    <xf numFmtId="1" fontId="38" fillId="4" borderId="72" xfId="1" applyNumberFormat="1" applyFont="1" applyFill="1" applyBorder="1" applyAlignment="1" applyProtection="1">
      <alignment horizontal="center" vertical="center" wrapText="1" readingOrder="2"/>
    </xf>
    <xf numFmtId="2" fontId="38" fillId="4" borderId="72" xfId="1" applyNumberFormat="1" applyFont="1" applyFill="1" applyBorder="1" applyAlignment="1" applyProtection="1">
      <alignment horizontal="center" vertical="center" wrapText="1" readingOrder="2"/>
    </xf>
    <xf numFmtId="9" fontId="38" fillId="4" borderId="72" xfId="1" applyFont="1" applyFill="1" applyBorder="1" applyAlignment="1" applyProtection="1">
      <alignment horizontal="center" vertical="center" wrapText="1" readingOrder="2"/>
    </xf>
    <xf numFmtId="3" fontId="38" fillId="3" borderId="72" xfId="1" applyNumberFormat="1" applyFont="1" applyFill="1" applyBorder="1" applyAlignment="1" applyProtection="1">
      <alignment horizontal="center" vertical="center" wrapText="1"/>
    </xf>
    <xf numFmtId="0" fontId="43" fillId="4" borderId="72" xfId="83" applyNumberFormat="1" applyFont="1" applyFill="1" applyBorder="1" applyAlignment="1" applyProtection="1">
      <alignment horizontal="right" vertical="center" readingOrder="2"/>
    </xf>
    <xf numFmtId="3" fontId="43" fillId="4" borderId="72" xfId="83" applyNumberFormat="1" applyFont="1" applyFill="1" applyBorder="1" applyAlignment="1" applyProtection="1">
      <alignment horizontal="center" vertical="center" readingOrder="2"/>
      <protection locked="0"/>
    </xf>
    <xf numFmtId="0" fontId="43" fillId="4" borderId="68" xfId="83" applyNumberFormat="1" applyFont="1" applyFill="1" applyBorder="1" applyAlignment="1" applyProtection="1">
      <alignment horizontal="center" vertical="center" readingOrder="2"/>
    </xf>
    <xf numFmtId="4" fontId="43" fillId="4" borderId="75" xfId="83" applyNumberFormat="1" applyFont="1" applyFill="1" applyBorder="1" applyAlignment="1" applyProtection="1">
      <alignment horizontal="center" vertical="center" readingOrder="2"/>
    </xf>
    <xf numFmtId="3" fontId="43" fillId="4" borderId="75" xfId="83" applyNumberFormat="1" applyFont="1" applyFill="1" applyBorder="1" applyAlignment="1" applyProtection="1">
      <alignment horizontal="center" vertical="center" readingOrder="2"/>
    </xf>
    <xf numFmtId="0" fontId="43" fillId="4" borderId="75" xfId="83" applyNumberFormat="1" applyFont="1" applyFill="1" applyBorder="1" applyAlignment="1" applyProtection="1">
      <alignment horizontal="right" vertical="center" readingOrder="2"/>
    </xf>
    <xf numFmtId="3" fontId="43" fillId="4" borderId="75" xfId="83" applyNumberFormat="1" applyFont="1" applyFill="1" applyBorder="1" applyAlignment="1" applyProtection="1">
      <alignment horizontal="center" vertical="center" readingOrder="2"/>
      <protection locked="0"/>
    </xf>
    <xf numFmtId="0" fontId="47" fillId="0" borderId="78" xfId="13" applyFont="1" applyBorder="1"/>
    <xf numFmtId="9" fontId="36" fillId="6" borderId="79" xfId="10" applyFont="1" applyFill="1" applyBorder="1" applyAlignment="1" applyProtection="1">
      <alignment horizontal="center" vertical="center" wrapText="1"/>
    </xf>
    <xf numFmtId="167" fontId="36" fillId="6" borderId="80" xfId="10" applyNumberFormat="1" applyFont="1" applyFill="1" applyBorder="1" applyAlignment="1" applyProtection="1">
      <alignment horizontal="center" vertical="center" wrapText="1"/>
    </xf>
    <xf numFmtId="0" fontId="47" fillId="0" borderId="72" xfId="13" applyFont="1" applyBorder="1"/>
    <xf numFmtId="1" fontId="41" fillId="4" borderId="72" xfId="6" applyNumberFormat="1" applyFont="1" applyFill="1" applyBorder="1" applyAlignment="1">
      <alignment horizontal="center"/>
    </xf>
    <xf numFmtId="1" fontId="41" fillId="4" borderId="72" xfId="6" applyNumberFormat="1" applyFont="1" applyFill="1" applyBorder="1" applyAlignment="1">
      <alignment horizontal="right"/>
    </xf>
    <xf numFmtId="10" fontId="43" fillId="3" borderId="72" xfId="10" applyNumberFormat="1" applyFont="1" applyFill="1" applyBorder="1" applyAlignment="1" applyProtection="1">
      <alignment horizontal="center"/>
    </xf>
    <xf numFmtId="10" fontId="41" fillId="3" borderId="72" xfId="10" applyNumberFormat="1" applyFont="1" applyFill="1" applyBorder="1" applyAlignment="1" applyProtection="1">
      <alignment horizontal="center"/>
    </xf>
    <xf numFmtId="167" fontId="41" fillId="3" borderId="72" xfId="14" applyNumberFormat="1" applyFont="1" applyFill="1" applyBorder="1" applyAlignment="1" applyProtection="1">
      <alignment horizontal="center"/>
    </xf>
    <xf numFmtId="0" fontId="39" fillId="6" borderId="68" xfId="74" applyFont="1" applyFill="1" applyBorder="1" applyAlignment="1">
      <alignment horizontal="center" vertical="center" wrapText="1"/>
    </xf>
    <xf numFmtId="1" fontId="41" fillId="4" borderId="68" xfId="6" applyNumberFormat="1" applyFont="1" applyFill="1" applyBorder="1" applyAlignment="1">
      <alignment horizontal="center" vertical="center" wrapText="1"/>
    </xf>
    <xf numFmtId="9" fontId="41" fillId="4" borderId="70" xfId="10" applyFont="1" applyFill="1" applyBorder="1" applyAlignment="1" applyProtection="1">
      <alignment horizontal="center" vertical="center" wrapText="1"/>
    </xf>
    <xf numFmtId="0" fontId="36" fillId="6" borderId="72" xfId="74" applyFont="1" applyFill="1" applyBorder="1" applyAlignment="1">
      <alignment horizontal="center" vertical="center" wrapText="1"/>
    </xf>
    <xf numFmtId="3" fontId="51" fillId="5" borderId="72" xfId="6" applyNumberFormat="1" applyFont="1" applyFill="1" applyBorder="1" applyAlignment="1" applyProtection="1">
      <alignment horizontal="center"/>
      <protection locked="0"/>
    </xf>
    <xf numFmtId="175" fontId="12" fillId="0" borderId="72" xfId="83" applyNumberFormat="1" applyFont="1" applyBorder="1" applyAlignment="1" applyProtection="1">
      <alignment vertical="top"/>
      <protection locked="0"/>
    </xf>
    <xf numFmtId="0" fontId="41" fillId="4" borderId="72" xfId="10" applyNumberFormat="1" applyFont="1" applyFill="1" applyBorder="1" applyAlignment="1">
      <alignment horizontal="center"/>
    </xf>
    <xf numFmtId="10" fontId="41" fillId="4" borderId="72" xfId="10" applyNumberFormat="1" applyFont="1" applyFill="1" applyBorder="1" applyAlignment="1">
      <alignment horizontal="center"/>
    </xf>
    <xf numFmtId="0" fontId="37" fillId="4" borderId="72" xfId="68" applyNumberFormat="1" applyFont="1" applyFill="1" applyBorder="1" applyAlignment="1">
      <alignment horizontal="center"/>
    </xf>
    <xf numFmtId="164" fontId="41" fillId="3" borderId="68" xfId="16" applyNumberFormat="1" applyFont="1" applyFill="1" applyBorder="1" applyAlignment="1" applyProtection="1">
      <alignment horizontal="center"/>
    </xf>
    <xf numFmtId="167" fontId="41" fillId="3" borderId="72" xfId="10" applyNumberFormat="1" applyFont="1" applyFill="1" applyBorder="1" applyAlignment="1" applyProtection="1">
      <alignment horizontal="center"/>
    </xf>
    <xf numFmtId="167" fontId="41" fillId="3" borderId="73" xfId="10" applyNumberFormat="1" applyFont="1" applyFill="1" applyBorder="1" applyAlignment="1" applyProtection="1">
      <alignment horizontal="center"/>
    </xf>
    <xf numFmtId="0" fontId="58" fillId="0" borderId="79" xfId="0" applyFont="1" applyBorder="1" applyAlignment="1">
      <alignment horizontal="center" vertical="center" wrapText="1"/>
    </xf>
    <xf numFmtId="0" fontId="59" fillId="0" borderId="72" xfId="55" applyFont="1" applyBorder="1" applyAlignment="1">
      <alignment horizontal="center" vertical="center"/>
    </xf>
    <xf numFmtId="2" fontId="59" fillId="0" borderId="72" xfId="55" applyNumberFormat="1" applyFont="1" applyBorder="1" applyAlignment="1">
      <alignment horizontal="center"/>
    </xf>
    <xf numFmtId="1" fontId="41" fillId="4" borderId="75" xfId="6" applyNumberFormat="1" applyFont="1" applyFill="1" applyBorder="1" applyAlignment="1">
      <alignment horizontal="center"/>
    </xf>
    <xf numFmtId="1" fontId="41" fillId="4" borderId="75" xfId="6" applyNumberFormat="1" applyFont="1" applyFill="1" applyBorder="1" applyAlignment="1">
      <alignment horizontal="right"/>
    </xf>
    <xf numFmtId="167" fontId="43" fillId="36" borderId="72" xfId="10" applyNumberFormat="1" applyFont="1" applyFill="1" applyBorder="1" applyAlignment="1" applyProtection="1">
      <alignment horizontal="center"/>
    </xf>
    <xf numFmtId="167" fontId="43" fillId="4" borderId="72" xfId="10" applyNumberFormat="1" applyFont="1" applyFill="1" applyBorder="1" applyAlignment="1" applyProtection="1">
      <alignment horizontal="center"/>
    </xf>
    <xf numFmtId="0" fontId="60" fillId="0" borderId="72" xfId="55" applyFont="1" applyBorder="1" applyAlignment="1">
      <alignment horizontal="center" vertical="center"/>
    </xf>
    <xf numFmtId="0" fontId="64" fillId="38" borderId="72" xfId="6" applyFont="1" applyFill="1" applyBorder="1" applyAlignment="1" applyProtection="1">
      <alignment horizontal="right" vertical="center" wrapText="1"/>
      <protection locked="0"/>
    </xf>
    <xf numFmtId="0" fontId="64" fillId="39" borderId="72" xfId="6" applyFont="1" applyFill="1" applyBorder="1" applyAlignment="1" applyProtection="1">
      <alignment horizontal="right" vertical="center" wrapText="1"/>
      <protection locked="0"/>
    </xf>
    <xf numFmtId="174" fontId="64" fillId="0" borderId="72" xfId="6" applyNumberFormat="1" applyFont="1" applyBorder="1" applyAlignment="1" applyProtection="1">
      <alignment horizontal="right" vertical="center" wrapText="1"/>
      <protection locked="0"/>
    </xf>
    <xf numFmtId="0" fontId="64" fillId="39" borderId="72" xfId="2" applyFont="1" applyFill="1" applyBorder="1" applyAlignment="1" applyProtection="1">
      <alignment horizontal="right" vertical="center" wrapText="1"/>
      <protection locked="0"/>
    </xf>
    <xf numFmtId="3" fontId="43" fillId="0" borderId="72" xfId="6" applyNumberFormat="1" applyFont="1" applyBorder="1"/>
    <xf numFmtId="9" fontId="43" fillId="0" borderId="72" xfId="6" applyNumberFormat="1" applyFont="1" applyBorder="1"/>
    <xf numFmtId="1" fontId="41" fillId="4" borderId="72" xfId="6" applyNumberFormat="1" applyFont="1" applyFill="1" applyBorder="1" applyAlignment="1">
      <alignment horizontal="right" vertical="center" wrapText="1" readingOrder="2"/>
    </xf>
    <xf numFmtId="1" fontId="41" fillId="4" borderId="68" xfId="6" applyNumberFormat="1" applyFont="1" applyFill="1" applyBorder="1" applyAlignment="1">
      <alignment horizontal="center" vertical="center"/>
    </xf>
    <xf numFmtId="168" fontId="41" fillId="4" borderId="72" xfId="14" applyNumberFormat="1" applyFont="1" applyFill="1" applyBorder="1" applyAlignment="1" applyProtection="1">
      <alignment horizontal="center" vertical="center"/>
    </xf>
    <xf numFmtId="9" fontId="41" fillId="4" borderId="72" xfId="6" applyNumberFormat="1" applyFont="1" applyFill="1" applyBorder="1" applyAlignment="1">
      <alignment horizontal="center" vertical="center"/>
    </xf>
    <xf numFmtId="3" fontId="41" fillId="4" borderId="72" xfId="6" applyNumberFormat="1" applyFont="1" applyFill="1" applyBorder="1" applyAlignment="1">
      <alignment horizontal="center" vertical="center"/>
    </xf>
    <xf numFmtId="1" fontId="41" fillId="4" borderId="72" xfId="6" applyNumberFormat="1" applyFont="1" applyFill="1" applyBorder="1" applyAlignment="1">
      <alignment horizontal="right" vertical="center"/>
    </xf>
    <xf numFmtId="0" fontId="38" fillId="3" borderId="81" xfId="1" applyNumberFormat="1" applyFont="1" applyFill="1" applyBorder="1" applyAlignment="1" applyProtection="1">
      <alignment horizontal="center" vertical="center" wrapText="1"/>
    </xf>
    <xf numFmtId="3" fontId="43" fillId="4" borderId="1" xfId="10" applyNumberFormat="1" applyFont="1" applyFill="1" applyBorder="1" applyAlignment="1" applyProtection="1">
      <alignment horizontal="center"/>
      <protection locked="0"/>
    </xf>
    <xf numFmtId="0" fontId="44" fillId="8" borderId="27" xfId="76" applyFont="1" applyFill="1" applyBorder="1" applyAlignment="1">
      <alignment vertical="center" wrapText="1"/>
    </xf>
    <xf numFmtId="0" fontId="44" fillId="8" borderId="41" xfId="76" applyFont="1" applyFill="1" applyBorder="1" applyAlignment="1">
      <alignment vertical="center" wrapText="1"/>
    </xf>
    <xf numFmtId="0" fontId="44" fillId="8" borderId="39" xfId="76" applyFont="1" applyFill="1" applyBorder="1" applyAlignment="1">
      <alignment vertical="center" wrapText="1"/>
    </xf>
    <xf numFmtId="0" fontId="47" fillId="5" borderId="46" xfId="83" applyNumberFormat="1" applyFont="1" applyFill="1" applyBorder="1" applyAlignment="1" applyProtection="1">
      <alignment horizontal="center" vertical="center" readingOrder="2"/>
      <protection locked="0"/>
    </xf>
    <xf numFmtId="0" fontId="39" fillId="6" borderId="27" xfId="13" applyFont="1" applyFill="1" applyBorder="1" applyAlignment="1">
      <alignment horizontal="center" vertical="center" wrapText="1"/>
    </xf>
    <xf numFmtId="0" fontId="39" fillId="6" borderId="41" xfId="13" applyFont="1" applyFill="1" applyBorder="1" applyAlignment="1">
      <alignment horizontal="center" vertical="center" wrapText="1"/>
    </xf>
    <xf numFmtId="0" fontId="39" fillId="6" borderId="39" xfId="13" applyFont="1" applyFill="1" applyBorder="1" applyAlignment="1">
      <alignment horizontal="center" vertical="center" wrapText="1"/>
    </xf>
    <xf numFmtId="0" fontId="36" fillId="0" borderId="73" xfId="0" applyFont="1" applyBorder="1" applyAlignment="1">
      <alignment horizontal="center"/>
    </xf>
    <xf numFmtId="0" fontId="36" fillId="0" borderId="74" xfId="0" applyFont="1" applyBorder="1" applyAlignment="1">
      <alignment horizontal="center"/>
    </xf>
    <xf numFmtId="0" fontId="36" fillId="0" borderId="75" xfId="0" applyFont="1" applyBorder="1" applyAlignment="1">
      <alignment horizontal="center"/>
    </xf>
    <xf numFmtId="0" fontId="38" fillId="0" borderId="73" xfId="0" applyFont="1" applyBorder="1" applyAlignment="1">
      <alignment horizontal="center" wrapText="1"/>
    </xf>
    <xf numFmtId="0" fontId="38" fillId="0" borderId="74" xfId="0" applyFont="1" applyBorder="1" applyAlignment="1">
      <alignment horizontal="center" wrapText="1"/>
    </xf>
    <xf numFmtId="0" fontId="38" fillId="0" borderId="75" xfId="0" applyFont="1" applyBorder="1" applyAlignment="1">
      <alignment horizontal="center" wrapText="1"/>
    </xf>
    <xf numFmtId="0" fontId="33" fillId="6" borderId="2" xfId="13" applyFont="1" applyFill="1" applyBorder="1" applyAlignment="1">
      <alignment horizontal="center" vertical="center" wrapText="1"/>
    </xf>
    <xf numFmtId="0" fontId="33" fillId="6" borderId="3" xfId="13" applyFont="1" applyFill="1" applyBorder="1" applyAlignment="1">
      <alignment horizontal="center" vertical="center" wrapText="1"/>
    </xf>
    <xf numFmtId="0" fontId="33" fillId="6" borderId="4" xfId="13" applyFont="1" applyFill="1" applyBorder="1" applyAlignment="1">
      <alignment horizontal="center" vertical="center" wrapText="1"/>
    </xf>
    <xf numFmtId="0" fontId="34" fillId="0" borderId="76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8" fillId="0" borderId="73" xfId="0" applyFont="1" applyBorder="1" applyAlignment="1">
      <alignment horizontal="right"/>
    </xf>
    <xf numFmtId="0" fontId="38" fillId="0" borderId="74" xfId="0" applyFont="1" applyBorder="1" applyAlignment="1">
      <alignment horizontal="right"/>
    </xf>
    <xf numFmtId="0" fontId="38" fillId="0" borderId="75" xfId="0" applyFont="1" applyBorder="1" applyAlignment="1">
      <alignment horizontal="right"/>
    </xf>
    <xf numFmtId="0" fontId="35" fillId="34" borderId="2" xfId="0" applyFont="1" applyFill="1" applyBorder="1" applyAlignment="1">
      <alignment horizontal="center" vertical="center"/>
    </xf>
    <xf numFmtId="0" fontId="35" fillId="34" borderId="3" xfId="0" applyFont="1" applyFill="1" applyBorder="1" applyAlignment="1">
      <alignment horizontal="center" vertical="center"/>
    </xf>
    <xf numFmtId="0" fontId="35" fillId="34" borderId="4" xfId="0" applyFont="1" applyFill="1" applyBorder="1" applyAlignment="1">
      <alignment horizontal="center" vertical="center"/>
    </xf>
    <xf numFmtId="0" fontId="40" fillId="6" borderId="0" xfId="0" applyFont="1" applyFill="1" applyAlignment="1">
      <alignment horizontal="center"/>
    </xf>
    <xf numFmtId="0" fontId="39" fillId="7" borderId="73" xfId="0" applyFont="1" applyFill="1" applyBorder="1" applyAlignment="1">
      <alignment horizontal="center"/>
    </xf>
    <xf numFmtId="0" fontId="39" fillId="7" borderId="74" xfId="0" applyFont="1" applyFill="1" applyBorder="1" applyAlignment="1">
      <alignment horizontal="center"/>
    </xf>
    <xf numFmtId="0" fontId="39" fillId="7" borderId="75" xfId="0" applyFont="1" applyFill="1" applyBorder="1" applyAlignment="1">
      <alignment horizontal="center"/>
    </xf>
    <xf numFmtId="0" fontId="38" fillId="0" borderId="73" xfId="0" applyFont="1" applyBorder="1" applyAlignment="1">
      <alignment horizontal="right" wrapText="1"/>
    </xf>
    <xf numFmtId="0" fontId="38" fillId="0" borderId="74" xfId="0" applyFont="1" applyBorder="1" applyAlignment="1">
      <alignment horizontal="right" wrapText="1"/>
    </xf>
    <xf numFmtId="0" fontId="38" fillId="0" borderId="75" xfId="0" applyFont="1" applyBorder="1" applyAlignment="1">
      <alignment horizontal="right" wrapText="1"/>
    </xf>
    <xf numFmtId="0" fontId="39" fillId="6" borderId="5" xfId="13" applyFont="1" applyFill="1" applyBorder="1" applyAlignment="1">
      <alignment horizontal="center" vertical="center" wrapText="1"/>
    </xf>
    <xf numFmtId="0" fontId="39" fillId="6" borderId="22" xfId="13" applyFont="1" applyFill="1" applyBorder="1" applyAlignment="1">
      <alignment horizontal="center" vertical="center" wrapText="1"/>
    </xf>
    <xf numFmtId="0" fontId="39" fillId="6" borderId="18" xfId="13" applyFont="1" applyFill="1" applyBorder="1" applyAlignment="1">
      <alignment horizontal="center" vertical="center" wrapText="1"/>
    </xf>
    <xf numFmtId="0" fontId="39" fillId="6" borderId="8" xfId="13" applyFont="1" applyFill="1" applyBorder="1" applyAlignment="1">
      <alignment horizontal="center" vertical="center" wrapText="1"/>
    </xf>
    <xf numFmtId="0" fontId="36" fillId="0" borderId="72" xfId="0" applyFont="1" applyBorder="1" applyAlignment="1">
      <alignment horizontal="center" vertical="center"/>
    </xf>
    <xf numFmtId="0" fontId="36" fillId="6" borderId="6" xfId="13" applyFont="1" applyFill="1" applyBorder="1" applyAlignment="1">
      <alignment horizontal="center" vertical="center" wrapText="1"/>
    </xf>
    <xf numFmtId="0" fontId="36" fillId="6" borderId="12" xfId="13" applyFont="1" applyFill="1" applyBorder="1" applyAlignment="1">
      <alignment horizontal="center" vertical="center" wrapText="1"/>
    </xf>
    <xf numFmtId="0" fontId="39" fillId="6" borderId="2" xfId="13" applyFont="1" applyFill="1" applyBorder="1" applyAlignment="1">
      <alignment horizontal="center" vertical="center" wrapText="1"/>
    </xf>
    <xf numFmtId="0" fontId="39" fillId="6" borderId="3" xfId="13" applyFont="1" applyFill="1" applyBorder="1" applyAlignment="1">
      <alignment horizontal="center" vertical="center" wrapText="1"/>
    </xf>
    <xf numFmtId="0" fontId="36" fillId="6" borderId="18" xfId="13" applyFont="1" applyFill="1" applyBorder="1" applyAlignment="1">
      <alignment horizontal="center" vertical="center" wrapText="1"/>
    </xf>
    <xf numFmtId="0" fontId="36" fillId="6" borderId="10" xfId="13" applyFont="1" applyFill="1" applyBorder="1" applyAlignment="1">
      <alignment horizontal="center" vertical="center" wrapText="1"/>
    </xf>
    <xf numFmtId="0" fontId="36" fillId="6" borderId="19" xfId="13" applyFont="1" applyFill="1" applyBorder="1" applyAlignment="1">
      <alignment horizontal="center" vertical="center" wrapText="1"/>
    </xf>
    <xf numFmtId="0" fontId="36" fillId="6" borderId="11" xfId="13" applyFont="1" applyFill="1" applyBorder="1" applyAlignment="1">
      <alignment horizontal="center" vertical="center" wrapText="1"/>
    </xf>
    <xf numFmtId="0" fontId="36" fillId="6" borderId="8" xfId="13" applyFont="1" applyFill="1" applyBorder="1" applyAlignment="1">
      <alignment horizontal="center" vertical="center" wrapText="1"/>
    </xf>
    <xf numFmtId="0" fontId="36" fillId="6" borderId="14" xfId="13" applyFont="1" applyFill="1" applyBorder="1" applyAlignment="1">
      <alignment horizontal="center" vertical="center" wrapText="1"/>
    </xf>
    <xf numFmtId="0" fontId="36" fillId="2" borderId="6" xfId="13" applyFont="1" applyFill="1" applyBorder="1" applyAlignment="1">
      <alignment horizontal="center" vertical="center" wrapText="1"/>
    </xf>
    <xf numFmtId="0" fontId="36" fillId="2" borderId="12" xfId="13" applyFont="1" applyFill="1" applyBorder="1" applyAlignment="1">
      <alignment horizontal="center" vertical="center" wrapText="1"/>
    </xf>
    <xf numFmtId="0" fontId="44" fillId="8" borderId="2" xfId="6" applyFont="1" applyFill="1" applyBorder="1" applyAlignment="1">
      <alignment horizontal="center"/>
    </xf>
    <xf numFmtId="0" fontId="44" fillId="8" borderId="3" xfId="6" applyFont="1" applyFill="1" applyBorder="1" applyAlignment="1">
      <alignment horizontal="center"/>
    </xf>
    <xf numFmtId="0" fontId="39" fillId="6" borderId="4" xfId="13" applyFont="1" applyFill="1" applyBorder="1" applyAlignment="1">
      <alignment horizontal="center" vertical="center" wrapText="1"/>
    </xf>
    <xf numFmtId="0" fontId="44" fillId="8" borderId="27" xfId="6" applyFont="1" applyFill="1" applyBorder="1" applyAlignment="1">
      <alignment horizontal="center"/>
    </xf>
    <xf numFmtId="0" fontId="44" fillId="8" borderId="41" xfId="6" applyFont="1" applyFill="1" applyBorder="1" applyAlignment="1">
      <alignment horizontal="center"/>
    </xf>
    <xf numFmtId="0" fontId="36" fillId="6" borderId="79" xfId="13" applyFont="1" applyFill="1" applyBorder="1" applyAlignment="1">
      <alignment horizontal="center" vertical="center" wrapText="1"/>
    </xf>
    <xf numFmtId="0" fontId="49" fillId="8" borderId="28" xfId="6" applyFont="1" applyFill="1" applyBorder="1" applyAlignment="1">
      <alignment horizontal="center"/>
    </xf>
    <xf numFmtId="0" fontId="49" fillId="8" borderId="38" xfId="6" applyFont="1" applyFill="1" applyBorder="1" applyAlignment="1">
      <alignment horizontal="center"/>
    </xf>
    <xf numFmtId="0" fontId="39" fillId="6" borderId="2" xfId="74" applyFont="1" applyFill="1" applyBorder="1" applyAlignment="1">
      <alignment horizontal="center" vertical="center" wrapText="1"/>
    </xf>
    <xf numFmtId="0" fontId="39" fillId="6" borderId="4" xfId="74" applyFont="1" applyFill="1" applyBorder="1" applyAlignment="1">
      <alignment horizontal="center" vertical="center" wrapText="1"/>
    </xf>
    <xf numFmtId="0" fontId="39" fillId="6" borderId="3" xfId="74" applyFont="1" applyFill="1" applyBorder="1" applyAlignment="1">
      <alignment horizontal="center" vertical="center" wrapText="1"/>
    </xf>
    <xf numFmtId="1" fontId="36" fillId="7" borderId="2" xfId="6" applyNumberFormat="1" applyFont="1" applyFill="1" applyBorder="1" applyAlignment="1">
      <alignment horizontal="center" vertical="center" wrapText="1"/>
    </xf>
    <xf numFmtId="1" fontId="36" fillId="7" borderId="3" xfId="6" applyNumberFormat="1" applyFont="1" applyFill="1" applyBorder="1" applyAlignment="1">
      <alignment horizontal="center" vertical="center" wrapText="1"/>
    </xf>
    <xf numFmtId="1" fontId="36" fillId="7" borderId="4" xfId="6" applyNumberFormat="1" applyFont="1" applyFill="1" applyBorder="1" applyAlignment="1">
      <alignment horizontal="center" vertical="center" wrapText="1"/>
    </xf>
    <xf numFmtId="1" fontId="36" fillId="7" borderId="27" xfId="6" applyNumberFormat="1" applyFont="1" applyFill="1" applyBorder="1" applyAlignment="1">
      <alignment horizontal="center" vertical="center" wrapText="1"/>
    </xf>
    <xf numFmtId="1" fontId="36" fillId="7" borderId="39" xfId="6" applyNumberFormat="1" applyFont="1" applyFill="1" applyBorder="1" applyAlignment="1">
      <alignment horizontal="center" vertical="center" wrapText="1"/>
    </xf>
    <xf numFmtId="1" fontId="36" fillId="7" borderId="27" xfId="6" applyNumberFormat="1" applyFont="1" applyFill="1" applyBorder="1" applyAlignment="1">
      <alignment horizontal="center" vertical="center"/>
    </xf>
    <xf numFmtId="1" fontId="36" fillId="7" borderId="39" xfId="6" applyNumberFormat="1" applyFont="1" applyFill="1" applyBorder="1" applyAlignment="1">
      <alignment horizontal="center" vertical="center"/>
    </xf>
    <xf numFmtId="1" fontId="36" fillId="7" borderId="27" xfId="61" applyNumberFormat="1" applyFont="1" applyFill="1" applyBorder="1" applyAlignment="1">
      <alignment horizontal="center" vertical="center" wrapText="1"/>
    </xf>
    <xf numFmtId="1" fontId="36" fillId="7" borderId="39" xfId="61" applyNumberFormat="1" applyFont="1" applyFill="1" applyBorder="1" applyAlignment="1">
      <alignment horizontal="center" vertical="center" wrapText="1"/>
    </xf>
    <xf numFmtId="0" fontId="41" fillId="32" borderId="42" xfId="6" applyFont="1" applyFill="1" applyBorder="1" applyAlignment="1">
      <alignment horizontal="center"/>
    </xf>
    <xf numFmtId="0" fontId="41" fillId="32" borderId="43" xfId="6" applyFont="1" applyFill="1" applyBorder="1" applyAlignment="1">
      <alignment horizontal="center"/>
    </xf>
    <xf numFmtId="0" fontId="41" fillId="32" borderId="44" xfId="6" applyFont="1" applyFill="1" applyBorder="1" applyAlignment="1">
      <alignment horizontal="center"/>
    </xf>
    <xf numFmtId="1" fontId="36" fillId="7" borderId="41" xfId="6" applyNumberFormat="1" applyFont="1" applyFill="1" applyBorder="1" applyAlignment="1">
      <alignment horizontal="center" vertical="center" wrapText="1"/>
    </xf>
    <xf numFmtId="0" fontId="41" fillId="0" borderId="22" xfId="6" applyFont="1" applyBorder="1" applyAlignment="1">
      <alignment horizontal="center" vertical="center" wrapText="1"/>
    </xf>
    <xf numFmtId="0" fontId="43" fillId="0" borderId="16" xfId="6" applyFont="1" applyBorder="1" applyAlignment="1">
      <alignment horizontal="center" vertical="center" wrapText="1"/>
    </xf>
    <xf numFmtId="0" fontId="51" fillId="0" borderId="77" xfId="74" applyFont="1" applyBorder="1" applyAlignment="1">
      <alignment horizontal="center" vertical="center" wrapText="1"/>
    </xf>
    <xf numFmtId="0" fontId="47" fillId="0" borderId="77" xfId="74" applyFont="1" applyBorder="1" applyAlignment="1">
      <alignment horizontal="center" vertical="center" wrapText="1"/>
    </xf>
    <xf numFmtId="0" fontId="36" fillId="6" borderId="19" xfId="61" applyFont="1" applyFill="1" applyBorder="1" applyAlignment="1">
      <alignment horizontal="center" vertical="center" wrapText="1"/>
    </xf>
    <xf numFmtId="0" fontId="36" fillId="6" borderId="11" xfId="61" applyFont="1" applyFill="1" applyBorder="1" applyAlignment="1">
      <alignment horizontal="center" vertical="center" wrapText="1"/>
    </xf>
    <xf numFmtId="0" fontId="44" fillId="8" borderId="27" xfId="61" applyFont="1" applyFill="1" applyBorder="1" applyAlignment="1">
      <alignment horizontal="center" vertical="center" wrapText="1"/>
    </xf>
    <xf numFmtId="0" fontId="44" fillId="8" borderId="41" xfId="61" applyFont="1" applyFill="1" applyBorder="1" applyAlignment="1">
      <alignment horizontal="center" vertical="center" wrapText="1"/>
    </xf>
    <xf numFmtId="0" fontId="44" fillId="8" borderId="39" xfId="61" applyFont="1" applyFill="1" applyBorder="1" applyAlignment="1">
      <alignment horizontal="center" vertical="center" wrapText="1"/>
    </xf>
    <xf numFmtId="0" fontId="36" fillId="6" borderId="18" xfId="61" applyFont="1" applyFill="1" applyBorder="1" applyAlignment="1">
      <alignment horizontal="center" vertical="center" wrapText="1"/>
    </xf>
    <xf numFmtId="0" fontId="36" fillId="6" borderId="10" xfId="61" applyFont="1" applyFill="1" applyBorder="1" applyAlignment="1">
      <alignment horizontal="center" vertical="center" wrapText="1"/>
    </xf>
    <xf numFmtId="0" fontId="36" fillId="35" borderId="79" xfId="74" applyFont="1" applyFill="1" applyBorder="1" applyAlignment="1">
      <alignment horizontal="center" vertical="center" wrapText="1"/>
    </xf>
    <xf numFmtId="0" fontId="36" fillId="35" borderId="12" xfId="74" applyFont="1" applyFill="1" applyBorder="1" applyAlignment="1">
      <alignment horizontal="center" vertical="center" wrapText="1"/>
    </xf>
    <xf numFmtId="0" fontId="36" fillId="35" borderId="19" xfId="61" applyFont="1" applyFill="1" applyBorder="1" applyAlignment="1">
      <alignment horizontal="center" vertical="center" wrapText="1"/>
    </xf>
    <xf numFmtId="0" fontId="36" fillId="35" borderId="11" xfId="61" applyFont="1" applyFill="1" applyBorder="1" applyAlignment="1">
      <alignment horizontal="center" vertical="center" wrapText="1"/>
    </xf>
    <xf numFmtId="0" fontId="36" fillId="6" borderId="19" xfId="74" applyFont="1" applyFill="1" applyBorder="1" applyAlignment="1">
      <alignment horizontal="center" vertical="center" wrapText="1"/>
    </xf>
    <xf numFmtId="0" fontId="36" fillId="6" borderId="11" xfId="74" applyFont="1" applyFill="1" applyBorder="1" applyAlignment="1">
      <alignment horizontal="center" vertical="center" wrapText="1"/>
    </xf>
    <xf numFmtId="0" fontId="49" fillId="8" borderId="23" xfId="6" applyFont="1" applyFill="1" applyBorder="1" applyAlignment="1">
      <alignment horizontal="center"/>
    </xf>
    <xf numFmtId="0" fontId="49" fillId="8" borderId="3" xfId="6" applyFont="1" applyFill="1" applyBorder="1" applyAlignment="1">
      <alignment horizontal="center"/>
    </xf>
    <xf numFmtId="0" fontId="49" fillId="8" borderId="17" xfId="6" applyFont="1" applyFill="1" applyBorder="1" applyAlignment="1">
      <alignment horizontal="center"/>
    </xf>
    <xf numFmtId="0" fontId="36" fillId="6" borderId="8" xfId="61" applyFont="1" applyFill="1" applyBorder="1" applyAlignment="1">
      <alignment horizontal="center" vertical="center" wrapText="1"/>
    </xf>
    <xf numFmtId="0" fontId="36" fillId="6" borderId="14" xfId="61" applyFont="1" applyFill="1" applyBorder="1" applyAlignment="1">
      <alignment horizontal="center" vertical="center" wrapText="1"/>
    </xf>
    <xf numFmtId="0" fontId="50" fillId="0" borderId="0" xfId="76" applyFont="1" applyAlignment="1">
      <alignment horizontal="center"/>
    </xf>
    <xf numFmtId="0" fontId="51" fillId="0" borderId="0" xfId="6" applyFont="1" applyAlignment="1">
      <alignment horizontal="center" wrapText="1"/>
    </xf>
    <xf numFmtId="0" fontId="36" fillId="6" borderId="19" xfId="77" applyFont="1" applyFill="1" applyBorder="1" applyAlignment="1">
      <alignment horizontal="center" vertical="center" wrapText="1"/>
    </xf>
    <xf numFmtId="0" fontId="36" fillId="6" borderId="11" xfId="77" applyFont="1" applyFill="1" applyBorder="1" applyAlignment="1">
      <alignment horizontal="center" vertical="center" wrapText="1"/>
    </xf>
    <xf numFmtId="0" fontId="36" fillId="6" borderId="8" xfId="77" applyFont="1" applyFill="1" applyBorder="1" applyAlignment="1">
      <alignment horizontal="center" vertical="center" wrapText="1"/>
    </xf>
    <xf numFmtId="0" fontId="36" fillId="6" borderId="14" xfId="77" applyFont="1" applyFill="1" applyBorder="1" applyAlignment="1">
      <alignment horizontal="center" vertical="center" wrapText="1"/>
    </xf>
    <xf numFmtId="0" fontId="44" fillId="8" borderId="24" xfId="6" applyFont="1" applyFill="1" applyBorder="1" applyAlignment="1">
      <alignment horizontal="center"/>
    </xf>
    <xf numFmtId="0" fontId="36" fillId="6" borderId="18" xfId="77" applyFont="1" applyFill="1" applyBorder="1" applyAlignment="1">
      <alignment horizontal="center" vertical="center" wrapText="1"/>
    </xf>
    <xf numFmtId="0" fontId="36" fillId="6" borderId="10" xfId="77" applyFont="1" applyFill="1" applyBorder="1" applyAlignment="1">
      <alignment horizontal="center" vertical="center" wrapText="1"/>
    </xf>
    <xf numFmtId="0" fontId="36" fillId="6" borderId="6" xfId="77" applyFont="1" applyFill="1" applyBorder="1" applyAlignment="1">
      <alignment horizontal="center" vertical="center" wrapText="1"/>
    </xf>
    <xf numFmtId="0" fontId="36" fillId="6" borderId="12" xfId="77" applyFont="1" applyFill="1" applyBorder="1" applyAlignment="1">
      <alignment horizontal="center" vertical="center" wrapText="1"/>
    </xf>
    <xf numFmtId="0" fontId="44" fillId="8" borderId="20" xfId="6" applyFont="1" applyFill="1" applyBorder="1" applyAlignment="1">
      <alignment horizontal="center"/>
    </xf>
    <xf numFmtId="0" fontId="44" fillId="8" borderId="45" xfId="6" applyFont="1" applyFill="1" applyBorder="1" applyAlignment="1">
      <alignment horizontal="center"/>
    </xf>
    <xf numFmtId="0" fontId="44" fillId="8" borderId="12" xfId="6" applyFont="1" applyFill="1" applyBorder="1" applyAlignment="1">
      <alignment horizontal="center"/>
    </xf>
    <xf numFmtId="0" fontId="44" fillId="8" borderId="59" xfId="6" applyFont="1" applyFill="1" applyBorder="1" applyAlignment="1">
      <alignment horizontal="center"/>
    </xf>
    <xf numFmtId="0" fontId="44" fillId="8" borderId="0" xfId="6" applyFont="1" applyFill="1" applyAlignment="1">
      <alignment horizontal="center"/>
    </xf>
    <xf numFmtId="0" fontId="36" fillId="6" borderId="7" xfId="61" applyFont="1" applyFill="1" applyBorder="1" applyAlignment="1">
      <alignment horizontal="center" vertical="center" wrapText="1"/>
    </xf>
    <xf numFmtId="0" fontId="36" fillId="6" borderId="13" xfId="61" applyFont="1" applyFill="1" applyBorder="1" applyAlignment="1">
      <alignment horizontal="center" vertical="center" wrapText="1"/>
    </xf>
    <xf numFmtId="0" fontId="58" fillId="0" borderId="79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44" fillId="8" borderId="69" xfId="6" applyFont="1" applyFill="1" applyBorder="1" applyAlignment="1">
      <alignment horizontal="center"/>
    </xf>
    <xf numFmtId="0" fontId="44" fillId="8" borderId="48" xfId="6" applyFont="1" applyFill="1" applyBorder="1" applyAlignment="1">
      <alignment horizontal="center"/>
    </xf>
    <xf numFmtId="0" fontId="49" fillId="8" borderId="2" xfId="76" applyFont="1" applyFill="1" applyBorder="1" applyAlignment="1">
      <alignment horizontal="center" vertical="center" wrapText="1"/>
    </xf>
    <xf numFmtId="0" fontId="49" fillId="8" borderId="3" xfId="76" applyFont="1" applyFill="1" applyBorder="1" applyAlignment="1">
      <alignment horizontal="center" vertical="center" wrapText="1"/>
    </xf>
    <xf numFmtId="0" fontId="49" fillId="8" borderId="4" xfId="76" applyFont="1" applyFill="1" applyBorder="1" applyAlignment="1">
      <alignment horizontal="center" vertical="center" wrapText="1"/>
    </xf>
    <xf numFmtId="0" fontId="36" fillId="6" borderId="6" xfId="74" applyFont="1" applyFill="1" applyBorder="1" applyAlignment="1">
      <alignment horizontal="center" vertical="center" wrapText="1"/>
    </xf>
    <xf numFmtId="0" fontId="36" fillId="6" borderId="12" xfId="74" applyFont="1" applyFill="1" applyBorder="1" applyAlignment="1">
      <alignment horizontal="center" vertical="center" wrapText="1"/>
    </xf>
    <xf numFmtId="0" fontId="36" fillId="6" borderId="22" xfId="77" applyFont="1" applyFill="1" applyBorder="1" applyAlignment="1">
      <alignment horizontal="center" vertical="center" wrapText="1"/>
    </xf>
    <xf numFmtId="0" fontId="36" fillId="6" borderId="16" xfId="77" applyFont="1" applyFill="1" applyBorder="1" applyAlignment="1">
      <alignment horizontal="center" vertical="center" wrapText="1"/>
    </xf>
    <xf numFmtId="0" fontId="45" fillId="8" borderId="76" xfId="6" applyFont="1" applyFill="1" applyBorder="1" applyAlignment="1">
      <alignment horizontal="center"/>
    </xf>
    <xf numFmtId="0" fontId="45" fillId="8" borderId="41" xfId="6" applyFont="1" applyFill="1" applyBorder="1" applyAlignment="1">
      <alignment horizontal="center"/>
    </xf>
    <xf numFmtId="0" fontId="45" fillId="8" borderId="49" xfId="6" applyFont="1" applyFill="1" applyBorder="1" applyAlignment="1">
      <alignment horizontal="center"/>
    </xf>
  </cellXfs>
  <cellStyles count="404">
    <cellStyle name="20% - Accent1" xfId="18" xr:uid="{00000000-0005-0000-0000-000000000000}"/>
    <cellStyle name="20% - Accent1 2" xfId="124" xr:uid="{00000000-0005-0000-0000-000001000000}"/>
    <cellStyle name="20% - Accent2" xfId="19" xr:uid="{00000000-0005-0000-0000-000002000000}"/>
    <cellStyle name="20% - Accent2 2" xfId="125" xr:uid="{00000000-0005-0000-0000-000003000000}"/>
    <cellStyle name="20% - Accent3" xfId="20" xr:uid="{00000000-0005-0000-0000-000004000000}"/>
    <cellStyle name="20% - Accent3 2" xfId="126" xr:uid="{00000000-0005-0000-0000-000005000000}"/>
    <cellStyle name="20% - Accent4" xfId="21" xr:uid="{00000000-0005-0000-0000-000006000000}"/>
    <cellStyle name="20% - Accent4 2" xfId="127" xr:uid="{00000000-0005-0000-0000-000007000000}"/>
    <cellStyle name="20% - Accent5" xfId="22" xr:uid="{00000000-0005-0000-0000-000008000000}"/>
    <cellStyle name="20% - Accent5 2" xfId="128" xr:uid="{00000000-0005-0000-0000-000009000000}"/>
    <cellStyle name="20% - Accent6" xfId="23" xr:uid="{00000000-0005-0000-0000-00000A000000}"/>
    <cellStyle name="20% - Accent6 2" xfId="129" xr:uid="{00000000-0005-0000-0000-00000B000000}"/>
    <cellStyle name="40% - Accent1" xfId="24" xr:uid="{00000000-0005-0000-0000-00000C000000}"/>
    <cellStyle name="40% - Accent1 2" xfId="130" xr:uid="{00000000-0005-0000-0000-00000D000000}"/>
    <cellStyle name="40% - Accent2" xfId="25" xr:uid="{00000000-0005-0000-0000-00000E000000}"/>
    <cellStyle name="40% - Accent2 2" xfId="131" xr:uid="{00000000-0005-0000-0000-00000F000000}"/>
    <cellStyle name="40% - Accent3" xfId="26" xr:uid="{00000000-0005-0000-0000-000010000000}"/>
    <cellStyle name="40% - Accent3 2" xfId="132" xr:uid="{00000000-0005-0000-0000-000011000000}"/>
    <cellStyle name="40% - Accent4" xfId="27" xr:uid="{00000000-0005-0000-0000-000012000000}"/>
    <cellStyle name="40% - Accent4 2" xfId="133" xr:uid="{00000000-0005-0000-0000-000013000000}"/>
    <cellStyle name="40% - Accent5" xfId="28" xr:uid="{00000000-0005-0000-0000-000014000000}"/>
    <cellStyle name="40% - Accent5 2" xfId="134" xr:uid="{00000000-0005-0000-0000-000015000000}"/>
    <cellStyle name="40% - Accent6" xfId="29" xr:uid="{00000000-0005-0000-0000-000016000000}"/>
    <cellStyle name="40% - Accent6 2" xfId="135" xr:uid="{00000000-0005-0000-0000-000017000000}"/>
    <cellStyle name="60% - Accent1" xfId="30" xr:uid="{00000000-0005-0000-0000-000018000000}"/>
    <cellStyle name="60% - Accent1 2" xfId="136" xr:uid="{00000000-0005-0000-0000-000019000000}"/>
    <cellStyle name="60% - Accent2" xfId="31" xr:uid="{00000000-0005-0000-0000-00001A000000}"/>
    <cellStyle name="60% - Accent2 2" xfId="137" xr:uid="{00000000-0005-0000-0000-00001B000000}"/>
    <cellStyle name="60% - Accent3" xfId="32" xr:uid="{00000000-0005-0000-0000-00001C000000}"/>
    <cellStyle name="60% - Accent3 2" xfId="138" xr:uid="{00000000-0005-0000-0000-00001D000000}"/>
    <cellStyle name="60% - Accent4" xfId="33" xr:uid="{00000000-0005-0000-0000-00001E000000}"/>
    <cellStyle name="60% - Accent4 2" xfId="139" xr:uid="{00000000-0005-0000-0000-00001F000000}"/>
    <cellStyle name="60% - Accent5" xfId="34" xr:uid="{00000000-0005-0000-0000-000020000000}"/>
    <cellStyle name="60% - Accent5 2" xfId="140" xr:uid="{00000000-0005-0000-0000-000021000000}"/>
    <cellStyle name="60% - Accent6" xfId="35" xr:uid="{00000000-0005-0000-0000-000022000000}"/>
    <cellStyle name="60% - Accent6 2" xfId="141" xr:uid="{00000000-0005-0000-0000-000023000000}"/>
    <cellStyle name="Accent1" xfId="36" xr:uid="{00000000-0005-0000-0000-000024000000}"/>
    <cellStyle name="Accent1 2" xfId="142" xr:uid="{00000000-0005-0000-0000-000025000000}"/>
    <cellStyle name="Accent2" xfId="37" xr:uid="{00000000-0005-0000-0000-000026000000}"/>
    <cellStyle name="Accent2 2" xfId="143" xr:uid="{00000000-0005-0000-0000-000027000000}"/>
    <cellStyle name="Accent3" xfId="38" xr:uid="{00000000-0005-0000-0000-000028000000}"/>
    <cellStyle name="Accent3 2" xfId="144" xr:uid="{00000000-0005-0000-0000-000029000000}"/>
    <cellStyle name="Accent4" xfId="39" xr:uid="{00000000-0005-0000-0000-00002A000000}"/>
    <cellStyle name="Accent4 2" xfId="145" xr:uid="{00000000-0005-0000-0000-00002B000000}"/>
    <cellStyle name="Accent5" xfId="40" xr:uid="{00000000-0005-0000-0000-00002C000000}"/>
    <cellStyle name="Accent5 2" xfId="146" xr:uid="{00000000-0005-0000-0000-00002D000000}"/>
    <cellStyle name="Accent6" xfId="41" xr:uid="{00000000-0005-0000-0000-00002E000000}"/>
    <cellStyle name="Accent6 2" xfId="147" xr:uid="{00000000-0005-0000-0000-00002F000000}"/>
    <cellStyle name="Bad" xfId="42" xr:uid="{00000000-0005-0000-0000-000030000000}"/>
    <cellStyle name="Bad 2" xfId="148" xr:uid="{00000000-0005-0000-0000-000031000000}"/>
    <cellStyle name="Calculation" xfId="43" xr:uid="{00000000-0005-0000-0000-000032000000}"/>
    <cellStyle name="Calculation 2" xfId="116" xr:uid="{00000000-0005-0000-0000-000033000000}"/>
    <cellStyle name="Calculation 2 2" xfId="280" xr:uid="{00000000-0005-0000-0000-000034000000}"/>
    <cellStyle name="Calculation 2 3" xfId="376" xr:uid="{00000000-0005-0000-0000-000035000000}"/>
    <cellStyle name="Calculation 2 4" xfId="298" xr:uid="{00000000-0005-0000-0000-000036000000}"/>
    <cellStyle name="Calculation 3" xfId="149" xr:uid="{00000000-0005-0000-0000-000037000000}"/>
    <cellStyle name="Calculation 3 2" xfId="337" xr:uid="{00000000-0005-0000-0000-000038000000}"/>
    <cellStyle name="Calculation 3 3" xfId="336" xr:uid="{00000000-0005-0000-0000-000039000000}"/>
    <cellStyle name="Calculation 3 4" xfId="394" xr:uid="{00000000-0005-0000-0000-00003A000000}"/>
    <cellStyle name="Calculation 4" xfId="374" xr:uid="{00000000-0005-0000-0000-00003B000000}"/>
    <cellStyle name="Calculation 5" xfId="401" xr:uid="{00000000-0005-0000-0000-00003C000000}"/>
    <cellStyle name="Calculation 6" xfId="403" xr:uid="{00000000-0005-0000-0000-00003D000000}"/>
    <cellStyle name="Calculation_בית מורשת אצ&quot;ג" xfId="150" xr:uid="{00000000-0005-0000-0000-00003E000000}"/>
    <cellStyle name="Check Cell" xfId="44" xr:uid="{00000000-0005-0000-0000-00003F000000}"/>
    <cellStyle name="Check Cell 2" xfId="151" xr:uid="{00000000-0005-0000-0000-000040000000}"/>
    <cellStyle name="Comma" xfId="83" builtinId="3"/>
    <cellStyle name="Comma 2" xfId="7" xr:uid="{00000000-0005-0000-0000-000042000000}"/>
    <cellStyle name="Comma 2 2" xfId="45" xr:uid="{00000000-0005-0000-0000-000043000000}"/>
    <cellStyle name="Comma 2 2 2" xfId="289" xr:uid="{00000000-0005-0000-0000-000044000000}"/>
    <cellStyle name="Comma 2 3" xfId="16" xr:uid="{00000000-0005-0000-0000-000045000000}"/>
    <cellStyle name="Comma 2 3 2" xfId="286" xr:uid="{00000000-0005-0000-0000-000046000000}"/>
    <cellStyle name="Comma 2 4" xfId="152" xr:uid="{00000000-0005-0000-0000-000047000000}"/>
    <cellStyle name="Comma 2 4 2" xfId="338" xr:uid="{00000000-0005-0000-0000-000048000000}"/>
    <cellStyle name="Comma 2 5" xfId="282" xr:uid="{00000000-0005-0000-0000-000049000000}"/>
    <cellStyle name="Comma 3" xfId="14" xr:uid="{00000000-0005-0000-0000-00004A000000}"/>
    <cellStyle name="Comma 3 2" xfId="153" xr:uid="{00000000-0005-0000-0000-00004B000000}"/>
    <cellStyle name="Comma 3 2 2" xfId="339" xr:uid="{00000000-0005-0000-0000-00004C000000}"/>
    <cellStyle name="Comma 3 3" xfId="285" xr:uid="{00000000-0005-0000-0000-00004D000000}"/>
    <cellStyle name="Comma 4" xfId="86" xr:uid="{00000000-0005-0000-0000-00004E000000}"/>
    <cellStyle name="Comma 4 2" xfId="304" xr:uid="{00000000-0005-0000-0000-00004F000000}"/>
    <cellStyle name="Comma 5" xfId="301" xr:uid="{00000000-0005-0000-0000-000050000000}"/>
    <cellStyle name="Currency 2" xfId="154" xr:uid="{00000000-0005-0000-0000-000051000000}"/>
    <cellStyle name="Currency 2 2" xfId="340" xr:uid="{00000000-0005-0000-0000-000052000000}"/>
    <cellStyle name="Currency 3" xfId="155" xr:uid="{00000000-0005-0000-0000-000053000000}"/>
    <cellStyle name="Currency 3 2" xfId="341" xr:uid="{00000000-0005-0000-0000-000054000000}"/>
    <cellStyle name="Explanatory Text" xfId="46" xr:uid="{00000000-0005-0000-0000-000055000000}"/>
    <cellStyle name="Explanatory Text 2" xfId="156" xr:uid="{00000000-0005-0000-0000-000056000000}"/>
    <cellStyle name="Good" xfId="47" xr:uid="{00000000-0005-0000-0000-000057000000}"/>
    <cellStyle name="Good 2" xfId="157" xr:uid="{00000000-0005-0000-0000-000058000000}"/>
    <cellStyle name="Heading 1" xfId="48" xr:uid="{00000000-0005-0000-0000-000059000000}"/>
    <cellStyle name="Heading 1 2" xfId="158" xr:uid="{00000000-0005-0000-0000-00005A000000}"/>
    <cellStyle name="Heading 2" xfId="49" xr:uid="{00000000-0005-0000-0000-00005B000000}"/>
    <cellStyle name="Heading 2 2" xfId="159" xr:uid="{00000000-0005-0000-0000-00005C000000}"/>
    <cellStyle name="Heading 3" xfId="50" xr:uid="{00000000-0005-0000-0000-00005D000000}"/>
    <cellStyle name="Heading 3 2" xfId="160" xr:uid="{00000000-0005-0000-0000-00005E000000}"/>
    <cellStyle name="Heading 4" xfId="51" xr:uid="{00000000-0005-0000-0000-00005F000000}"/>
    <cellStyle name="Heading 4 2" xfId="161" xr:uid="{00000000-0005-0000-0000-000060000000}"/>
    <cellStyle name="Input" xfId="52" xr:uid="{00000000-0005-0000-0000-000061000000}"/>
    <cellStyle name="Input 2" xfId="117" xr:uid="{00000000-0005-0000-0000-000062000000}"/>
    <cellStyle name="Input 2 2" xfId="347" xr:uid="{00000000-0005-0000-0000-000063000000}"/>
    <cellStyle name="Input 2 3" xfId="395" xr:uid="{00000000-0005-0000-0000-000064000000}"/>
    <cellStyle name="Input 2 4" xfId="350" xr:uid="{00000000-0005-0000-0000-000065000000}"/>
    <cellStyle name="Input 3" xfId="162" xr:uid="{00000000-0005-0000-0000-000066000000}"/>
    <cellStyle name="Input 3 2" xfId="335" xr:uid="{00000000-0005-0000-0000-000067000000}"/>
    <cellStyle name="Input 3 3" xfId="397" xr:uid="{00000000-0005-0000-0000-000068000000}"/>
    <cellStyle name="Input 3 4" xfId="398" xr:uid="{00000000-0005-0000-0000-000069000000}"/>
    <cellStyle name="Input 4" xfId="373" xr:uid="{00000000-0005-0000-0000-00006A000000}"/>
    <cellStyle name="Input 5" xfId="332" xr:uid="{00000000-0005-0000-0000-00006B000000}"/>
    <cellStyle name="Input 6" xfId="366" xr:uid="{00000000-0005-0000-0000-00006C000000}"/>
    <cellStyle name="Input_בית מורשת אצ&quot;ג" xfId="163" xr:uid="{00000000-0005-0000-0000-00006D000000}"/>
    <cellStyle name="Linked Cell" xfId="53" xr:uid="{00000000-0005-0000-0000-00006E000000}"/>
    <cellStyle name="Linked Cell 2" xfId="164" xr:uid="{00000000-0005-0000-0000-00006F000000}"/>
    <cellStyle name="Neutral" xfId="54" xr:uid="{00000000-0005-0000-0000-000070000000}"/>
    <cellStyle name="Neutral 2" xfId="165" xr:uid="{00000000-0005-0000-0000-000071000000}"/>
    <cellStyle name="Normal" xfId="0" builtinId="0"/>
    <cellStyle name="Normal 10" xfId="98" xr:uid="{00000000-0005-0000-0000-000073000000}"/>
    <cellStyle name="Normal 10 2" xfId="166" xr:uid="{00000000-0005-0000-0000-000074000000}"/>
    <cellStyle name="Normal 10_בית מורשת אצ&quot;ג" xfId="167" xr:uid="{00000000-0005-0000-0000-000075000000}"/>
    <cellStyle name="Normal 11" xfId="168" xr:uid="{00000000-0005-0000-0000-000076000000}"/>
    <cellStyle name="Normal 12" xfId="169" xr:uid="{00000000-0005-0000-0000-000077000000}"/>
    <cellStyle name="Normal 13" xfId="170" xr:uid="{00000000-0005-0000-0000-000078000000}"/>
    <cellStyle name="Normal 14" xfId="171" xr:uid="{00000000-0005-0000-0000-000079000000}"/>
    <cellStyle name="Normal 15" xfId="172" xr:uid="{00000000-0005-0000-0000-00007A000000}"/>
    <cellStyle name="Normal 15 2" xfId="346" xr:uid="{00000000-0005-0000-0000-00007B000000}"/>
    <cellStyle name="Normal 16" xfId="173" xr:uid="{00000000-0005-0000-0000-00007C000000}"/>
    <cellStyle name="Normal 2" xfId="3" xr:uid="{00000000-0005-0000-0000-00007D000000}"/>
    <cellStyle name="Normal 2 2" xfId="6" xr:uid="{00000000-0005-0000-0000-00007E000000}"/>
    <cellStyle name="Normal 2 2 2" xfId="174" xr:uid="{00000000-0005-0000-0000-00007F000000}"/>
    <cellStyle name="Normal 2 2_בית מורשת אצ&quot;ג" xfId="175" xr:uid="{00000000-0005-0000-0000-000080000000}"/>
    <cellStyle name="Normal 2 3" xfId="176" xr:uid="{00000000-0005-0000-0000-000081000000}"/>
    <cellStyle name="Normal 2 5" xfId="177" xr:uid="{00000000-0005-0000-0000-000082000000}"/>
    <cellStyle name="Normal 2_בית מורשת אצ&quot;ג" xfId="178" xr:uid="{00000000-0005-0000-0000-000083000000}"/>
    <cellStyle name="Normal 3" xfId="2" xr:uid="{00000000-0005-0000-0000-000084000000}"/>
    <cellStyle name="Normal 3 2" xfId="17" xr:uid="{00000000-0005-0000-0000-000085000000}"/>
    <cellStyle name="Normal 3 2 2" xfId="55" xr:uid="{00000000-0005-0000-0000-000086000000}"/>
    <cellStyle name="Normal 3 2 2 2" xfId="76" xr:uid="{00000000-0005-0000-0000-000087000000}"/>
    <cellStyle name="Normal 3 2 2 2 2" xfId="179" xr:uid="{00000000-0005-0000-0000-000088000000}"/>
    <cellStyle name="Normal 3 2 2 2_בית מורשת אצ&quot;ג" xfId="180" xr:uid="{00000000-0005-0000-0000-000089000000}"/>
    <cellStyle name="Normal 3 2 2 3" xfId="181" xr:uid="{00000000-0005-0000-0000-00008A000000}"/>
    <cellStyle name="Normal 3 2 2_בית מורשת אצ&quot;ג" xfId="182" xr:uid="{00000000-0005-0000-0000-00008B000000}"/>
    <cellStyle name="Normal 3 2 3" xfId="87" xr:uid="{00000000-0005-0000-0000-00008C000000}"/>
    <cellStyle name="Normal 3 2 3 2" xfId="183" xr:uid="{00000000-0005-0000-0000-00008D000000}"/>
    <cellStyle name="Normal 3 2 3_בית מורשת אצ&quot;ג" xfId="184" xr:uid="{00000000-0005-0000-0000-00008E000000}"/>
    <cellStyle name="Normal 3 2 4" xfId="185" xr:uid="{00000000-0005-0000-0000-00008F000000}"/>
    <cellStyle name="Normal 3 2_בית מורשת אצ&quot;ג" xfId="186" xr:uid="{00000000-0005-0000-0000-000090000000}"/>
    <cellStyle name="Normal 3 3" xfId="56" xr:uid="{00000000-0005-0000-0000-000091000000}"/>
    <cellStyle name="Normal 3 3 2" xfId="99" xr:uid="{00000000-0005-0000-0000-000092000000}"/>
    <cellStyle name="Normal 3 3 2 2" xfId="187" xr:uid="{00000000-0005-0000-0000-000093000000}"/>
    <cellStyle name="Normal 3 3 2 2 2" xfId="351" xr:uid="{00000000-0005-0000-0000-000094000000}"/>
    <cellStyle name="Normal 3 3 2 3" xfId="314" xr:uid="{00000000-0005-0000-0000-000095000000}"/>
    <cellStyle name="Normal 3 3 2_בית מורשת אצ&quot;ג" xfId="188" xr:uid="{00000000-0005-0000-0000-000096000000}"/>
    <cellStyle name="Normal 3 3 3" xfId="189" xr:uid="{00000000-0005-0000-0000-000097000000}"/>
    <cellStyle name="Normal 3 3 3 2" xfId="352" xr:uid="{00000000-0005-0000-0000-000098000000}"/>
    <cellStyle name="Normal 3 3 4" xfId="292" xr:uid="{00000000-0005-0000-0000-000099000000}"/>
    <cellStyle name="Normal 3 3_בית מורשת אצ&quot;ג" xfId="190" xr:uid="{00000000-0005-0000-0000-00009A000000}"/>
    <cellStyle name="Normal 3 4" xfId="191" xr:uid="{00000000-0005-0000-0000-00009B000000}"/>
    <cellStyle name="Normal 3_בית מורשת אצ&quot;ג" xfId="192" xr:uid="{00000000-0005-0000-0000-00009C000000}"/>
    <cellStyle name="Normal 4" xfId="8" xr:uid="{00000000-0005-0000-0000-00009D000000}"/>
    <cellStyle name="Normal 4 2" xfId="57" xr:uid="{00000000-0005-0000-0000-00009E000000}"/>
    <cellStyle name="Normal 4 2 2" xfId="88" xr:uid="{00000000-0005-0000-0000-00009F000000}"/>
    <cellStyle name="Normal 4 2 2 2" xfId="89" xr:uid="{00000000-0005-0000-0000-0000A0000000}"/>
    <cellStyle name="Normal 4 2 2 2 2" xfId="100" xr:uid="{00000000-0005-0000-0000-0000A1000000}"/>
    <cellStyle name="Normal 4 2 2 2 2 2" xfId="193" xr:uid="{00000000-0005-0000-0000-0000A2000000}"/>
    <cellStyle name="Normal 4 2 2 2 2 2 2" xfId="353" xr:uid="{00000000-0005-0000-0000-0000A3000000}"/>
    <cellStyle name="Normal 4 2 2 2 2 3" xfId="315" xr:uid="{00000000-0005-0000-0000-0000A4000000}"/>
    <cellStyle name="Normal 4 2 2 2 2_בית מורשת אצ&quot;ג" xfId="194" xr:uid="{00000000-0005-0000-0000-0000A5000000}"/>
    <cellStyle name="Normal 4 2 2 2 3" xfId="195" xr:uid="{00000000-0005-0000-0000-0000A6000000}"/>
    <cellStyle name="Normal 4 2 2 2 3 2" xfId="354" xr:uid="{00000000-0005-0000-0000-0000A7000000}"/>
    <cellStyle name="Normal 4 2 2 2 4" xfId="306" xr:uid="{00000000-0005-0000-0000-0000A8000000}"/>
    <cellStyle name="Normal 4 2 2 2_בית מורשת אצ&quot;ג" xfId="196" xr:uid="{00000000-0005-0000-0000-0000A9000000}"/>
    <cellStyle name="Normal 4 2 2 3" xfId="101" xr:uid="{00000000-0005-0000-0000-0000AA000000}"/>
    <cellStyle name="Normal 4 2 2 3 2" xfId="197" xr:uid="{00000000-0005-0000-0000-0000AB000000}"/>
    <cellStyle name="Normal 4 2 2 3 2 2" xfId="355" xr:uid="{00000000-0005-0000-0000-0000AC000000}"/>
    <cellStyle name="Normal 4 2 2 3 3" xfId="316" xr:uid="{00000000-0005-0000-0000-0000AD000000}"/>
    <cellStyle name="Normal 4 2 2 3_בית מורשת אצ&quot;ג" xfId="198" xr:uid="{00000000-0005-0000-0000-0000AE000000}"/>
    <cellStyle name="Normal 4 2 2 4" xfId="199" xr:uid="{00000000-0005-0000-0000-0000AF000000}"/>
    <cellStyle name="Normal 4 2 2 4 2" xfId="356" xr:uid="{00000000-0005-0000-0000-0000B0000000}"/>
    <cellStyle name="Normal 4 2 2 5" xfId="305" xr:uid="{00000000-0005-0000-0000-0000B1000000}"/>
    <cellStyle name="Normal 4 2 2_בית מורשת אצ&quot;ג" xfId="200" xr:uid="{00000000-0005-0000-0000-0000B2000000}"/>
    <cellStyle name="Normal 4 2 3" xfId="90" xr:uid="{00000000-0005-0000-0000-0000B3000000}"/>
    <cellStyle name="Normal 4 2 3 2" xfId="102" xr:uid="{00000000-0005-0000-0000-0000B4000000}"/>
    <cellStyle name="Normal 4 2 3 2 2" xfId="201" xr:uid="{00000000-0005-0000-0000-0000B5000000}"/>
    <cellStyle name="Normal 4 2 3 2 2 2" xfId="357" xr:uid="{00000000-0005-0000-0000-0000B6000000}"/>
    <cellStyle name="Normal 4 2 3 2 3" xfId="317" xr:uid="{00000000-0005-0000-0000-0000B7000000}"/>
    <cellStyle name="Normal 4 2 3 2_בית מורשת אצ&quot;ג" xfId="202" xr:uid="{00000000-0005-0000-0000-0000B8000000}"/>
    <cellStyle name="Normal 4 2 3 3" xfId="203" xr:uid="{00000000-0005-0000-0000-0000B9000000}"/>
    <cellStyle name="Normal 4 2 3 3 2" xfId="358" xr:uid="{00000000-0005-0000-0000-0000BA000000}"/>
    <cellStyle name="Normal 4 2 3 4" xfId="307" xr:uid="{00000000-0005-0000-0000-0000BB000000}"/>
    <cellStyle name="Normal 4 2 3_בית מורשת אצ&quot;ג" xfId="204" xr:uid="{00000000-0005-0000-0000-0000BC000000}"/>
    <cellStyle name="Normal 4 2 4" xfId="103" xr:uid="{00000000-0005-0000-0000-0000BD000000}"/>
    <cellStyle name="Normal 4 2 4 2" xfId="205" xr:uid="{00000000-0005-0000-0000-0000BE000000}"/>
    <cellStyle name="Normal 4 2 4 2 2" xfId="359" xr:uid="{00000000-0005-0000-0000-0000BF000000}"/>
    <cellStyle name="Normal 4 2 4 3" xfId="318" xr:uid="{00000000-0005-0000-0000-0000C0000000}"/>
    <cellStyle name="Normal 4 2 4_בית מורשת אצ&quot;ג" xfId="206" xr:uid="{00000000-0005-0000-0000-0000C1000000}"/>
    <cellStyle name="Normal 4 2 5" xfId="207" xr:uid="{00000000-0005-0000-0000-0000C2000000}"/>
    <cellStyle name="Normal 4 2 5 2" xfId="360" xr:uid="{00000000-0005-0000-0000-0000C3000000}"/>
    <cellStyle name="Normal 4 2 6" xfId="293" xr:uid="{00000000-0005-0000-0000-0000C4000000}"/>
    <cellStyle name="Normal 4 2_בית מורשת אצ&quot;ג" xfId="208" xr:uid="{00000000-0005-0000-0000-0000C5000000}"/>
    <cellStyle name="Normal 4 3" xfId="58" xr:uid="{00000000-0005-0000-0000-0000C6000000}"/>
    <cellStyle name="Normal 4 3 2" xfId="91" xr:uid="{00000000-0005-0000-0000-0000C7000000}"/>
    <cellStyle name="Normal 4 3 2 2" xfId="209" xr:uid="{00000000-0005-0000-0000-0000C8000000}"/>
    <cellStyle name="Normal 4 3 2_בית מורשת אצ&quot;ג" xfId="210" xr:uid="{00000000-0005-0000-0000-0000C9000000}"/>
    <cellStyle name="Normal 4 3 3" xfId="211" xr:uid="{00000000-0005-0000-0000-0000CA000000}"/>
    <cellStyle name="Normal 4 3_בית מורשת אצ&quot;ג" xfId="212" xr:uid="{00000000-0005-0000-0000-0000CB000000}"/>
    <cellStyle name="Normal 4 4" xfId="92" xr:uid="{00000000-0005-0000-0000-0000CC000000}"/>
    <cellStyle name="Normal 4 4 2" xfId="93" xr:uid="{00000000-0005-0000-0000-0000CD000000}"/>
    <cellStyle name="Normal 4 4 2 2" xfId="104" xr:uid="{00000000-0005-0000-0000-0000CE000000}"/>
    <cellStyle name="Normal 4 4 2 2 2" xfId="213" xr:uid="{00000000-0005-0000-0000-0000CF000000}"/>
    <cellStyle name="Normal 4 4 2 2 2 2" xfId="362" xr:uid="{00000000-0005-0000-0000-0000D0000000}"/>
    <cellStyle name="Normal 4 4 2 2 3" xfId="319" xr:uid="{00000000-0005-0000-0000-0000D1000000}"/>
    <cellStyle name="Normal 4 4 2 2_בית מורשת אצ&quot;ג" xfId="214" xr:uid="{00000000-0005-0000-0000-0000D2000000}"/>
    <cellStyle name="Normal 4 4 2 3" xfId="215" xr:uid="{00000000-0005-0000-0000-0000D3000000}"/>
    <cellStyle name="Normal 4 4 2 3 2" xfId="363" xr:uid="{00000000-0005-0000-0000-0000D4000000}"/>
    <cellStyle name="Normal 4 4 2 4" xfId="309" xr:uid="{00000000-0005-0000-0000-0000D5000000}"/>
    <cellStyle name="Normal 4 4 2_בית מורשת אצ&quot;ג" xfId="216" xr:uid="{00000000-0005-0000-0000-0000D6000000}"/>
    <cellStyle name="Normal 4 4 3" xfId="105" xr:uid="{00000000-0005-0000-0000-0000D7000000}"/>
    <cellStyle name="Normal 4 4 3 2" xfId="217" xr:uid="{00000000-0005-0000-0000-0000D8000000}"/>
    <cellStyle name="Normal 4 4 3 2 2" xfId="364" xr:uid="{00000000-0005-0000-0000-0000D9000000}"/>
    <cellStyle name="Normal 4 4 3 3" xfId="320" xr:uid="{00000000-0005-0000-0000-0000DA000000}"/>
    <cellStyle name="Normal 4 4 3_בית מורשת אצ&quot;ג" xfId="218" xr:uid="{00000000-0005-0000-0000-0000DB000000}"/>
    <cellStyle name="Normal 4 4 4" xfId="219" xr:uid="{00000000-0005-0000-0000-0000DC000000}"/>
    <cellStyle name="Normal 4 4 4 2" xfId="365" xr:uid="{00000000-0005-0000-0000-0000DD000000}"/>
    <cellStyle name="Normal 4 4 5" xfId="308" xr:uid="{00000000-0005-0000-0000-0000DE000000}"/>
    <cellStyle name="Normal 4 4_בית מורשת אצ&quot;ג" xfId="220" xr:uid="{00000000-0005-0000-0000-0000DF000000}"/>
    <cellStyle name="Normal 4 5" xfId="94" xr:uid="{00000000-0005-0000-0000-0000E0000000}"/>
    <cellStyle name="Normal 4 5 2" xfId="106" xr:uid="{00000000-0005-0000-0000-0000E1000000}"/>
    <cellStyle name="Normal 4 5 2 2" xfId="221" xr:uid="{00000000-0005-0000-0000-0000E2000000}"/>
    <cellStyle name="Normal 4 5 2 2 2" xfId="367" xr:uid="{00000000-0005-0000-0000-0000E3000000}"/>
    <cellStyle name="Normal 4 5 2 3" xfId="321" xr:uid="{00000000-0005-0000-0000-0000E4000000}"/>
    <cellStyle name="Normal 4 5 2_בית מורשת אצ&quot;ג" xfId="222" xr:uid="{00000000-0005-0000-0000-0000E5000000}"/>
    <cellStyle name="Normal 4 5 3" xfId="223" xr:uid="{00000000-0005-0000-0000-0000E6000000}"/>
    <cellStyle name="Normal 4 5 3 2" xfId="368" xr:uid="{00000000-0005-0000-0000-0000E7000000}"/>
    <cellStyle name="Normal 4 5 4" xfId="310" xr:uid="{00000000-0005-0000-0000-0000E8000000}"/>
    <cellStyle name="Normal 4 5_בית מורשת אצ&quot;ג" xfId="224" xr:uid="{00000000-0005-0000-0000-0000E9000000}"/>
    <cellStyle name="Normal 4 6" xfId="225" xr:uid="{00000000-0005-0000-0000-0000EA000000}"/>
    <cellStyle name="Normal 4_בית מורשת אצ&quot;ג" xfId="226" xr:uid="{00000000-0005-0000-0000-0000EB000000}"/>
    <cellStyle name="Normal 5" xfId="9" xr:uid="{00000000-0005-0000-0000-0000EC000000}"/>
    <cellStyle name="Normal 5 10" xfId="297" xr:uid="{00000000-0005-0000-0000-0000ED000000}"/>
    <cellStyle name="Normal 5 2" xfId="13" xr:uid="{00000000-0005-0000-0000-0000EE000000}"/>
    <cellStyle name="Normal 5 2 2" xfId="73" xr:uid="{00000000-0005-0000-0000-0000EF000000}"/>
    <cellStyle name="Normal 5 2 2 2" xfId="74" xr:uid="{00000000-0005-0000-0000-0000F0000000}"/>
    <cellStyle name="Normal 5 2 2 2 2" xfId="77" xr:uid="{00000000-0005-0000-0000-0000F1000000}"/>
    <cellStyle name="Normal 5 2 2 2 2 2" xfId="227" xr:uid="{00000000-0005-0000-0000-0000F2000000}"/>
    <cellStyle name="Normal 5 2 2 2 2_בית מורשת אצ&quot;ג" xfId="228" xr:uid="{00000000-0005-0000-0000-0000F3000000}"/>
    <cellStyle name="Normal 5 2 2 2 3" xfId="229" xr:uid="{00000000-0005-0000-0000-0000F4000000}"/>
    <cellStyle name="Normal 5 2 2 2_בית מורשת אצ&quot;ג" xfId="230" xr:uid="{00000000-0005-0000-0000-0000F5000000}"/>
    <cellStyle name="Normal 5 2 2 3" xfId="81" xr:uid="{00000000-0005-0000-0000-0000F6000000}"/>
    <cellStyle name="Normal 5 2 2 3 2" xfId="231" xr:uid="{00000000-0005-0000-0000-0000F7000000}"/>
    <cellStyle name="Normal 5 2 2 3_בית מורשת אצ&quot;ג" xfId="232" xr:uid="{00000000-0005-0000-0000-0000F8000000}"/>
    <cellStyle name="Normal 5 2 2 4" xfId="233" xr:uid="{00000000-0005-0000-0000-0000F9000000}"/>
    <cellStyle name="Normal 5 2 2_בית מורשת אצ&quot;ג" xfId="234" xr:uid="{00000000-0005-0000-0000-0000FA000000}"/>
    <cellStyle name="Normal 5 2 3" xfId="235" xr:uid="{00000000-0005-0000-0000-0000FB000000}"/>
    <cellStyle name="Normal 5 2_בית מורשת אצ&quot;ג" xfId="236" xr:uid="{00000000-0005-0000-0000-0000FC000000}"/>
    <cellStyle name="Normal 5 3" xfId="59" xr:uid="{00000000-0005-0000-0000-0000FD000000}"/>
    <cellStyle name="Normal 5 3 2" xfId="75" xr:uid="{00000000-0005-0000-0000-0000FE000000}"/>
    <cellStyle name="Normal 5 3 2 2" xfId="237" xr:uid="{00000000-0005-0000-0000-0000FF000000}"/>
    <cellStyle name="Normal 5 3 2_בית מורשת אצ&quot;ג" xfId="238" xr:uid="{00000000-0005-0000-0000-000000010000}"/>
    <cellStyle name="Normal 5 3 3" xfId="239" xr:uid="{00000000-0005-0000-0000-000001010000}"/>
    <cellStyle name="Normal 5 3_בית מורשת אצ&quot;ג" xfId="240" xr:uid="{00000000-0005-0000-0000-000002010000}"/>
    <cellStyle name="Normal 5 4" xfId="60" xr:uid="{00000000-0005-0000-0000-000003010000}"/>
    <cellStyle name="Normal 5 4 2" xfId="72" xr:uid="{00000000-0005-0000-0000-000004010000}"/>
    <cellStyle name="Normal 5 4 2 2" xfId="241" xr:uid="{00000000-0005-0000-0000-000005010000}"/>
    <cellStyle name="Normal 5 4 2_בית מורשת אצ&quot;ג" xfId="242" xr:uid="{00000000-0005-0000-0000-000006010000}"/>
    <cellStyle name="Normal 5 4 3" xfId="243" xr:uid="{00000000-0005-0000-0000-000007010000}"/>
    <cellStyle name="Normal 5 4_בית מורשת אצ&quot;ג" xfId="244" xr:uid="{00000000-0005-0000-0000-000008010000}"/>
    <cellStyle name="Normal 5 5" xfId="61" xr:uid="{00000000-0005-0000-0000-000009010000}"/>
    <cellStyle name="Normal 5 5 2" xfId="245" xr:uid="{00000000-0005-0000-0000-00000A010000}"/>
    <cellStyle name="Normal 5 5_בית מורשת אצ&quot;ג" xfId="246" xr:uid="{00000000-0005-0000-0000-00000B010000}"/>
    <cellStyle name="Normal 5 6" xfId="15" xr:uid="{00000000-0005-0000-0000-00000C010000}"/>
    <cellStyle name="Normal 5 6 2" xfId="247" xr:uid="{00000000-0005-0000-0000-00000D010000}"/>
    <cellStyle name="Normal 5 6_בית מורשת אצ&quot;ג" xfId="248" xr:uid="{00000000-0005-0000-0000-00000E010000}"/>
    <cellStyle name="Normal 5 7" xfId="107" xr:uid="{00000000-0005-0000-0000-00000F010000}"/>
    <cellStyle name="Normal 5 7 2" xfId="249" xr:uid="{00000000-0005-0000-0000-000010010000}"/>
    <cellStyle name="Normal 5 7 2 2" xfId="377" xr:uid="{00000000-0005-0000-0000-000011010000}"/>
    <cellStyle name="Normal 5 7 3" xfId="322" xr:uid="{00000000-0005-0000-0000-000012010000}"/>
    <cellStyle name="Normal 5 7_בית מורשת אצ&quot;ג" xfId="250" xr:uid="{00000000-0005-0000-0000-000013010000}"/>
    <cellStyle name="Normal 5 8" xfId="251" xr:uid="{00000000-0005-0000-0000-000014010000}"/>
    <cellStyle name="Normal 5 8 2" xfId="378" xr:uid="{00000000-0005-0000-0000-000015010000}"/>
    <cellStyle name="Normal 5 9" xfId="283" xr:uid="{00000000-0005-0000-0000-000016010000}"/>
    <cellStyle name="Normal 5_בית מורשת אצ&quot;ג" xfId="252" xr:uid="{00000000-0005-0000-0000-000017010000}"/>
    <cellStyle name="Normal 6" xfId="62" xr:uid="{00000000-0005-0000-0000-000018010000}"/>
    <cellStyle name="Normal 6 2" xfId="253" xr:uid="{00000000-0005-0000-0000-000019010000}"/>
    <cellStyle name="Normal 6_בית מורשת אצ&quot;ג" xfId="254" xr:uid="{00000000-0005-0000-0000-00001A010000}"/>
    <cellStyle name="Normal 7" xfId="84" xr:uid="{00000000-0005-0000-0000-00001B010000}"/>
    <cellStyle name="Normal 7 2" xfId="108" xr:uid="{00000000-0005-0000-0000-00001C010000}"/>
    <cellStyle name="Normal 7 2 2" xfId="255" xr:uid="{00000000-0005-0000-0000-00001D010000}"/>
    <cellStyle name="Normal 7 2 2 2" xfId="379" xr:uid="{00000000-0005-0000-0000-00001E010000}"/>
    <cellStyle name="Normal 7 2 3" xfId="323" xr:uid="{00000000-0005-0000-0000-00001F010000}"/>
    <cellStyle name="Normal 7 2_בית מורשת אצ&quot;ג" xfId="256" xr:uid="{00000000-0005-0000-0000-000020010000}"/>
    <cellStyle name="Normal 7 3" xfId="257" xr:uid="{00000000-0005-0000-0000-000021010000}"/>
    <cellStyle name="Normal 7 3 2" xfId="380" xr:uid="{00000000-0005-0000-0000-000022010000}"/>
    <cellStyle name="Normal 7 4" xfId="302" xr:uid="{00000000-0005-0000-0000-000023010000}"/>
    <cellStyle name="Normal 7_בית מורשת אצ&quot;ג" xfId="258" xr:uid="{00000000-0005-0000-0000-000024010000}"/>
    <cellStyle name="Normal 8" xfId="95" xr:uid="{00000000-0005-0000-0000-000025010000}"/>
    <cellStyle name="Normal 8 2" xfId="109" xr:uid="{00000000-0005-0000-0000-000026010000}"/>
    <cellStyle name="Normal 8 2 2" xfId="259" xr:uid="{00000000-0005-0000-0000-000027010000}"/>
    <cellStyle name="Normal 8 2 2 2" xfId="381" xr:uid="{00000000-0005-0000-0000-000028010000}"/>
    <cellStyle name="Normal 8 2 3" xfId="324" xr:uid="{00000000-0005-0000-0000-000029010000}"/>
    <cellStyle name="Normal 8 2_בית מורשת אצ&quot;ג" xfId="260" xr:uid="{00000000-0005-0000-0000-00002A010000}"/>
    <cellStyle name="Normal 8 3" xfId="261" xr:uid="{00000000-0005-0000-0000-00002B010000}"/>
    <cellStyle name="Normal 8 3 2" xfId="382" xr:uid="{00000000-0005-0000-0000-00002C010000}"/>
    <cellStyle name="Normal 8 4" xfId="311" xr:uid="{00000000-0005-0000-0000-00002D010000}"/>
    <cellStyle name="Normal 8_בית מורשת אצ&quot;ג" xfId="262" xr:uid="{00000000-0005-0000-0000-00002E010000}"/>
    <cellStyle name="Normal 9" xfId="63" xr:uid="{00000000-0005-0000-0000-00002F010000}"/>
    <cellStyle name="Normal 9 2" xfId="110" xr:uid="{00000000-0005-0000-0000-000030010000}"/>
    <cellStyle name="Normal 9 2 2" xfId="123" xr:uid="{00000000-0005-0000-0000-000031010000}"/>
    <cellStyle name="Normal 9 2 2 2" xfId="333" xr:uid="{00000000-0005-0000-0000-000032010000}"/>
    <cellStyle name="Normal 9 2 3" xfId="263" xr:uid="{00000000-0005-0000-0000-000033010000}"/>
    <cellStyle name="Normal 9 2_בית מורשת אצ&quot;ג" xfId="264" xr:uid="{00000000-0005-0000-0000-000034010000}"/>
    <cellStyle name="Normal 9 3" xfId="118" xr:uid="{00000000-0005-0000-0000-000035010000}"/>
    <cellStyle name="Normal 9 3 2" xfId="329" xr:uid="{00000000-0005-0000-0000-000036010000}"/>
    <cellStyle name="Normal 9 4" xfId="265" xr:uid="{00000000-0005-0000-0000-000037010000}"/>
    <cellStyle name="Normal 9_בית מורשת אצ&quot;ג" xfId="266" xr:uid="{00000000-0005-0000-0000-000038010000}"/>
    <cellStyle name="Note" xfId="64" xr:uid="{00000000-0005-0000-0000-000039010000}"/>
    <cellStyle name="Note 2" xfId="119" xr:uid="{00000000-0005-0000-0000-00003A010000}"/>
    <cellStyle name="Note 2 2" xfId="345" xr:uid="{00000000-0005-0000-0000-00003B010000}"/>
    <cellStyle name="Note 2 3" xfId="375" xr:uid="{00000000-0005-0000-0000-00003C010000}"/>
    <cellStyle name="Note 2 4" xfId="287" xr:uid="{00000000-0005-0000-0000-00003D010000}"/>
    <cellStyle name="Note 3" xfId="267" xr:uid="{00000000-0005-0000-0000-00003E010000}"/>
    <cellStyle name="Note 3 2" xfId="384" xr:uid="{00000000-0005-0000-0000-00003F010000}"/>
    <cellStyle name="Note 3 3" xfId="400" xr:uid="{00000000-0005-0000-0000-000040010000}"/>
    <cellStyle name="Note 3 4" xfId="361" xr:uid="{00000000-0005-0000-0000-000041010000}"/>
    <cellStyle name="Note 3 5" xfId="291" xr:uid="{00000000-0005-0000-0000-000042010000}"/>
    <cellStyle name="Note 4" xfId="371" xr:uid="{00000000-0005-0000-0000-000043010000}"/>
    <cellStyle name="Note 5" xfId="383" xr:uid="{00000000-0005-0000-0000-000044010000}"/>
    <cellStyle name="Note 6" xfId="294" xr:uid="{00000000-0005-0000-0000-000045010000}"/>
    <cellStyle name="Output" xfId="65" xr:uid="{00000000-0005-0000-0000-000046010000}"/>
    <cellStyle name="Output 2" xfId="120" xr:uid="{00000000-0005-0000-0000-000047010000}"/>
    <cellStyle name="Output 2 2" xfId="330" xr:uid="{00000000-0005-0000-0000-000048010000}"/>
    <cellStyle name="Output 2 3" xfId="344" xr:uid="{00000000-0005-0000-0000-000049010000}"/>
    <cellStyle name="Output 2 4" xfId="288" xr:uid="{00000000-0005-0000-0000-00004A010000}"/>
    <cellStyle name="Output 2 5" xfId="284" xr:uid="{00000000-0005-0000-0000-00004B010000}"/>
    <cellStyle name="Output 3" xfId="122" xr:uid="{00000000-0005-0000-0000-00004C010000}"/>
    <cellStyle name="Output 3 2" xfId="342" xr:uid="{00000000-0005-0000-0000-00004D010000}"/>
    <cellStyle name="Output 3 3" xfId="396" xr:uid="{00000000-0005-0000-0000-00004E010000}"/>
    <cellStyle name="Output 3 4" xfId="348" xr:uid="{00000000-0005-0000-0000-00004F010000}"/>
    <cellStyle name="Output 4" xfId="370" xr:uid="{00000000-0005-0000-0000-000050010000}"/>
    <cellStyle name="Output 5" xfId="399" xr:uid="{00000000-0005-0000-0000-000051010000}"/>
    <cellStyle name="Output 6" xfId="334" xr:uid="{00000000-0005-0000-0000-000052010000}"/>
    <cellStyle name="Percent" xfId="1" builtinId="5"/>
    <cellStyle name="Percent 2" xfId="5" xr:uid="{00000000-0005-0000-0000-000054010000}"/>
    <cellStyle name="Percent 2 2" xfId="10" xr:uid="{00000000-0005-0000-0000-000055010000}"/>
    <cellStyle name="Percent 2 3" xfId="66" xr:uid="{00000000-0005-0000-0000-000056010000}"/>
    <cellStyle name="Percent 2 3 2" xfId="78" xr:uid="{00000000-0005-0000-0000-000057010000}"/>
    <cellStyle name="Percent 3" xfId="4" xr:uid="{00000000-0005-0000-0000-000058010000}"/>
    <cellStyle name="Percent 3 2" xfId="11" xr:uid="{00000000-0005-0000-0000-000059010000}"/>
    <cellStyle name="Percent 4" xfId="12" xr:uid="{00000000-0005-0000-0000-00005A010000}"/>
    <cellStyle name="Percent 4 2" xfId="67" xr:uid="{00000000-0005-0000-0000-00005B010000}"/>
    <cellStyle name="Percent 4 2 2" xfId="79" xr:uid="{00000000-0005-0000-0000-00005C010000}"/>
    <cellStyle name="Percent 4 3" xfId="68" xr:uid="{00000000-0005-0000-0000-00005D010000}"/>
    <cellStyle name="Percent 4 4" xfId="268" xr:uid="{00000000-0005-0000-0000-00005E010000}"/>
    <cellStyle name="Percent 5" xfId="80" xr:uid="{00000000-0005-0000-0000-00005F010000}"/>
    <cellStyle name="Percent 5 2" xfId="111" xr:uid="{00000000-0005-0000-0000-000060010000}"/>
    <cellStyle name="Percent 5 2 2" xfId="269" xr:uid="{00000000-0005-0000-0000-000061010000}"/>
    <cellStyle name="Percent 5 2 2 2" xfId="385" xr:uid="{00000000-0005-0000-0000-000062010000}"/>
    <cellStyle name="Percent 5 2 3" xfId="325" xr:uid="{00000000-0005-0000-0000-000063010000}"/>
    <cellStyle name="Percent 5 3" xfId="270" xr:uid="{00000000-0005-0000-0000-000064010000}"/>
    <cellStyle name="Percent 5 3 2" xfId="386" xr:uid="{00000000-0005-0000-0000-000065010000}"/>
    <cellStyle name="Percent 5 4" xfId="299" xr:uid="{00000000-0005-0000-0000-000066010000}"/>
    <cellStyle name="Percent 6" xfId="82" xr:uid="{00000000-0005-0000-0000-000067010000}"/>
    <cellStyle name="Percent 6 2" xfId="112" xr:uid="{00000000-0005-0000-0000-000068010000}"/>
    <cellStyle name="Percent 6 2 2" xfId="271" xr:uid="{00000000-0005-0000-0000-000069010000}"/>
    <cellStyle name="Percent 6 2 2 2" xfId="387" xr:uid="{00000000-0005-0000-0000-00006A010000}"/>
    <cellStyle name="Percent 6 2 3" xfId="326" xr:uid="{00000000-0005-0000-0000-00006B010000}"/>
    <cellStyle name="Percent 6 3" xfId="272" xr:uid="{00000000-0005-0000-0000-00006C010000}"/>
    <cellStyle name="Percent 6 3 2" xfId="388" xr:uid="{00000000-0005-0000-0000-00006D010000}"/>
    <cellStyle name="Percent 6 4" xfId="300" xr:uid="{00000000-0005-0000-0000-00006E010000}"/>
    <cellStyle name="Percent 7" xfId="85" xr:uid="{00000000-0005-0000-0000-00006F010000}"/>
    <cellStyle name="Percent 7 2" xfId="113" xr:uid="{00000000-0005-0000-0000-000070010000}"/>
    <cellStyle name="Percent 7 2 2" xfId="273" xr:uid="{00000000-0005-0000-0000-000071010000}"/>
    <cellStyle name="Percent 7 2 2 2" xfId="389" xr:uid="{00000000-0005-0000-0000-000072010000}"/>
    <cellStyle name="Percent 7 2 3" xfId="327" xr:uid="{00000000-0005-0000-0000-000073010000}"/>
    <cellStyle name="Percent 7 3" xfId="274" xr:uid="{00000000-0005-0000-0000-000074010000}"/>
    <cellStyle name="Percent 7 3 2" xfId="390" xr:uid="{00000000-0005-0000-0000-000075010000}"/>
    <cellStyle name="Percent 7 4" xfId="303" xr:uid="{00000000-0005-0000-0000-000076010000}"/>
    <cellStyle name="Percent 8" xfId="96" xr:uid="{00000000-0005-0000-0000-000077010000}"/>
    <cellStyle name="Percent 8 2" xfId="114" xr:uid="{00000000-0005-0000-0000-000078010000}"/>
    <cellStyle name="Percent 8 2 2" xfId="275" xr:uid="{00000000-0005-0000-0000-000079010000}"/>
    <cellStyle name="Percent 8 2 2 2" xfId="391" xr:uid="{00000000-0005-0000-0000-00007A010000}"/>
    <cellStyle name="Percent 8 2 3" xfId="328" xr:uid="{00000000-0005-0000-0000-00007B010000}"/>
    <cellStyle name="Percent 8 3" xfId="276" xr:uid="{00000000-0005-0000-0000-00007C010000}"/>
    <cellStyle name="Percent 8 3 2" xfId="392" xr:uid="{00000000-0005-0000-0000-00007D010000}"/>
    <cellStyle name="Percent 8 4" xfId="312" xr:uid="{00000000-0005-0000-0000-00007E010000}"/>
    <cellStyle name="Percent 9" xfId="97" xr:uid="{00000000-0005-0000-0000-00007F010000}"/>
    <cellStyle name="Percent 9 2" xfId="277" xr:uid="{00000000-0005-0000-0000-000080010000}"/>
    <cellStyle name="Percent 9 2 2" xfId="393" xr:uid="{00000000-0005-0000-0000-000081010000}"/>
    <cellStyle name="Percent 9 3" xfId="313" xr:uid="{00000000-0005-0000-0000-000082010000}"/>
    <cellStyle name="Title" xfId="69" xr:uid="{00000000-0005-0000-0000-000083010000}"/>
    <cellStyle name="Title 2" xfId="278" xr:uid="{00000000-0005-0000-0000-000084010000}"/>
    <cellStyle name="Total" xfId="70" xr:uid="{00000000-0005-0000-0000-000085010000}"/>
    <cellStyle name="Total 2" xfId="121" xr:uid="{00000000-0005-0000-0000-000086010000}"/>
    <cellStyle name="Total 2 2" xfId="331" xr:uid="{00000000-0005-0000-0000-000087010000}"/>
    <cellStyle name="Total 2 3" xfId="343" xr:uid="{00000000-0005-0000-0000-000088010000}"/>
    <cellStyle name="Total 2 4" xfId="296" xr:uid="{00000000-0005-0000-0000-000089010000}"/>
    <cellStyle name="Total 2 5" xfId="295" xr:uid="{00000000-0005-0000-0000-00008A010000}"/>
    <cellStyle name="Total 3" xfId="115" xr:uid="{00000000-0005-0000-0000-00008B010000}"/>
    <cellStyle name="Total 3 2" xfId="281" xr:uid="{00000000-0005-0000-0000-00008C010000}"/>
    <cellStyle name="Total 3 3" xfId="290" xr:uid="{00000000-0005-0000-0000-00008D010000}"/>
    <cellStyle name="Total 3 4" xfId="402" xr:uid="{00000000-0005-0000-0000-00008E010000}"/>
    <cellStyle name="Total 4" xfId="369" xr:uid="{00000000-0005-0000-0000-00008F010000}"/>
    <cellStyle name="Total 5" xfId="349" xr:uid="{00000000-0005-0000-0000-000090010000}"/>
    <cellStyle name="Total 6" xfId="372" xr:uid="{00000000-0005-0000-0000-000091010000}"/>
    <cellStyle name="Warning Text" xfId="71" xr:uid="{00000000-0005-0000-0000-000092010000}"/>
    <cellStyle name="Warning Text 2" xfId="279" xr:uid="{00000000-0005-0000-0000-000093010000}"/>
  </cellStyles>
  <dxfs count="188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ont>
        <b/>
        <i val="0"/>
      </font>
      <fill>
        <patternFill>
          <bgColor rgb="FFC0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strike val="0"/>
        <color rgb="FFFF0000"/>
      </font>
    </dxf>
    <dxf>
      <fill>
        <patternFill patternType="none"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fgColor auto="1"/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solid">
          <bgColor rgb="FFFFFFCC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 patternType="none">
          <bgColor auto="1"/>
        </patternFill>
      </fill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fill>
        <patternFill>
          <bgColor theme="7" tint="0.59996337778862885"/>
        </patternFill>
      </fill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סגנון PivotTable 1" table="0" count="6" xr9:uid="{00000000-0011-0000-FFFF-FFFF00000000}">
      <tableStyleElement type="wholeTable" dxfId="187"/>
      <tableStyleElement type="headerRow" dxfId="186"/>
      <tableStyleElement type="totalRow" dxfId="185"/>
      <tableStyleElement type="firstRowSubheading" dxfId="184"/>
      <tableStyleElement type="secondRowSubheading" dxfId="183"/>
      <tableStyleElement type="thirdRowSubheading" dxfId="182"/>
    </tableStyle>
  </tableStyles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4" Type="http://schemas.openxmlformats.org/officeDocument/2006/relationships/printerSettings" Target="../printerSettings/printerSettings7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4" Type="http://schemas.openxmlformats.org/officeDocument/2006/relationships/printerSettings" Target="../printerSettings/printerSettings1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6" Type="http://schemas.openxmlformats.org/officeDocument/2006/relationships/comments" Target="../comments3.xml"/><Relationship Id="rId5" Type="http://schemas.openxmlformats.org/officeDocument/2006/relationships/vmlDrawing" Target="../drawings/vmlDrawing3.vml"/><Relationship Id="rId4" Type="http://schemas.openxmlformats.org/officeDocument/2006/relationships/printerSettings" Target="../printerSettings/printerSettings20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6" Type="http://schemas.openxmlformats.org/officeDocument/2006/relationships/comments" Target="../comments4.xml"/><Relationship Id="rId5" Type="http://schemas.openxmlformats.org/officeDocument/2006/relationships/vmlDrawing" Target="../drawings/vmlDrawing4.vml"/><Relationship Id="rId4" Type="http://schemas.openxmlformats.org/officeDocument/2006/relationships/printerSettings" Target="../printerSettings/printerSettings2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6" Type="http://schemas.openxmlformats.org/officeDocument/2006/relationships/comments" Target="../comments5.xml"/><Relationship Id="rId5" Type="http://schemas.openxmlformats.org/officeDocument/2006/relationships/vmlDrawing" Target="../drawings/vmlDrawing5.vml"/><Relationship Id="rId4" Type="http://schemas.openxmlformats.org/officeDocument/2006/relationships/printerSettings" Target="../printerSettings/printerSettings2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Relationship Id="rId6" Type="http://schemas.openxmlformats.org/officeDocument/2006/relationships/comments" Target="../comments6.xml"/><Relationship Id="rId5" Type="http://schemas.openxmlformats.org/officeDocument/2006/relationships/vmlDrawing" Target="../drawings/vmlDrawing6.vml"/><Relationship Id="rId4" Type="http://schemas.openxmlformats.org/officeDocument/2006/relationships/printerSettings" Target="../printerSettings/printerSettings32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Relationship Id="rId4" Type="http://schemas.openxmlformats.org/officeDocument/2006/relationships/printerSettings" Target="../printerSettings/printerSettings36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4" Type="http://schemas.openxmlformats.org/officeDocument/2006/relationships/printerSettings" Target="../printerSettings/printerSettings4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4.bin"/><Relationship Id="rId2" Type="http://schemas.openxmlformats.org/officeDocument/2006/relationships/printerSettings" Target="../printerSettings/printerSettings43.bin"/><Relationship Id="rId1" Type="http://schemas.openxmlformats.org/officeDocument/2006/relationships/printerSettings" Target="../printerSettings/printerSettings42.bin"/><Relationship Id="rId4" Type="http://schemas.openxmlformats.org/officeDocument/2006/relationships/printerSettings" Target="../printerSettings/printerSettings45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8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Relationship Id="rId4" Type="http://schemas.openxmlformats.org/officeDocument/2006/relationships/printerSettings" Target="../printerSettings/printerSettings49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2.bin"/><Relationship Id="rId2" Type="http://schemas.openxmlformats.org/officeDocument/2006/relationships/printerSettings" Target="../printerSettings/printerSettings51.bin"/><Relationship Id="rId1" Type="http://schemas.openxmlformats.org/officeDocument/2006/relationships/printerSettings" Target="../printerSettings/printerSettings50.bin"/><Relationship Id="rId4" Type="http://schemas.openxmlformats.org/officeDocument/2006/relationships/printerSettings" Target="../printerSettings/printerSettings53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6.bin"/><Relationship Id="rId2" Type="http://schemas.openxmlformats.org/officeDocument/2006/relationships/printerSettings" Target="../printerSettings/printerSettings55.bin"/><Relationship Id="rId1" Type="http://schemas.openxmlformats.org/officeDocument/2006/relationships/printerSettings" Target="../printerSettings/printerSettings54.bin"/><Relationship Id="rId4" Type="http://schemas.openxmlformats.org/officeDocument/2006/relationships/printerSettings" Target="../printerSettings/printerSettings5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0.bin"/><Relationship Id="rId2" Type="http://schemas.openxmlformats.org/officeDocument/2006/relationships/printerSettings" Target="../printerSettings/printerSettings59.bin"/><Relationship Id="rId1" Type="http://schemas.openxmlformats.org/officeDocument/2006/relationships/printerSettings" Target="../printerSettings/printerSettings58.bin"/><Relationship Id="rId4" Type="http://schemas.openxmlformats.org/officeDocument/2006/relationships/printerSettings" Target="../printerSettings/printerSettings61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4.bin"/><Relationship Id="rId2" Type="http://schemas.openxmlformats.org/officeDocument/2006/relationships/printerSettings" Target="../printerSettings/printerSettings63.bin"/><Relationship Id="rId1" Type="http://schemas.openxmlformats.org/officeDocument/2006/relationships/printerSettings" Target="../printerSettings/printerSettings62.bin"/><Relationship Id="rId4" Type="http://schemas.openxmlformats.org/officeDocument/2006/relationships/printerSettings" Target="../printerSettings/printerSettings6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C170"/>
  <sheetViews>
    <sheetView workbookViewId="0"/>
  </sheetViews>
  <sheetFormatPr defaultColWidth="9" defaultRowHeight="15.75" x14ac:dyDescent="0.25"/>
  <sheetData>
    <row r="1" spans="1:2" x14ac:dyDescent="0.25">
      <c r="B1">
        <v>0.4966699481010437</v>
      </c>
    </row>
    <row r="2" spans="1:2" x14ac:dyDescent="0.25">
      <c r="B2" s="225">
        <v>45501.431377314817</v>
      </c>
    </row>
    <row r="6" spans="1:2" x14ac:dyDescent="0.25">
      <c r="A6" t="s">
        <v>0</v>
      </c>
    </row>
    <row r="7" spans="1:2" x14ac:dyDescent="0.25">
      <c r="A7" t="s">
        <v>1</v>
      </c>
    </row>
    <row r="8" spans="1:2" x14ac:dyDescent="0.25">
      <c r="A8" t="s">
        <v>2</v>
      </c>
      <c r="B8" t="b">
        <v>1</v>
      </c>
    </row>
    <row r="9" spans="1:2" x14ac:dyDescent="0.25">
      <c r="A9" t="s">
        <v>3</v>
      </c>
      <c r="B9" t="b">
        <v>1</v>
      </c>
    </row>
    <row r="20" spans="2:3" x14ac:dyDescent="0.25">
      <c r="B20" s="246"/>
    </row>
    <row r="21" spans="2:3" x14ac:dyDescent="0.25">
      <c r="B21" s="246">
        <v>1</v>
      </c>
      <c r="C21" t="s">
        <v>4</v>
      </c>
    </row>
    <row r="22" spans="2:3" x14ac:dyDescent="0.25">
      <c r="B22" s="246">
        <v>2</v>
      </c>
      <c r="C22" t="s">
        <v>5</v>
      </c>
    </row>
    <row r="23" spans="2:3" x14ac:dyDescent="0.25">
      <c r="B23" s="246">
        <v>3</v>
      </c>
      <c r="C23" t="s">
        <v>6</v>
      </c>
    </row>
    <row r="24" spans="2:3" x14ac:dyDescent="0.25">
      <c r="B24" s="246">
        <v>4</v>
      </c>
      <c r="C24" t="s">
        <v>7</v>
      </c>
    </row>
    <row r="25" spans="2:3" x14ac:dyDescent="0.25">
      <c r="B25" s="246">
        <v>5</v>
      </c>
      <c r="C25" t="s">
        <v>8</v>
      </c>
    </row>
    <row r="26" spans="2:3" x14ac:dyDescent="0.25">
      <c r="B26" s="246">
        <v>6</v>
      </c>
      <c r="C26" t="s">
        <v>9</v>
      </c>
    </row>
    <row r="27" spans="2:3" x14ac:dyDescent="0.25">
      <c r="B27" s="246">
        <v>7</v>
      </c>
      <c r="C27" t="s">
        <v>10</v>
      </c>
    </row>
    <row r="28" spans="2:3" x14ac:dyDescent="0.25">
      <c r="B28" s="246">
        <v>8</v>
      </c>
      <c r="C28" t="s">
        <v>11</v>
      </c>
    </row>
    <row r="29" spans="2:3" x14ac:dyDescent="0.25">
      <c r="B29" s="246">
        <v>9</v>
      </c>
      <c r="C29" t="s">
        <v>12</v>
      </c>
    </row>
    <row r="30" spans="2:3" x14ac:dyDescent="0.25">
      <c r="B30" s="246">
        <v>10</v>
      </c>
      <c r="C30" t="s">
        <v>13</v>
      </c>
    </row>
    <row r="31" spans="2:3" x14ac:dyDescent="0.25">
      <c r="B31" s="246">
        <v>11</v>
      </c>
      <c r="C31" t="s">
        <v>14</v>
      </c>
    </row>
    <row r="32" spans="2:3" x14ac:dyDescent="0.25">
      <c r="B32" s="246">
        <v>12</v>
      </c>
      <c r="C32" t="s">
        <v>15</v>
      </c>
    </row>
    <row r="33" spans="2:3" x14ac:dyDescent="0.25">
      <c r="B33" s="246">
        <v>13</v>
      </c>
      <c r="C33" t="s">
        <v>16</v>
      </c>
    </row>
    <row r="34" spans="2:3" x14ac:dyDescent="0.25">
      <c r="B34" s="246">
        <v>14</v>
      </c>
      <c r="C34" t="s">
        <v>17</v>
      </c>
    </row>
    <row r="35" spans="2:3" x14ac:dyDescent="0.25">
      <c r="B35" s="246">
        <v>15</v>
      </c>
      <c r="C35" t="s">
        <v>18</v>
      </c>
    </row>
    <row r="36" spans="2:3" x14ac:dyDescent="0.25">
      <c r="B36" s="246">
        <v>16</v>
      </c>
      <c r="C36" t="s">
        <v>19</v>
      </c>
    </row>
    <row r="37" spans="2:3" x14ac:dyDescent="0.25">
      <c r="B37" s="246">
        <v>17</v>
      </c>
      <c r="C37" t="s">
        <v>20</v>
      </c>
    </row>
    <row r="38" spans="2:3" x14ac:dyDescent="0.25">
      <c r="B38" s="246">
        <v>18</v>
      </c>
      <c r="C38" t="s">
        <v>21</v>
      </c>
    </row>
    <row r="39" spans="2:3" x14ac:dyDescent="0.25">
      <c r="B39" s="246">
        <v>19</v>
      </c>
      <c r="C39" t="s">
        <v>22</v>
      </c>
    </row>
    <row r="40" spans="2:3" x14ac:dyDescent="0.25">
      <c r="B40" s="246">
        <v>20</v>
      </c>
      <c r="C40" t="s">
        <v>23</v>
      </c>
    </row>
    <row r="41" spans="2:3" x14ac:dyDescent="0.25">
      <c r="B41" s="246">
        <v>21</v>
      </c>
      <c r="C41" t="s">
        <v>24</v>
      </c>
    </row>
    <row r="42" spans="2:3" x14ac:dyDescent="0.25">
      <c r="B42" s="246"/>
    </row>
    <row r="43" spans="2:3" x14ac:dyDescent="0.25">
      <c r="B43" s="246"/>
    </row>
    <row r="44" spans="2:3" x14ac:dyDescent="0.25">
      <c r="B44" s="246"/>
    </row>
    <row r="45" spans="2:3" x14ac:dyDescent="0.25">
      <c r="B45" s="246"/>
    </row>
    <row r="46" spans="2:3" x14ac:dyDescent="0.25">
      <c r="B46" s="246"/>
    </row>
    <row r="47" spans="2:3" x14ac:dyDescent="0.25">
      <c r="B47" s="246"/>
    </row>
    <row r="48" spans="2:3" x14ac:dyDescent="0.25">
      <c r="B48" s="246"/>
    </row>
    <row r="49" spans="2:2" x14ac:dyDescent="0.25">
      <c r="B49" s="246"/>
    </row>
    <row r="50" spans="2:2" x14ac:dyDescent="0.25">
      <c r="B50" s="246"/>
    </row>
    <row r="51" spans="2:2" x14ac:dyDescent="0.25">
      <c r="B51" s="246"/>
    </row>
    <row r="52" spans="2:2" x14ac:dyDescent="0.25">
      <c r="B52" s="246"/>
    </row>
    <row r="53" spans="2:2" x14ac:dyDescent="0.25">
      <c r="B53" s="246"/>
    </row>
    <row r="54" spans="2:2" x14ac:dyDescent="0.25">
      <c r="B54" s="246"/>
    </row>
    <row r="55" spans="2:2" x14ac:dyDescent="0.25">
      <c r="B55" s="246"/>
    </row>
    <row r="56" spans="2:2" x14ac:dyDescent="0.25">
      <c r="B56" s="246"/>
    </row>
    <row r="57" spans="2:2" x14ac:dyDescent="0.25">
      <c r="B57" s="246"/>
    </row>
    <row r="58" spans="2:2" x14ac:dyDescent="0.25">
      <c r="B58" s="246"/>
    </row>
    <row r="59" spans="2:2" x14ac:dyDescent="0.25">
      <c r="B59" s="246"/>
    </row>
    <row r="60" spans="2:2" x14ac:dyDescent="0.25">
      <c r="B60" s="246"/>
    </row>
    <row r="61" spans="2:2" x14ac:dyDescent="0.25">
      <c r="B61" s="246"/>
    </row>
    <row r="62" spans="2:2" x14ac:dyDescent="0.25">
      <c r="B62" s="246"/>
    </row>
    <row r="63" spans="2:2" x14ac:dyDescent="0.25">
      <c r="B63" s="246"/>
    </row>
    <row r="64" spans="2:2" x14ac:dyDescent="0.25">
      <c r="B64" s="246"/>
    </row>
    <row r="65" spans="2:2" x14ac:dyDescent="0.25">
      <c r="B65" s="246"/>
    </row>
    <row r="66" spans="2:2" x14ac:dyDescent="0.25">
      <c r="B66" s="246"/>
    </row>
    <row r="67" spans="2:2" x14ac:dyDescent="0.25">
      <c r="B67" s="246"/>
    </row>
    <row r="68" spans="2:2" x14ac:dyDescent="0.25">
      <c r="B68" s="246"/>
    </row>
    <row r="69" spans="2:2" x14ac:dyDescent="0.25">
      <c r="B69" s="246"/>
    </row>
    <row r="70" spans="2:2" x14ac:dyDescent="0.25">
      <c r="B70" s="246"/>
    </row>
    <row r="71" spans="2:2" x14ac:dyDescent="0.25">
      <c r="B71" s="246"/>
    </row>
    <row r="72" spans="2:2" x14ac:dyDescent="0.25">
      <c r="B72" s="246"/>
    </row>
    <row r="73" spans="2:2" x14ac:dyDescent="0.25">
      <c r="B73" s="246"/>
    </row>
    <row r="74" spans="2:2" x14ac:dyDescent="0.25">
      <c r="B74" s="246"/>
    </row>
    <row r="75" spans="2:2" x14ac:dyDescent="0.25">
      <c r="B75" s="246"/>
    </row>
    <row r="76" spans="2:2" x14ac:dyDescent="0.25">
      <c r="B76" s="246"/>
    </row>
    <row r="77" spans="2:2" x14ac:dyDescent="0.25">
      <c r="B77" s="246"/>
    </row>
    <row r="78" spans="2:2" x14ac:dyDescent="0.25">
      <c r="B78" s="246"/>
    </row>
    <row r="79" spans="2:2" x14ac:dyDescent="0.25">
      <c r="B79" s="246"/>
    </row>
    <row r="80" spans="2:2" x14ac:dyDescent="0.25">
      <c r="B80" s="246"/>
    </row>
    <row r="81" spans="2:2" x14ac:dyDescent="0.25">
      <c r="B81" s="246"/>
    </row>
    <row r="82" spans="2:2" x14ac:dyDescent="0.25">
      <c r="B82" s="246"/>
    </row>
    <row r="83" spans="2:2" x14ac:dyDescent="0.25">
      <c r="B83" s="246"/>
    </row>
    <row r="84" spans="2:2" x14ac:dyDescent="0.25">
      <c r="B84" s="246"/>
    </row>
    <row r="85" spans="2:2" x14ac:dyDescent="0.25">
      <c r="B85" s="246"/>
    </row>
    <row r="86" spans="2:2" x14ac:dyDescent="0.25">
      <c r="B86" s="246"/>
    </row>
    <row r="87" spans="2:2" x14ac:dyDescent="0.25">
      <c r="B87" s="246"/>
    </row>
    <row r="88" spans="2:2" x14ac:dyDescent="0.25">
      <c r="B88" s="246"/>
    </row>
    <row r="89" spans="2:2" x14ac:dyDescent="0.25">
      <c r="B89" s="246"/>
    </row>
    <row r="90" spans="2:2" x14ac:dyDescent="0.25">
      <c r="B90" s="246"/>
    </row>
    <row r="91" spans="2:2" x14ac:dyDescent="0.25">
      <c r="B91" s="246"/>
    </row>
    <row r="92" spans="2:2" x14ac:dyDescent="0.25">
      <c r="B92" s="246"/>
    </row>
    <row r="93" spans="2:2" x14ac:dyDescent="0.25">
      <c r="B93" s="246"/>
    </row>
    <row r="94" spans="2:2" x14ac:dyDescent="0.25">
      <c r="B94" s="246"/>
    </row>
    <row r="95" spans="2:2" x14ac:dyDescent="0.25">
      <c r="B95" s="246"/>
    </row>
    <row r="96" spans="2:2" x14ac:dyDescent="0.25">
      <c r="B96" s="246"/>
    </row>
    <row r="97" spans="2:2" x14ac:dyDescent="0.25">
      <c r="B97" s="246"/>
    </row>
    <row r="98" spans="2:2" x14ac:dyDescent="0.25">
      <c r="B98" s="246"/>
    </row>
    <row r="99" spans="2:2" x14ac:dyDescent="0.25">
      <c r="B99" s="246"/>
    </row>
    <row r="100" spans="2:2" x14ac:dyDescent="0.25">
      <c r="B100" s="246"/>
    </row>
    <row r="101" spans="2:2" x14ac:dyDescent="0.25">
      <c r="B101" s="246"/>
    </row>
    <row r="102" spans="2:2" x14ac:dyDescent="0.25">
      <c r="B102" s="246"/>
    </row>
    <row r="103" spans="2:2" x14ac:dyDescent="0.25">
      <c r="B103" s="246"/>
    </row>
    <row r="104" spans="2:2" x14ac:dyDescent="0.25">
      <c r="B104" s="246"/>
    </row>
    <row r="105" spans="2:2" x14ac:dyDescent="0.25">
      <c r="B105" s="246"/>
    </row>
    <row r="106" spans="2:2" x14ac:dyDescent="0.25">
      <c r="B106" s="246"/>
    </row>
    <row r="107" spans="2:2" x14ac:dyDescent="0.25">
      <c r="B107" s="246"/>
    </row>
    <row r="108" spans="2:2" x14ac:dyDescent="0.25">
      <c r="B108" s="246"/>
    </row>
    <row r="109" spans="2:2" x14ac:dyDescent="0.25">
      <c r="B109" s="246"/>
    </row>
    <row r="110" spans="2:2" x14ac:dyDescent="0.25">
      <c r="B110" s="246"/>
    </row>
    <row r="111" spans="2:2" x14ac:dyDescent="0.25">
      <c r="B111" s="246"/>
    </row>
    <row r="112" spans="2:2" x14ac:dyDescent="0.25">
      <c r="B112" s="246"/>
    </row>
    <row r="113" spans="2:2" x14ac:dyDescent="0.25">
      <c r="B113" s="246"/>
    </row>
    <row r="114" spans="2:2" x14ac:dyDescent="0.25">
      <c r="B114" s="246"/>
    </row>
    <row r="115" spans="2:2" x14ac:dyDescent="0.25">
      <c r="B115" s="246"/>
    </row>
    <row r="116" spans="2:2" x14ac:dyDescent="0.25">
      <c r="B116" s="246"/>
    </row>
    <row r="117" spans="2:2" x14ac:dyDescent="0.25">
      <c r="B117" s="246"/>
    </row>
    <row r="118" spans="2:2" x14ac:dyDescent="0.25">
      <c r="B118" s="246"/>
    </row>
    <row r="119" spans="2:2" x14ac:dyDescent="0.25">
      <c r="B119" s="246"/>
    </row>
    <row r="120" spans="2:2" x14ac:dyDescent="0.25">
      <c r="B120" s="246"/>
    </row>
    <row r="121" spans="2:2" x14ac:dyDescent="0.25">
      <c r="B121" s="246"/>
    </row>
    <row r="122" spans="2:2" x14ac:dyDescent="0.25">
      <c r="B122" s="246"/>
    </row>
    <row r="123" spans="2:2" x14ac:dyDescent="0.25">
      <c r="B123" s="246"/>
    </row>
    <row r="124" spans="2:2" x14ac:dyDescent="0.25">
      <c r="B124" s="246"/>
    </row>
    <row r="125" spans="2:2" x14ac:dyDescent="0.25">
      <c r="B125" s="246"/>
    </row>
    <row r="126" spans="2:2" x14ac:dyDescent="0.25">
      <c r="B126" s="246"/>
    </row>
    <row r="127" spans="2:2" x14ac:dyDescent="0.25">
      <c r="B127" s="246"/>
    </row>
    <row r="128" spans="2:2" x14ac:dyDescent="0.25">
      <c r="B128" s="246"/>
    </row>
    <row r="129" spans="2:2" x14ac:dyDescent="0.25">
      <c r="B129" s="246"/>
    </row>
    <row r="130" spans="2:2" x14ac:dyDescent="0.25">
      <c r="B130" s="246"/>
    </row>
    <row r="131" spans="2:2" x14ac:dyDescent="0.25">
      <c r="B131" s="246"/>
    </row>
    <row r="132" spans="2:2" x14ac:dyDescent="0.25">
      <c r="B132" s="246"/>
    </row>
    <row r="133" spans="2:2" x14ac:dyDescent="0.25">
      <c r="B133" s="246"/>
    </row>
    <row r="134" spans="2:2" x14ac:dyDescent="0.25">
      <c r="B134" s="246"/>
    </row>
    <row r="135" spans="2:2" x14ac:dyDescent="0.25">
      <c r="B135" s="246"/>
    </row>
    <row r="136" spans="2:2" x14ac:dyDescent="0.25">
      <c r="B136" s="246"/>
    </row>
    <row r="137" spans="2:2" x14ac:dyDescent="0.25">
      <c r="B137" s="246"/>
    </row>
    <row r="138" spans="2:2" x14ac:dyDescent="0.25">
      <c r="B138" s="246"/>
    </row>
    <row r="139" spans="2:2" x14ac:dyDescent="0.25">
      <c r="B139" s="246"/>
    </row>
    <row r="140" spans="2:2" x14ac:dyDescent="0.25">
      <c r="B140" s="246"/>
    </row>
    <row r="141" spans="2:2" x14ac:dyDescent="0.25">
      <c r="B141" s="246"/>
    </row>
    <row r="142" spans="2:2" x14ac:dyDescent="0.25">
      <c r="B142" s="246"/>
    </row>
    <row r="143" spans="2:2" x14ac:dyDescent="0.25">
      <c r="B143" s="246"/>
    </row>
    <row r="144" spans="2:2" x14ac:dyDescent="0.25">
      <c r="B144" s="246"/>
    </row>
    <row r="145" spans="2:2" x14ac:dyDescent="0.25">
      <c r="B145" s="246"/>
    </row>
    <row r="146" spans="2:2" x14ac:dyDescent="0.25">
      <c r="B146" s="246"/>
    </row>
    <row r="147" spans="2:2" x14ac:dyDescent="0.25">
      <c r="B147" s="246"/>
    </row>
    <row r="148" spans="2:2" x14ac:dyDescent="0.25">
      <c r="B148" s="246"/>
    </row>
    <row r="149" spans="2:2" x14ac:dyDescent="0.25">
      <c r="B149" s="246"/>
    </row>
    <row r="150" spans="2:2" x14ac:dyDescent="0.25">
      <c r="B150" s="246"/>
    </row>
    <row r="151" spans="2:2" x14ac:dyDescent="0.25">
      <c r="B151" s="246"/>
    </row>
    <row r="152" spans="2:2" x14ac:dyDescent="0.25">
      <c r="B152" s="246"/>
    </row>
    <row r="153" spans="2:2" x14ac:dyDescent="0.25">
      <c r="B153" s="246"/>
    </row>
    <row r="154" spans="2:2" x14ac:dyDescent="0.25">
      <c r="B154" s="246"/>
    </row>
    <row r="155" spans="2:2" x14ac:dyDescent="0.25">
      <c r="B155" s="246"/>
    </row>
    <row r="156" spans="2:2" x14ac:dyDescent="0.25">
      <c r="B156" s="246"/>
    </row>
    <row r="157" spans="2:2" x14ac:dyDescent="0.25">
      <c r="B157" s="246"/>
    </row>
    <row r="158" spans="2:2" x14ac:dyDescent="0.25">
      <c r="B158" s="246"/>
    </row>
    <row r="159" spans="2:2" x14ac:dyDescent="0.25">
      <c r="B159" s="246"/>
    </row>
    <row r="160" spans="2:2" x14ac:dyDescent="0.25">
      <c r="B160" s="246"/>
    </row>
    <row r="161" spans="2:2" x14ac:dyDescent="0.25">
      <c r="B161" s="246"/>
    </row>
    <row r="162" spans="2:2" x14ac:dyDescent="0.25">
      <c r="B162" s="246"/>
    </row>
    <row r="163" spans="2:2" x14ac:dyDescent="0.25">
      <c r="B163" s="246"/>
    </row>
    <row r="164" spans="2:2" x14ac:dyDescent="0.25">
      <c r="B164" s="246"/>
    </row>
    <row r="165" spans="2:2" x14ac:dyDescent="0.25">
      <c r="B165" s="246"/>
    </row>
    <row r="166" spans="2:2" x14ac:dyDescent="0.25">
      <c r="B166" s="246"/>
    </row>
    <row r="167" spans="2:2" x14ac:dyDescent="0.25">
      <c r="B167" s="246"/>
    </row>
    <row r="168" spans="2:2" x14ac:dyDescent="0.25">
      <c r="B168" s="246"/>
    </row>
    <row r="169" spans="2:2" x14ac:dyDescent="0.25">
      <c r="B169" s="246"/>
    </row>
    <row r="170" spans="2:2" x14ac:dyDescent="0.25">
      <c r="B170" s="246"/>
    </row>
  </sheetData>
  <sheetProtection algorithmName="SHA-512" hashValue="COoBYfR3rsKtpk8/GiyT8F0M88sY6862yoYwglLcVE6tHAKhWJo1IbZ4f7TJCCa3FsOmyGie/9x8/aYpZ9OS3g==" saltValue="uJuOZ1KxBqcotRa1SfMLCQ==" spinCount="100000" sheet="1" objects="1" scenarios="1"/>
  <customSheetViews>
    <customSheetView guid="{ACEA4501-B661-4721-B7EC-F9928E7BE107}" state="veryHidden">
      <pageMargins left="0" right="0" top="0" bottom="0" header="0" footer="0"/>
      <pageSetup paperSize="9" orientation="portrait" r:id="rId1"/>
    </customSheetView>
    <customSheetView guid="{289214DB-DADE-4AC9-A83A-7FFFB7419F75}" showPageBreaks="1" state="veryHidden">
      <pageMargins left="0" right="0" top="0" bottom="0" header="0" footer="0"/>
      <pageSetup paperSize="9" orientation="portrait" r:id="rId2"/>
    </customSheetView>
    <customSheetView guid="{828BBF9A-32A2-49E5-8737-465D4975B987}" state="veryHidden">
      <pageMargins left="0" right="0" top="0" bottom="0" header="0" footer="0"/>
    </customSheetView>
  </customSheetView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Worksheet______3">
    <tabColor theme="9" tint="-0.249977111117893"/>
  </sheetPr>
  <dimension ref="A1:H42"/>
  <sheetViews>
    <sheetView showGridLines="0" rightToLeft="1" view="pageBreakPreview" topLeftCell="B1" zoomScale="90" zoomScaleNormal="100" zoomScaleSheetLayoutView="90" workbookViewId="0">
      <selection activeCell="C5" sqref="C5"/>
    </sheetView>
  </sheetViews>
  <sheetFormatPr defaultColWidth="9.140625" defaultRowHeight="15.75" x14ac:dyDescent="0.25"/>
  <cols>
    <col min="1" max="1" width="2.42578125" style="1" hidden="1" customWidth="1"/>
    <col min="2" max="2" width="20.42578125" style="1" customWidth="1"/>
    <col min="3" max="3" width="21.42578125" style="1" customWidth="1"/>
    <col min="4" max="4" width="41.140625" style="1" customWidth="1"/>
    <col min="5" max="7" width="16.85546875" style="1" customWidth="1"/>
    <col min="8" max="8" width="23.5703125" style="4" customWidth="1"/>
    <col min="9" max="10" width="9.140625" style="1"/>
    <col min="11" max="11" width="32.85546875" style="1" customWidth="1"/>
    <col min="12" max="16384" width="9.140625" style="1"/>
  </cols>
  <sheetData>
    <row r="1" spans="1:8" ht="16.5" thickBot="1" x14ac:dyDescent="0.3">
      <c r="H1" s="1"/>
    </row>
    <row r="2" spans="1:8" ht="32.25" thickBot="1" x14ac:dyDescent="0.3">
      <c r="B2" s="397" t="s">
        <v>5</v>
      </c>
      <c r="C2" s="398"/>
      <c r="D2" s="398"/>
      <c r="E2" s="398"/>
      <c r="F2" s="398"/>
      <c r="G2" s="398"/>
      <c r="H2" s="399"/>
    </row>
    <row r="3" spans="1:8" ht="15.75" customHeight="1" x14ac:dyDescent="0.25">
      <c r="H3" s="1"/>
    </row>
    <row r="4" spans="1:8" ht="15.75" customHeight="1" x14ac:dyDescent="0.3">
      <c r="B4" s="295" t="s">
        <v>25</v>
      </c>
      <c r="C4" s="296">
        <v>42917</v>
      </c>
      <c r="D4" s="2"/>
      <c r="E4" s="2"/>
      <c r="F4" s="2"/>
      <c r="G4" s="2"/>
      <c r="H4" s="2"/>
    </row>
    <row r="5" spans="1:8" ht="15.75" customHeight="1" x14ac:dyDescent="0.3">
      <c r="B5" s="295" t="s">
        <v>26</v>
      </c>
      <c r="C5" s="296">
        <v>42795</v>
      </c>
      <c r="D5" s="2"/>
      <c r="E5" s="2"/>
      <c r="F5" s="2"/>
      <c r="G5" s="2"/>
      <c r="H5" s="2"/>
    </row>
    <row r="6" spans="1:8" ht="15.75" customHeight="1" thickBot="1" x14ac:dyDescent="0.35">
      <c r="A6" s="2"/>
      <c r="B6" s="2"/>
      <c r="C6" s="2"/>
      <c r="D6" s="2"/>
      <c r="E6" s="2"/>
      <c r="F6" s="2"/>
      <c r="G6" s="2"/>
      <c r="H6" s="2"/>
    </row>
    <row r="7" spans="1:8" ht="31.5" customHeight="1" thickBot="1" x14ac:dyDescent="0.3">
      <c r="B7" s="405" t="s">
        <v>27</v>
      </c>
      <c r="C7" s="406"/>
      <c r="D7" s="406"/>
      <c r="E7" s="406"/>
      <c r="F7" s="406"/>
      <c r="G7" s="406"/>
      <c r="H7" s="407"/>
    </row>
    <row r="8" spans="1:8" ht="15.75" customHeight="1" x14ac:dyDescent="0.25">
      <c r="H8" s="1"/>
    </row>
    <row r="9" spans="1:8" ht="15.75" hidden="1" customHeight="1" x14ac:dyDescent="0.3">
      <c r="B9" s="297" t="s">
        <v>28</v>
      </c>
      <c r="C9" s="298"/>
      <c r="H9" s="1"/>
    </row>
    <row r="10" spans="1:8" ht="15.75" hidden="1" customHeight="1" x14ac:dyDescent="0.25">
      <c r="H10" s="1"/>
    </row>
    <row r="11" spans="1:8" ht="23.25" x14ac:dyDescent="0.35">
      <c r="B11" s="408" t="s">
        <v>29</v>
      </c>
      <c r="C11" s="408"/>
      <c r="D11" s="408"/>
      <c r="E11" s="408"/>
      <c r="F11" s="408"/>
      <c r="G11" s="408"/>
      <c r="H11" s="408"/>
    </row>
    <row r="12" spans="1:8" ht="18.75" x14ac:dyDescent="0.3">
      <c r="B12" s="299" t="s">
        <v>30</v>
      </c>
      <c r="C12" s="299" t="s">
        <v>31</v>
      </c>
      <c r="D12" s="409" t="s">
        <v>32</v>
      </c>
      <c r="E12" s="410"/>
      <c r="F12" s="410"/>
      <c r="G12" s="410"/>
      <c r="H12" s="411"/>
    </row>
    <row r="13" spans="1:8" ht="27.75" customHeight="1" x14ac:dyDescent="0.25">
      <c r="B13" s="300" t="s">
        <v>33</v>
      </c>
      <c r="C13" s="301" t="s">
        <v>34</v>
      </c>
      <c r="D13" s="412" t="s">
        <v>35</v>
      </c>
      <c r="E13" s="413"/>
      <c r="F13" s="413"/>
      <c r="G13" s="413"/>
      <c r="H13" s="414"/>
    </row>
    <row r="14" spans="1:8" x14ac:dyDescent="0.25">
      <c r="B14" s="302" t="s">
        <v>36</v>
      </c>
      <c r="C14" s="301" t="s">
        <v>37</v>
      </c>
      <c r="D14" s="402" t="s">
        <v>38</v>
      </c>
      <c r="E14" s="403"/>
      <c r="F14" s="403"/>
      <c r="G14" s="403"/>
      <c r="H14" s="404"/>
    </row>
    <row r="15" spans="1:8" x14ac:dyDescent="0.25">
      <c r="B15" s="303" t="s">
        <v>39</v>
      </c>
      <c r="C15" s="301" t="s">
        <v>40</v>
      </c>
      <c r="D15" s="402" t="s">
        <v>41</v>
      </c>
      <c r="E15" s="403"/>
      <c r="F15" s="403"/>
      <c r="G15" s="403"/>
      <c r="H15" s="404"/>
    </row>
    <row r="16" spans="1:8" x14ac:dyDescent="0.25">
      <c r="B16" s="304"/>
      <c r="C16" s="304"/>
      <c r="D16" s="305"/>
      <c r="E16" s="305"/>
      <c r="F16" s="305"/>
      <c r="G16" s="305"/>
      <c r="H16" s="305"/>
    </row>
    <row r="17" spans="2:8" ht="15" customHeight="1" x14ac:dyDescent="0.25">
      <c r="B17" s="400" t="s">
        <v>42</v>
      </c>
      <c r="C17" s="400"/>
      <c r="D17" s="400"/>
      <c r="E17" s="400"/>
      <c r="F17" s="400"/>
      <c r="G17" s="400"/>
      <c r="H17" s="400"/>
    </row>
    <row r="18" spans="2:8" x14ac:dyDescent="0.25">
      <c r="B18" s="401"/>
      <c r="C18" s="401"/>
      <c r="D18" s="401"/>
      <c r="E18" s="401"/>
      <c r="F18" s="401"/>
      <c r="G18" s="401"/>
      <c r="H18" s="401"/>
    </row>
    <row r="19" spans="2:8" ht="23.25" x14ac:dyDescent="0.25">
      <c r="B19" s="3"/>
      <c r="C19" s="3"/>
      <c r="D19" s="3"/>
      <c r="E19" s="3"/>
      <c r="F19" s="3"/>
      <c r="G19" s="3"/>
      <c r="H19" s="3"/>
    </row>
    <row r="20" spans="2:8" ht="23.25" x14ac:dyDescent="0.25">
      <c r="B20" s="3"/>
      <c r="C20" s="3"/>
      <c r="D20" s="3"/>
      <c r="E20" s="3"/>
      <c r="F20" s="3"/>
      <c r="G20" s="3"/>
      <c r="H20" s="3"/>
    </row>
    <row r="21" spans="2:8" ht="23.25" x14ac:dyDescent="0.25">
      <c r="B21" s="3"/>
      <c r="C21" s="3"/>
      <c r="D21" s="3"/>
      <c r="E21" s="3"/>
      <c r="F21" s="3"/>
      <c r="G21" s="3"/>
      <c r="H21" s="3"/>
    </row>
    <row r="22" spans="2:8" ht="23.25" x14ac:dyDescent="0.25">
      <c r="B22" s="3"/>
      <c r="C22" s="3"/>
      <c r="D22" s="3"/>
      <c r="E22" s="3"/>
      <c r="F22" s="3"/>
      <c r="G22" s="3"/>
      <c r="H22" s="3"/>
    </row>
    <row r="23" spans="2:8" ht="23.25" x14ac:dyDescent="0.25">
      <c r="B23" s="3"/>
      <c r="C23" s="3"/>
      <c r="D23" s="3"/>
      <c r="E23" s="3"/>
      <c r="F23" s="3"/>
      <c r="G23" s="3"/>
      <c r="H23" s="3"/>
    </row>
    <row r="24" spans="2:8" ht="23.25" x14ac:dyDescent="0.25">
      <c r="B24" s="3"/>
      <c r="C24" s="3"/>
      <c r="D24" s="3"/>
      <c r="E24" s="3"/>
      <c r="F24" s="3"/>
      <c r="G24" s="3"/>
      <c r="H24" s="3"/>
    </row>
    <row r="25" spans="2:8" ht="23.25" x14ac:dyDescent="0.25">
      <c r="B25" s="3"/>
      <c r="C25" s="3"/>
      <c r="D25" s="3"/>
      <c r="E25" s="3"/>
      <c r="F25" s="3"/>
      <c r="G25" s="3"/>
      <c r="H25" s="3"/>
    </row>
    <row r="26" spans="2:8" ht="23.25" x14ac:dyDescent="0.25">
      <c r="B26" s="3"/>
      <c r="C26" s="3"/>
      <c r="D26" s="3"/>
      <c r="E26" s="3"/>
      <c r="F26" s="3"/>
      <c r="G26" s="3"/>
      <c r="H26" s="3"/>
    </row>
    <row r="27" spans="2:8" ht="23.25" x14ac:dyDescent="0.25">
      <c r="B27" s="3"/>
      <c r="C27" s="3"/>
      <c r="D27" s="3"/>
      <c r="E27" s="3"/>
      <c r="F27" s="3"/>
      <c r="G27" s="3"/>
      <c r="H27" s="3"/>
    </row>
    <row r="28" spans="2:8" ht="23.25" x14ac:dyDescent="0.25">
      <c r="B28" s="3"/>
      <c r="C28" s="3"/>
      <c r="D28" s="3"/>
      <c r="E28" s="3"/>
      <c r="F28" s="3"/>
      <c r="G28" s="3"/>
      <c r="H28" s="3"/>
    </row>
    <row r="29" spans="2:8" ht="23.25" x14ac:dyDescent="0.25">
      <c r="B29" s="3"/>
      <c r="C29" s="3"/>
      <c r="D29" s="3"/>
      <c r="E29" s="3"/>
      <c r="F29" s="3"/>
      <c r="G29" s="3"/>
      <c r="H29" s="3"/>
    </row>
    <row r="30" spans="2:8" ht="23.25" x14ac:dyDescent="0.25">
      <c r="B30" s="3"/>
      <c r="C30" s="3"/>
      <c r="D30" s="3"/>
      <c r="E30" s="3"/>
      <c r="F30" s="3"/>
      <c r="G30" s="3"/>
      <c r="H30" s="3"/>
    </row>
    <row r="31" spans="2:8" ht="23.25" x14ac:dyDescent="0.25">
      <c r="B31" s="3"/>
      <c r="C31" s="3"/>
      <c r="D31" s="3"/>
      <c r="E31" s="3"/>
      <c r="F31" s="3"/>
      <c r="G31" s="3"/>
      <c r="H31" s="3"/>
    </row>
    <row r="32" spans="2:8" ht="23.25" x14ac:dyDescent="0.25">
      <c r="B32" s="3"/>
      <c r="C32" s="3"/>
      <c r="D32" s="3"/>
      <c r="E32" s="3"/>
      <c r="F32" s="3"/>
      <c r="G32" s="3"/>
      <c r="H32" s="3"/>
    </row>
    <row r="33" spans="2:8" ht="18.75" hidden="1" x14ac:dyDescent="0.25">
      <c r="B33" s="388" t="s">
        <v>43</v>
      </c>
      <c r="C33" s="389"/>
      <c r="D33" s="389"/>
      <c r="E33" s="389"/>
      <c r="F33" s="389"/>
      <c r="G33" s="389"/>
      <c r="H33" s="390"/>
    </row>
    <row r="34" spans="2:8" hidden="1" x14ac:dyDescent="0.25">
      <c r="B34" s="306" t="s">
        <v>44</v>
      </c>
      <c r="C34" s="306" t="s">
        <v>45</v>
      </c>
      <c r="D34" s="306" t="s">
        <v>46</v>
      </c>
      <c r="E34" s="391" t="s">
        <v>47</v>
      </c>
      <c r="F34" s="392"/>
      <c r="G34" s="392"/>
      <c r="H34" s="393"/>
    </row>
    <row r="35" spans="2:8" hidden="1" x14ac:dyDescent="0.25">
      <c r="B35" s="307">
        <v>1</v>
      </c>
      <c r="C35" s="308">
        <v>42932</v>
      </c>
      <c r="D35" s="308"/>
      <c r="E35" s="394" t="s">
        <v>48</v>
      </c>
      <c r="F35" s="395"/>
      <c r="G35" s="395"/>
      <c r="H35" s="396"/>
    </row>
    <row r="36" spans="2:8" x14ac:dyDescent="0.25">
      <c r="C36" s="190"/>
      <c r="H36" s="1"/>
    </row>
    <row r="37" spans="2:8" x14ac:dyDescent="0.25">
      <c r="H37" s="1"/>
    </row>
    <row r="38" spans="2:8" x14ac:dyDescent="0.25">
      <c r="H38" s="1"/>
    </row>
    <row r="39" spans="2:8" x14ac:dyDescent="0.25">
      <c r="H39" s="1"/>
    </row>
    <row r="40" spans="2:8" x14ac:dyDescent="0.25">
      <c r="H40" s="1"/>
    </row>
    <row r="41" spans="2:8" x14ac:dyDescent="0.25">
      <c r="H41" s="1"/>
    </row>
    <row r="42" spans="2:8" x14ac:dyDescent="0.25">
      <c r="H42" s="1"/>
    </row>
  </sheetData>
  <sheetProtection algorithmName="SHA-512" hashValue="0pKD8dB0Lgn7FBefeC7UnKrP8AUGh4RRAgbA5lkzOdL2ccyMDMTKtDBTglWbCmfjyzq6ECKqPU54TLE1VZUZBw==" saltValue="634eGTlHyu0nzb4m84nWDA==" spinCount="100000" sheet="1" scenarios="1" formatColumns="0" formatRows="0" autoFilter="0"/>
  <customSheetViews>
    <customSheetView guid="{ACEA4501-B661-4721-B7EC-F9928E7BE107}" scale="90" showPageBreaks="1" showGridLines="0" printArea="1" hiddenRows="1" hiddenColumns="1" view="pageBreakPreview" topLeftCell="B1">
      <selection activeCell="C6" sqref="C6"/>
      <pageMargins left="0" right="0" top="0" bottom="0" header="0" footer="0"/>
      <printOptions horizontalCentered="1"/>
      <pageSetup paperSize="9" scale="49" fitToHeight="2" orientation="portrait" r:id="rId1"/>
      <headerFooter>
        <oddHeader>&amp;C&amp;Uמבחנים לתמיכה של משרד התרבות והספורט</oddHeader>
        <oddFooter>&amp;Lא. חפץ ושות'
יעוץ כלכלי&amp;C&amp;P</oddFooter>
      </headerFooter>
    </customSheetView>
    <customSheetView guid="{289214DB-DADE-4AC9-A83A-7FFFB7419F75}" scale="90" showPageBreaks="1" showGridLines="0" printArea="1" hiddenRows="1" hiddenColumns="1" view="pageBreakPreview" topLeftCell="B1">
      <selection activeCell="C6" sqref="C6"/>
      <pageMargins left="0" right="0" top="0" bottom="0" header="0" footer="0"/>
      <printOptions horizontalCentered="1"/>
      <pageSetup paperSize="9" scale="49" fitToHeight="2" orientation="portrait" r:id="rId2"/>
      <headerFooter>
        <oddHeader>&amp;C&amp;Uמבחנים לתמיכה של משרד התרבות והספורט</oddHeader>
        <oddFooter>&amp;Lא. חפץ ושות'
יעוץ כלכלי&amp;C&amp;P</oddFooter>
      </headerFooter>
    </customSheetView>
    <customSheetView guid="{828BBF9A-32A2-49E5-8737-465D4975B987}" scale="90" showPageBreaks="1" showGridLines="0" printArea="1" hiddenRows="1" hiddenColumns="1" view="pageBreakPreview" topLeftCell="B1">
      <selection activeCell="C6" sqref="C6"/>
      <pageMargins left="0" right="0" top="0" bottom="0" header="0" footer="0"/>
      <printOptions horizontalCentered="1"/>
      <pageSetup paperSize="9" scale="49" fitToHeight="2" orientation="portrait" r:id="rId3"/>
      <headerFooter>
        <oddHeader>&amp;C&amp;Uמבחנים לתמיכה של משרד התרבות והספורט</oddHeader>
        <oddFooter>&amp;Lא. חפץ ושות'
יעוץ כלכלי&amp;C&amp;P</oddFooter>
      </headerFooter>
    </customSheetView>
  </customSheetViews>
  <mergeCells count="11">
    <mergeCell ref="B33:H33"/>
    <mergeCell ref="E34:H34"/>
    <mergeCell ref="E35:H35"/>
    <mergeCell ref="B2:H2"/>
    <mergeCell ref="B17:H18"/>
    <mergeCell ref="D15:H15"/>
    <mergeCell ref="B7:H7"/>
    <mergeCell ref="B11:H11"/>
    <mergeCell ref="D12:H12"/>
    <mergeCell ref="D13:H13"/>
    <mergeCell ref="D14:H14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49" fitToHeight="2" orientation="portrait" r:id="rId4"/>
  <headerFooter>
    <oddHeader>&amp;C&amp;Uמבחנים לתמיכה של משרד התרבות והספורט</oddHeader>
    <oddFooter>&amp;Lא. חפץ ושות'
יעוץ כלכלי&amp;C&amp;P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Worksheet______2">
    <tabColor theme="2" tint="-0.499984740745262"/>
  </sheetPr>
  <dimension ref="A1:H312"/>
  <sheetViews>
    <sheetView showGridLines="0" rightToLeft="1" view="pageBreakPreview" topLeftCell="B1" zoomScaleNormal="100" zoomScaleSheetLayoutView="100" workbookViewId="0">
      <selection activeCell="E27" sqref="E27"/>
    </sheetView>
  </sheetViews>
  <sheetFormatPr defaultColWidth="9.140625" defaultRowHeight="15.75" x14ac:dyDescent="0.25"/>
  <cols>
    <col min="1" max="1" width="2.42578125" style="1" hidden="1" customWidth="1"/>
    <col min="2" max="2" width="27.5703125" style="1" bestFit="1" customWidth="1"/>
    <col min="3" max="3" width="21.42578125" style="1" customWidth="1"/>
    <col min="4" max="4" width="18.5703125" style="1" customWidth="1"/>
    <col min="5" max="5" width="18.140625" style="1" bestFit="1" customWidth="1"/>
    <col min="6" max="6" width="11.85546875" style="1" bestFit="1" customWidth="1"/>
    <col min="7" max="7" width="16.85546875" style="1" customWidth="1"/>
    <col min="8" max="8" width="10.85546875" style="1" customWidth="1"/>
    <col min="9" max="10" width="9.140625" style="1"/>
    <col min="11" max="11" width="32.85546875" style="1" customWidth="1"/>
    <col min="12" max="16384" width="9.140625" style="1"/>
  </cols>
  <sheetData>
    <row r="1" spans="2:8" ht="16.5" thickBot="1" x14ac:dyDescent="0.3"/>
    <row r="2" spans="2:8" ht="28.5" customHeight="1" thickBot="1" x14ac:dyDescent="0.3">
      <c r="B2" s="397" t="s">
        <v>49</v>
      </c>
      <c r="C2" s="398"/>
      <c r="D2" s="398"/>
      <c r="E2" s="398"/>
      <c r="F2" s="398"/>
      <c r="G2" s="398"/>
      <c r="H2" s="399"/>
    </row>
    <row r="3" spans="2:8" ht="16.5" thickBot="1" x14ac:dyDescent="0.3"/>
    <row r="4" spans="2:8" ht="18.75" x14ac:dyDescent="0.25">
      <c r="B4" s="5" t="s">
        <v>50</v>
      </c>
      <c r="C4" s="175">
        <v>2025</v>
      </c>
    </row>
    <row r="5" spans="2:8" ht="19.5" thickBot="1" x14ac:dyDescent="0.3">
      <c r="B5" s="11" t="s">
        <v>51</v>
      </c>
      <c r="C5" s="294">
        <v>2100000</v>
      </c>
    </row>
    <row r="6" spans="2:8" ht="36" customHeight="1" thickBot="1" x14ac:dyDescent="0.3"/>
    <row r="7" spans="2:8" hidden="1" x14ac:dyDescent="0.25"/>
    <row r="8" spans="2:8" ht="16.5" hidden="1" thickBot="1" x14ac:dyDescent="0.3"/>
    <row r="9" spans="2:8" ht="19.5" thickBot="1" x14ac:dyDescent="0.3">
      <c r="B9" s="388" t="s">
        <v>52</v>
      </c>
      <c r="C9" s="389"/>
      <c r="D9" s="390"/>
    </row>
    <row r="10" spans="2:8" ht="16.5" thickBot="1" x14ac:dyDescent="0.3">
      <c r="B10" s="192" t="s">
        <v>53</v>
      </c>
      <c r="C10" s="192" t="s">
        <v>54</v>
      </c>
      <c r="D10" s="193" t="s">
        <v>55</v>
      </c>
    </row>
    <row r="11" spans="2:8" x14ac:dyDescent="0.25">
      <c r="B11" s="194" t="s">
        <v>56</v>
      </c>
      <c r="C11" s="285">
        <f>DATE($C$4,1,1)</f>
        <v>45658</v>
      </c>
      <c r="D11" s="286">
        <f>DATE($C$4,12,31)</f>
        <v>46022</v>
      </c>
    </row>
    <row r="12" spans="2:8" x14ac:dyDescent="0.25">
      <c r="B12" s="309" t="s">
        <v>57</v>
      </c>
      <c r="C12" s="310">
        <f>DATE($C$4,1,1)</f>
        <v>45658</v>
      </c>
      <c r="D12" s="287">
        <f>DATE($C$4,12,31)</f>
        <v>46022</v>
      </c>
      <c r="E12" s="288"/>
    </row>
    <row r="13" spans="2:8" ht="16.5" thickBot="1" x14ac:dyDescent="0.3">
      <c r="B13" s="179" t="s">
        <v>58</v>
      </c>
      <c r="C13" s="289">
        <f>DATE($C$4-3,1,1)</f>
        <v>44562</v>
      </c>
      <c r="D13" s="290">
        <f>DATE($C$4-3,12,31)</f>
        <v>44926</v>
      </c>
      <c r="E13" s="288"/>
    </row>
    <row r="14" spans="2:8" ht="16.5" thickBot="1" x14ac:dyDescent="0.3">
      <c r="B14" s="196"/>
      <c r="C14" s="197"/>
      <c r="D14" s="198"/>
    </row>
    <row r="15" spans="2:8" ht="16.5" thickBot="1" x14ac:dyDescent="0.3"/>
    <row r="16" spans="2:8" hidden="1" x14ac:dyDescent="0.25"/>
    <row r="17" spans="2:4" hidden="1" x14ac:dyDescent="0.25"/>
    <row r="18" spans="2:4" hidden="1" x14ac:dyDescent="0.25"/>
    <row r="19" spans="2:4" hidden="1" x14ac:dyDescent="0.25"/>
    <row r="20" spans="2:4" hidden="1" x14ac:dyDescent="0.25"/>
    <row r="21" spans="2:4" hidden="1" x14ac:dyDescent="0.25"/>
    <row r="22" spans="2:4" hidden="1" x14ac:dyDescent="0.25"/>
    <row r="23" spans="2:4" hidden="1" x14ac:dyDescent="0.25"/>
    <row r="24" spans="2:4" ht="16.5" hidden="1" thickBot="1" x14ac:dyDescent="0.3"/>
    <row r="25" spans="2:4" ht="19.5" thickBot="1" x14ac:dyDescent="0.3">
      <c r="B25" s="415" t="s">
        <v>59</v>
      </c>
      <c r="C25" s="416"/>
    </row>
    <row r="26" spans="2:4" x14ac:dyDescent="0.25">
      <c r="B26" s="176" t="s">
        <v>60</v>
      </c>
      <c r="C26" s="177" t="s">
        <v>61</v>
      </c>
    </row>
    <row r="27" spans="2:4" ht="48" thickBot="1" x14ac:dyDescent="0.3">
      <c r="B27" s="179" t="s">
        <v>62</v>
      </c>
      <c r="C27" s="189">
        <v>1.4</v>
      </c>
    </row>
    <row r="28" spans="2:4" hidden="1" x14ac:dyDescent="0.25"/>
    <row r="29" spans="2:4" ht="16.5" thickBot="1" x14ac:dyDescent="0.3"/>
    <row r="30" spans="2:4" ht="19.5" thickBot="1" x14ac:dyDescent="0.3">
      <c r="B30" s="415" t="s">
        <v>63</v>
      </c>
      <c r="C30" s="416"/>
    </row>
    <row r="31" spans="2:4" ht="16.5" thickBot="1" x14ac:dyDescent="0.3">
      <c r="B31" s="176" t="s">
        <v>60</v>
      </c>
      <c r="C31" s="177" t="s">
        <v>64</v>
      </c>
      <c r="D31" s="213" t="s">
        <v>65</v>
      </c>
    </row>
    <row r="32" spans="2:4" x14ac:dyDescent="0.25">
      <c r="B32" s="178" t="s">
        <v>9</v>
      </c>
      <c r="C32" s="215">
        <v>0.25</v>
      </c>
      <c r="D32" s="214">
        <v>1</v>
      </c>
    </row>
    <row r="33" spans="2:4" x14ac:dyDescent="0.25">
      <c r="B33" s="309" t="s">
        <v>10</v>
      </c>
      <c r="C33" s="311">
        <v>0.27</v>
      </c>
      <c r="D33" s="382">
        <v>1</v>
      </c>
    </row>
    <row r="34" spans="2:4" x14ac:dyDescent="0.25">
      <c r="B34" s="309" t="s">
        <v>11</v>
      </c>
      <c r="C34" s="311">
        <v>0.1</v>
      </c>
      <c r="D34" s="382">
        <v>1</v>
      </c>
    </row>
    <row r="35" spans="2:4" x14ac:dyDescent="0.25">
      <c r="B35" s="309" t="s">
        <v>12</v>
      </c>
      <c r="C35" s="311">
        <v>0.28000000000000003</v>
      </c>
      <c r="D35" s="382">
        <v>1</v>
      </c>
    </row>
    <row r="36" spans="2:4" ht="16.5" thickBot="1" x14ac:dyDescent="0.3">
      <c r="B36" s="309" t="s">
        <v>13</v>
      </c>
      <c r="C36" s="311">
        <v>0.1</v>
      </c>
      <c r="D36" s="382">
        <v>1</v>
      </c>
    </row>
    <row r="37" spans="2:4" ht="16.5" hidden="1" thickBot="1" x14ac:dyDescent="0.3">
      <c r="B37" s="309"/>
      <c r="C37" s="311"/>
      <c r="D37" s="216"/>
    </row>
    <row r="38" spans="2:4" hidden="1" x14ac:dyDescent="0.25">
      <c r="B38" s="309"/>
      <c r="C38" s="312"/>
    </row>
    <row r="39" spans="2:4" hidden="1" x14ac:dyDescent="0.25">
      <c r="B39" s="309"/>
      <c r="C39" s="312"/>
    </row>
    <row r="40" spans="2:4" ht="16.5" hidden="1" thickBot="1" x14ac:dyDescent="0.3">
      <c r="B40" s="179"/>
      <c r="C40" s="180"/>
    </row>
    <row r="41" spans="2:4" hidden="1" x14ac:dyDescent="0.25"/>
    <row r="42" spans="2:4" hidden="1" x14ac:dyDescent="0.25"/>
    <row r="43" spans="2:4" hidden="1" x14ac:dyDescent="0.25"/>
    <row r="44" spans="2:4" hidden="1" x14ac:dyDescent="0.25"/>
    <row r="45" spans="2:4" hidden="1" x14ac:dyDescent="0.25"/>
    <row r="46" spans="2:4" hidden="1" x14ac:dyDescent="0.25"/>
    <row r="47" spans="2:4" hidden="1" x14ac:dyDescent="0.25"/>
    <row r="48" spans="2:4" hidden="1" x14ac:dyDescent="0.25"/>
    <row r="49" spans="2:3" hidden="1" x14ac:dyDescent="0.25"/>
    <row r="50" spans="2:3" hidden="1" x14ac:dyDescent="0.25"/>
    <row r="51" spans="2:3" hidden="1" x14ac:dyDescent="0.25"/>
    <row r="52" spans="2:3" hidden="1" x14ac:dyDescent="0.25"/>
    <row r="53" spans="2:3" hidden="1" x14ac:dyDescent="0.25"/>
    <row r="54" spans="2:3" hidden="1" x14ac:dyDescent="0.25"/>
    <row r="55" spans="2:3" hidden="1" x14ac:dyDescent="0.25"/>
    <row r="56" spans="2:3" hidden="1" x14ac:dyDescent="0.25"/>
    <row r="57" spans="2:3" ht="16.5" hidden="1" thickBot="1" x14ac:dyDescent="0.3"/>
    <row r="58" spans="2:3" ht="16.5" thickBot="1" x14ac:dyDescent="0.3">
      <c r="B58" s="181" t="s">
        <v>66</v>
      </c>
      <c r="C58" s="182">
        <f>SUM(C32:C57)</f>
        <v>1</v>
      </c>
    </row>
    <row r="59" spans="2:3" ht="16.5" thickBot="1" x14ac:dyDescent="0.3"/>
    <row r="60" spans="2:3" ht="57" customHeight="1" thickBot="1" x14ac:dyDescent="0.3">
      <c r="B60" s="415" t="str">
        <f>"פרמטרים לחישוב ניקוד משתנה "&amp;$B$32</f>
        <v>פרמטרים לחישוב ניקוד משתנה עדיפות לפריפריה</v>
      </c>
      <c r="C60" s="416"/>
    </row>
    <row r="61" spans="2:3" ht="32.25" thickBot="1" x14ac:dyDescent="0.3">
      <c r="B61" s="183" t="s">
        <v>67</v>
      </c>
      <c r="C61" s="184" t="s">
        <v>68</v>
      </c>
    </row>
    <row r="62" spans="2:3" x14ac:dyDescent="0.25">
      <c r="B62" s="260">
        <v>1</v>
      </c>
      <c r="C62" s="261">
        <v>10</v>
      </c>
    </row>
    <row r="63" spans="2:3" x14ac:dyDescent="0.25">
      <c r="B63" s="262">
        <v>2</v>
      </c>
      <c r="C63" s="263">
        <v>8</v>
      </c>
    </row>
    <row r="64" spans="2:3" x14ac:dyDescent="0.25">
      <c r="B64" s="262">
        <v>3</v>
      </c>
      <c r="C64" s="263">
        <v>6</v>
      </c>
    </row>
    <row r="65" spans="2:4" x14ac:dyDescent="0.25">
      <c r="B65" s="262">
        <v>4</v>
      </c>
      <c r="C65" s="263">
        <v>4</v>
      </c>
    </row>
    <row r="66" spans="2:4" x14ac:dyDescent="0.25">
      <c r="B66" s="262">
        <v>5</v>
      </c>
      <c r="C66" s="263">
        <v>3</v>
      </c>
    </row>
    <row r="67" spans="2:4" x14ac:dyDescent="0.25">
      <c r="B67" s="262" t="s">
        <v>69</v>
      </c>
      <c r="C67" s="263">
        <v>0</v>
      </c>
    </row>
    <row r="68" spans="2:4" ht="16.5" hidden="1" thickBot="1" x14ac:dyDescent="0.3">
      <c r="B68" s="199"/>
      <c r="C68" s="189">
        <v>0</v>
      </c>
    </row>
    <row r="69" spans="2:4" ht="16.5" thickBot="1" x14ac:dyDescent="0.3"/>
    <row r="70" spans="2:4" ht="16.5" hidden="1" thickBot="1" x14ac:dyDescent="0.3"/>
    <row r="71" spans="2:4" ht="16.5" thickBot="1" x14ac:dyDescent="0.3">
      <c r="B71" s="183" t="s">
        <v>70</v>
      </c>
      <c r="C71" s="184" t="s">
        <v>68</v>
      </c>
    </row>
    <row r="72" spans="2:4" x14ac:dyDescent="0.25">
      <c r="B72" s="260">
        <v>1</v>
      </c>
      <c r="C72" s="261">
        <v>10</v>
      </c>
    </row>
    <row r="73" spans="2:4" x14ac:dyDescent="0.25">
      <c r="B73" s="262">
        <v>2</v>
      </c>
      <c r="C73" s="263">
        <v>8</v>
      </c>
    </row>
    <row r="74" spans="2:4" x14ac:dyDescent="0.25">
      <c r="B74" s="262">
        <v>3</v>
      </c>
      <c r="C74" s="263">
        <v>6</v>
      </c>
    </row>
    <row r="75" spans="2:4" x14ac:dyDescent="0.25">
      <c r="B75" s="262">
        <v>4</v>
      </c>
      <c r="C75" s="263">
        <v>4</v>
      </c>
    </row>
    <row r="76" spans="2:4" x14ac:dyDescent="0.25">
      <c r="B76" s="262" t="s">
        <v>71</v>
      </c>
      <c r="C76" s="263">
        <v>4</v>
      </c>
      <c r="D76" s="1" t="s">
        <v>72</v>
      </c>
    </row>
    <row r="77" spans="2:4" ht="16.5" thickBot="1" x14ac:dyDescent="0.3">
      <c r="B77" s="264" t="s">
        <v>73</v>
      </c>
      <c r="C77" s="265">
        <v>0</v>
      </c>
    </row>
    <row r="78" spans="2:4" x14ac:dyDescent="0.25">
      <c r="B78" s="183" t="s">
        <v>70</v>
      </c>
      <c r="C78" s="184" t="s">
        <v>74</v>
      </c>
    </row>
    <row r="79" spans="2:4" x14ac:dyDescent="0.25">
      <c r="B79" s="262">
        <v>6</v>
      </c>
      <c r="C79" s="263">
        <v>1</v>
      </c>
    </row>
    <row r="80" spans="2:4" x14ac:dyDescent="0.25">
      <c r="B80" s="262">
        <v>7</v>
      </c>
      <c r="C80" s="263">
        <v>1</v>
      </c>
    </row>
    <row r="81" spans="2:3" ht="16.5" thickBot="1" x14ac:dyDescent="0.3">
      <c r="B81" s="262">
        <v>8</v>
      </c>
      <c r="C81" s="263">
        <v>0.5</v>
      </c>
    </row>
    <row r="82" spans="2:3" x14ac:dyDescent="0.25">
      <c r="B82" s="183" t="s">
        <v>60</v>
      </c>
      <c r="C82" s="184" t="s">
        <v>68</v>
      </c>
    </row>
    <row r="83" spans="2:3" ht="48" thickBot="1" x14ac:dyDescent="0.3">
      <c r="B83" s="163" t="s">
        <v>75</v>
      </c>
      <c r="C83" s="189">
        <v>5</v>
      </c>
    </row>
    <row r="84" spans="2:3" ht="16.5" thickBot="1" x14ac:dyDescent="0.3"/>
    <row r="85" spans="2:3" x14ac:dyDescent="0.25">
      <c r="B85" s="183" t="s">
        <v>60</v>
      </c>
      <c r="C85" s="184" t="s">
        <v>74</v>
      </c>
    </row>
    <row r="86" spans="2:3" ht="32.25" thickBot="1" x14ac:dyDescent="0.3">
      <c r="B86" s="163" t="s">
        <v>76</v>
      </c>
      <c r="C86" s="189">
        <v>1.2</v>
      </c>
    </row>
    <row r="87" spans="2:3" ht="16.5" thickBot="1" x14ac:dyDescent="0.3"/>
    <row r="88" spans="2:3" hidden="1" x14ac:dyDescent="0.25">
      <c r="B88" s="183" t="s">
        <v>60</v>
      </c>
      <c r="C88" s="184" t="s">
        <v>68</v>
      </c>
    </row>
    <row r="89" spans="2:3" ht="16.5" hidden="1" thickBot="1" x14ac:dyDescent="0.3">
      <c r="B89" s="163"/>
      <c r="C89" s="189"/>
    </row>
    <row r="90" spans="2:3" hidden="1" x14ac:dyDescent="0.25"/>
    <row r="91" spans="2:3" hidden="1" x14ac:dyDescent="0.25"/>
    <row r="92" spans="2:3" hidden="1" x14ac:dyDescent="0.25"/>
    <row r="93" spans="2:3" hidden="1" x14ac:dyDescent="0.25"/>
    <row r="94" spans="2:3" hidden="1" x14ac:dyDescent="0.25"/>
    <row r="95" spans="2:3" hidden="1" x14ac:dyDescent="0.25"/>
    <row r="96" spans="2:3" hidden="1" x14ac:dyDescent="0.25"/>
    <row r="97" spans="2:3" ht="16.5" hidden="1" thickBot="1" x14ac:dyDescent="0.3"/>
    <row r="98" spans="2:3" ht="45" customHeight="1" thickBot="1" x14ac:dyDescent="0.3">
      <c r="B98" s="415" t="str">
        <f>"פרמטרים לחישוב ניקוד משתנה "&amp;$B$33</f>
        <v>פרמטרים לחישוב ניקוד משתנה מספר המשתתפים</v>
      </c>
      <c r="C98" s="416"/>
    </row>
    <row r="99" spans="2:3" ht="16.5" customHeight="1" thickBot="1" x14ac:dyDescent="0.3">
      <c r="B99" s="183" t="s">
        <v>60</v>
      </c>
      <c r="C99" s="184" t="s">
        <v>68</v>
      </c>
    </row>
    <row r="100" spans="2:3" x14ac:dyDescent="0.25">
      <c r="B100" s="207" t="s">
        <v>77</v>
      </c>
      <c r="C100" s="208">
        <v>10</v>
      </c>
    </row>
    <row r="101" spans="2:3" ht="16.5" thickBot="1" x14ac:dyDescent="0.3">
      <c r="B101" s="163" t="s">
        <v>78</v>
      </c>
      <c r="C101" s="188">
        <v>12</v>
      </c>
    </row>
    <row r="102" spans="2:3" ht="16.5" thickBot="1" x14ac:dyDescent="0.3"/>
    <row r="103" spans="2:3" hidden="1" x14ac:dyDescent="0.25"/>
    <row r="104" spans="2:3" hidden="1" x14ac:dyDescent="0.25"/>
    <row r="105" spans="2:3" hidden="1" x14ac:dyDescent="0.25"/>
    <row r="106" spans="2:3" hidden="1" x14ac:dyDescent="0.25"/>
    <row r="107" spans="2:3" hidden="1" x14ac:dyDescent="0.25"/>
    <row r="108" spans="2:3" ht="18.75" hidden="1" customHeight="1" x14ac:dyDescent="0.25"/>
    <row r="109" spans="2:3" hidden="1" x14ac:dyDescent="0.25"/>
    <row r="110" spans="2:3" hidden="1" x14ac:dyDescent="0.25"/>
    <row r="111" spans="2:3" hidden="1" x14ac:dyDescent="0.25"/>
    <row r="112" spans="2:3" hidden="1" x14ac:dyDescent="0.25"/>
    <row r="113" spans="2:3" hidden="1" x14ac:dyDescent="0.25"/>
    <row r="114" spans="2:3" hidden="1" x14ac:dyDescent="0.25"/>
    <row r="115" spans="2:3" hidden="1" x14ac:dyDescent="0.25"/>
    <row r="116" spans="2:3" hidden="1" x14ac:dyDescent="0.25"/>
    <row r="117" spans="2:3" hidden="1" x14ac:dyDescent="0.25"/>
    <row r="118" spans="2:3" hidden="1" x14ac:dyDescent="0.25"/>
    <row r="119" spans="2:3" hidden="1" x14ac:dyDescent="0.25"/>
    <row r="120" spans="2:3" hidden="1" x14ac:dyDescent="0.25"/>
    <row r="121" spans="2:3" hidden="1" x14ac:dyDescent="0.25"/>
    <row r="122" spans="2:3" hidden="1" x14ac:dyDescent="0.25"/>
    <row r="123" spans="2:3" hidden="1" x14ac:dyDescent="0.25"/>
    <row r="124" spans="2:3" hidden="1" x14ac:dyDescent="0.25"/>
    <row r="125" spans="2:3" hidden="1" x14ac:dyDescent="0.25"/>
    <row r="126" spans="2:3" hidden="1" x14ac:dyDescent="0.25"/>
    <row r="127" spans="2:3" ht="16.5" hidden="1" thickBot="1" x14ac:dyDescent="0.3"/>
    <row r="128" spans="2:3" ht="42.75" customHeight="1" thickBot="1" x14ac:dyDescent="0.3">
      <c r="B128" s="415" t="str">
        <f>"פרמטרים לחישוב ניקוד משתנה "&amp;$B$34</f>
        <v>פרמטרים לחישוב ניקוד משתנה ייחודיות ומורכבות</v>
      </c>
      <c r="C128" s="416"/>
    </row>
    <row r="129" spans="2:3" ht="32.25" thickBot="1" x14ac:dyDescent="0.3">
      <c r="B129" s="183" t="s">
        <v>79</v>
      </c>
      <c r="C129" s="184" t="s">
        <v>68</v>
      </c>
    </row>
    <row r="130" spans="2:3" x14ac:dyDescent="0.25">
      <c r="B130" s="162" t="s">
        <v>80</v>
      </c>
      <c r="C130" s="185">
        <v>1</v>
      </c>
    </row>
    <row r="131" spans="2:3" x14ac:dyDescent="0.25">
      <c r="B131" s="313" t="s">
        <v>81</v>
      </c>
      <c r="C131" s="314">
        <v>2</v>
      </c>
    </row>
    <row r="132" spans="2:3" ht="16.5" thickBot="1" x14ac:dyDescent="0.3">
      <c r="B132" s="200" t="s">
        <v>82</v>
      </c>
      <c r="C132" s="201">
        <v>3</v>
      </c>
    </row>
    <row r="134" spans="2:3" hidden="1" x14ac:dyDescent="0.25"/>
    <row r="135" spans="2:3" hidden="1" x14ac:dyDescent="0.25"/>
    <row r="136" spans="2:3" hidden="1" x14ac:dyDescent="0.25"/>
    <row r="137" spans="2:3" hidden="1" x14ac:dyDescent="0.25"/>
    <row r="138" spans="2:3" hidden="1" x14ac:dyDescent="0.25"/>
    <row r="139" spans="2:3" hidden="1" x14ac:dyDescent="0.25"/>
    <row r="140" spans="2:3" hidden="1" x14ac:dyDescent="0.25"/>
    <row r="141" spans="2:3" hidden="1" x14ac:dyDescent="0.25"/>
    <row r="142" spans="2:3" hidden="1" x14ac:dyDescent="0.25"/>
    <row r="143" spans="2:3" hidden="1" x14ac:dyDescent="0.25"/>
    <row r="144" spans="2:3" hidden="1" x14ac:dyDescent="0.25"/>
    <row r="145" spans="2:3" hidden="1" x14ac:dyDescent="0.25"/>
    <row r="146" spans="2:3" hidden="1" x14ac:dyDescent="0.25"/>
    <row r="147" spans="2:3" hidden="1" x14ac:dyDescent="0.25"/>
    <row r="148" spans="2:3" hidden="1" x14ac:dyDescent="0.25"/>
    <row r="149" spans="2:3" hidden="1" x14ac:dyDescent="0.25"/>
    <row r="150" spans="2:3" hidden="1" x14ac:dyDescent="0.25"/>
    <row r="151" spans="2:3" hidden="1" x14ac:dyDescent="0.25"/>
    <row r="152" spans="2:3" hidden="1" x14ac:dyDescent="0.25"/>
    <row r="153" spans="2:3" hidden="1" x14ac:dyDescent="0.25"/>
    <row r="154" spans="2:3" hidden="1" x14ac:dyDescent="0.25"/>
    <row r="155" spans="2:3" hidden="1" x14ac:dyDescent="0.25"/>
    <row r="156" spans="2:3" hidden="1" x14ac:dyDescent="0.25"/>
    <row r="157" spans="2:3" ht="16.5" thickBot="1" x14ac:dyDescent="0.3"/>
    <row r="158" spans="2:3" ht="35.25" customHeight="1" thickBot="1" x14ac:dyDescent="0.3">
      <c r="B158" s="415" t="str">
        <f>"פרמטרים לחישוב ניקוד משתנה "&amp;$B$35</f>
        <v>פרמטרים לחישוב ניקוד משתנה מספר הרצות</v>
      </c>
      <c r="C158" s="416"/>
    </row>
    <row r="159" spans="2:3" ht="16.5" thickBot="1" x14ac:dyDescent="0.3">
      <c r="B159" s="183" t="s">
        <v>60</v>
      </c>
      <c r="C159" s="184" t="s">
        <v>68</v>
      </c>
    </row>
    <row r="160" spans="2:3" x14ac:dyDescent="0.25">
      <c r="B160" s="162" t="s">
        <v>77</v>
      </c>
      <c r="C160" s="185">
        <v>10</v>
      </c>
    </row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spans="2:3" hidden="1" x14ac:dyDescent="0.25"/>
    <row r="178" spans="2:3" hidden="1" x14ac:dyDescent="0.25"/>
    <row r="179" spans="2:3" hidden="1" x14ac:dyDescent="0.25"/>
    <row r="180" spans="2:3" hidden="1" x14ac:dyDescent="0.25"/>
    <row r="181" spans="2:3" hidden="1" x14ac:dyDescent="0.25"/>
    <row r="182" spans="2:3" hidden="1" x14ac:dyDescent="0.25"/>
    <row r="183" spans="2:3" hidden="1" x14ac:dyDescent="0.25"/>
    <row r="184" spans="2:3" hidden="1" x14ac:dyDescent="0.25"/>
    <row r="185" spans="2:3" hidden="1" x14ac:dyDescent="0.25"/>
    <row r="186" spans="2:3" hidden="1" x14ac:dyDescent="0.25"/>
    <row r="187" spans="2:3" ht="16.5" thickBot="1" x14ac:dyDescent="0.3"/>
    <row r="188" spans="2:3" ht="48.75" customHeight="1" thickBot="1" x14ac:dyDescent="0.3">
      <c r="B188" s="203" t="str">
        <f>"פרמטרים לחישוב ניקוד משתנה "&amp;$B$36</f>
        <v>פרמטרים לחישוב ניקוד משתנה הערכה כללית ותרומה לקהילה</v>
      </c>
      <c r="C188" s="204"/>
    </row>
    <row r="189" spans="2:3" x14ac:dyDescent="0.25">
      <c r="B189" s="186" t="s">
        <v>83</v>
      </c>
      <c r="C189" s="187" t="s">
        <v>68</v>
      </c>
    </row>
    <row r="190" spans="2:3" x14ac:dyDescent="0.25">
      <c r="B190" s="313" t="s">
        <v>84</v>
      </c>
      <c r="C190" s="314">
        <v>5</v>
      </c>
    </row>
    <row r="191" spans="2:3" x14ac:dyDescent="0.25">
      <c r="B191" s="313" t="s">
        <v>85</v>
      </c>
      <c r="C191" s="315">
        <v>3</v>
      </c>
    </row>
    <row r="192" spans="2:3" x14ac:dyDescent="0.25">
      <c r="B192" s="313" t="s">
        <v>86</v>
      </c>
      <c r="C192" s="315">
        <v>2</v>
      </c>
    </row>
    <row r="193" spans="2:3" x14ac:dyDescent="0.25">
      <c r="B193" s="313" t="s">
        <v>87</v>
      </c>
      <c r="C193" s="315">
        <v>1</v>
      </c>
    </row>
    <row r="194" spans="2:3" ht="16.5" hidden="1" thickBot="1" x14ac:dyDescent="0.3">
      <c r="B194" s="200"/>
      <c r="C194" s="205"/>
    </row>
    <row r="196" spans="2:3" hidden="1" x14ac:dyDescent="0.25"/>
    <row r="197" spans="2:3" hidden="1" x14ac:dyDescent="0.25"/>
    <row r="198" spans="2:3" hidden="1" x14ac:dyDescent="0.25"/>
    <row r="199" spans="2:3" hidden="1" x14ac:dyDescent="0.25"/>
    <row r="200" spans="2:3" hidden="1" x14ac:dyDescent="0.25"/>
    <row r="201" spans="2:3" hidden="1" x14ac:dyDescent="0.25"/>
    <row r="202" spans="2:3" hidden="1" x14ac:dyDescent="0.25"/>
    <row r="203" spans="2:3" hidden="1" x14ac:dyDescent="0.25"/>
    <row r="204" spans="2:3" hidden="1" x14ac:dyDescent="0.25"/>
    <row r="205" spans="2:3" hidden="1" x14ac:dyDescent="0.25"/>
    <row r="206" spans="2:3" hidden="1" x14ac:dyDescent="0.25"/>
    <row r="207" spans="2:3" hidden="1" x14ac:dyDescent="0.25"/>
    <row r="208" spans="2:3" hidden="1" x14ac:dyDescent="0.25"/>
    <row r="209" spans="2:3" hidden="1" x14ac:dyDescent="0.25"/>
    <row r="210" spans="2:3" hidden="1" x14ac:dyDescent="0.25"/>
    <row r="211" spans="2:3" hidden="1" x14ac:dyDescent="0.25"/>
    <row r="212" spans="2:3" hidden="1" x14ac:dyDescent="0.25"/>
    <row r="213" spans="2:3" hidden="1" x14ac:dyDescent="0.25"/>
    <row r="214" spans="2:3" hidden="1" x14ac:dyDescent="0.25"/>
    <row r="215" spans="2:3" hidden="1" x14ac:dyDescent="0.25"/>
    <row r="216" spans="2:3" hidden="1" x14ac:dyDescent="0.25"/>
    <row r="217" spans="2:3" ht="16.5" hidden="1" thickBot="1" x14ac:dyDescent="0.3"/>
    <row r="218" spans="2:3" ht="54.75" hidden="1" customHeight="1" x14ac:dyDescent="0.25">
      <c r="B218" s="417"/>
      <c r="C218" s="418"/>
    </row>
    <row r="219" spans="2:3" hidden="1" x14ac:dyDescent="0.25">
      <c r="B219" s="316"/>
      <c r="C219" s="317"/>
    </row>
    <row r="220" spans="2:3" hidden="1" x14ac:dyDescent="0.25">
      <c r="B220" s="318"/>
      <c r="C220" s="314"/>
    </row>
    <row r="221" spans="2:3" hidden="1" x14ac:dyDescent="0.25">
      <c r="B221" s="318"/>
      <c r="C221" s="314"/>
    </row>
    <row r="222" spans="2:3" ht="16.5" hidden="1" thickBot="1" x14ac:dyDescent="0.3">
      <c r="B222" s="206"/>
      <c r="C222" s="188"/>
    </row>
    <row r="223" spans="2:3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t="16.5" hidden="1" thickBot="1" x14ac:dyDescent="0.3"/>
    <row r="248" ht="48" hidden="1" customHeight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t="15" hidden="1" customHeight="1" x14ac:dyDescent="0.25"/>
    <row r="262" ht="15" hidden="1" customHeight="1" x14ac:dyDescent="0.25"/>
    <row r="263" ht="15" hidden="1" customHeight="1" x14ac:dyDescent="0.25"/>
    <row r="264" ht="15" hidden="1" customHeight="1" x14ac:dyDescent="0.25"/>
    <row r="265" ht="15" hidden="1" customHeight="1" x14ac:dyDescent="0.25"/>
    <row r="266" ht="15" hidden="1" customHeight="1" x14ac:dyDescent="0.25"/>
    <row r="267" ht="15" hidden="1" customHeight="1" x14ac:dyDescent="0.25"/>
    <row r="268" ht="15" hidden="1" customHeight="1" x14ac:dyDescent="0.25"/>
    <row r="269" ht="15" hidden="1" customHeight="1" x14ac:dyDescent="0.25"/>
    <row r="270" ht="15" hidden="1" customHeight="1" x14ac:dyDescent="0.25"/>
    <row r="271" ht="15" hidden="1" customHeight="1" x14ac:dyDescent="0.25"/>
    <row r="272" ht="15" hidden="1" customHeight="1" x14ac:dyDescent="0.25"/>
    <row r="273" ht="15" hidden="1" customHeight="1" x14ac:dyDescent="0.25"/>
    <row r="274" ht="15" hidden="1" customHeight="1" x14ac:dyDescent="0.25"/>
    <row r="275" ht="15" hidden="1" customHeight="1" x14ac:dyDescent="0.25"/>
    <row r="276" ht="15" hidden="1" customHeight="1" x14ac:dyDescent="0.25"/>
    <row r="277" ht="15" hidden="1" customHeight="1" x14ac:dyDescent="0.25"/>
    <row r="278" ht="55.5" hidden="1" customHeight="1" x14ac:dyDescent="0.25"/>
    <row r="279" ht="18.75" hidden="1" customHeight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t="15" hidden="1" customHeight="1" x14ac:dyDescent="0.25"/>
    <row r="287" ht="15" hidden="1" customHeight="1" x14ac:dyDescent="0.25"/>
    <row r="288" ht="15" hidden="1" customHeight="1" x14ac:dyDescent="0.25"/>
    <row r="289" ht="15" hidden="1" customHeight="1" x14ac:dyDescent="0.25"/>
    <row r="290" ht="15" hidden="1" customHeight="1" x14ac:dyDescent="0.25"/>
    <row r="291" ht="15" hidden="1" customHeight="1" x14ac:dyDescent="0.25"/>
    <row r="292" ht="15" hidden="1" customHeight="1" x14ac:dyDescent="0.25"/>
    <row r="293" ht="15" hidden="1" customHeight="1" x14ac:dyDescent="0.25"/>
    <row r="294" ht="15" hidden="1" customHeight="1" x14ac:dyDescent="0.25"/>
    <row r="295" ht="15" hidden="1" customHeight="1" x14ac:dyDescent="0.25"/>
    <row r="296" ht="15" hidden="1" customHeight="1" x14ac:dyDescent="0.25"/>
    <row r="297" ht="15" hidden="1" customHeight="1" x14ac:dyDescent="0.25"/>
    <row r="298" ht="15" hidden="1" customHeight="1" x14ac:dyDescent="0.25"/>
    <row r="299" ht="15" hidden="1" customHeight="1" x14ac:dyDescent="0.25"/>
    <row r="300" ht="15" hidden="1" customHeight="1" x14ac:dyDescent="0.25"/>
    <row r="301" ht="15" hidden="1" customHeight="1" x14ac:dyDescent="0.25"/>
    <row r="302" ht="15" hidden="1" customHeight="1" x14ac:dyDescent="0.25"/>
    <row r="303" ht="15" hidden="1" customHeight="1" x14ac:dyDescent="0.25"/>
    <row r="304" ht="15" hidden="1" customHeight="1" x14ac:dyDescent="0.25"/>
    <row r="305" ht="15" hidden="1" customHeight="1" x14ac:dyDescent="0.25"/>
    <row r="306" ht="15" hidden="1" customHeight="1" x14ac:dyDescent="0.25"/>
    <row r="307" ht="15.75" hidden="1" customHeight="1" thickBot="1" x14ac:dyDescent="0.3"/>
    <row r="308" ht="42.75" hidden="1" customHeight="1" x14ac:dyDescent="0.25"/>
    <row r="309" ht="19.5" hidden="1" customHeight="1" x14ac:dyDescent="0.25"/>
    <row r="310" hidden="1" x14ac:dyDescent="0.25"/>
    <row r="311" hidden="1" x14ac:dyDescent="0.25"/>
    <row r="312" hidden="1" x14ac:dyDescent="0.25"/>
  </sheetData>
  <sheetProtection algorithmName="SHA-512" hashValue="J7E6hozZuylUaDWh4skfUWwSSRGg9k/ntzEMirStt/ev5zwYzW9h6BAoEhi3DRXng+aw/0bjetQe1zrDAljEFA==" saltValue="iKhyQlmswROfW3ySr4lC9Q==" spinCount="100000" sheet="1" scenarios="1" formatColumns="0" formatRows="0" autoFilter="0"/>
  <customSheetViews>
    <customSheetView guid="{ACEA4501-B661-4721-B7EC-F9928E7BE107}" scale="90" showPageBreaks="1" showGridLines="0" printArea="1" hiddenRows="1" hiddenColumns="1" view="pageBreakPreview" topLeftCell="B69">
      <selection activeCell="C5" sqref="C5"/>
      <pageMargins left="0" right="0" top="0" bottom="0" header="0" footer="0"/>
      <printOptions horizontalCentered="1"/>
      <pageSetup paperSize="9" scale="49" fitToHeight="2" orientation="portrait" r:id="rId1"/>
      <headerFooter>
        <oddHeader>&amp;C&amp;Uמבחנים לתמיכה של משרד התרבות והספורט</oddHeader>
        <oddFooter>&amp;Lא. חפץ ושות'
יעוץ כלכלי&amp;C&amp;P</oddFooter>
      </headerFooter>
    </customSheetView>
    <customSheetView guid="{289214DB-DADE-4AC9-A83A-7FFFB7419F75}" scale="90" showPageBreaks="1" showGridLines="0" printArea="1" hiddenRows="1" hiddenColumns="1" view="pageBreakPreview" topLeftCell="B69">
      <selection activeCell="C5" sqref="C5"/>
      <pageMargins left="0" right="0" top="0" bottom="0" header="0" footer="0"/>
      <printOptions horizontalCentered="1"/>
      <pageSetup paperSize="9" scale="49" fitToHeight="2" orientation="portrait" r:id="rId2"/>
      <headerFooter>
        <oddHeader>&amp;C&amp;Uמבחנים לתמיכה של משרד התרבות והספורט</oddHeader>
        <oddFooter>&amp;Lא. חפץ ושות'
יעוץ כלכלי&amp;C&amp;P</oddFooter>
      </headerFooter>
    </customSheetView>
    <customSheetView guid="{828BBF9A-32A2-49E5-8737-465D4975B987}" scale="90" showPageBreaks="1" showGridLines="0" printArea="1" hiddenRows="1" hiddenColumns="1" view="pageBreakPreview" topLeftCell="B69">
      <selection activeCell="C5" sqref="C5"/>
      <pageMargins left="0" right="0" top="0" bottom="0" header="0" footer="0"/>
      <printOptions horizontalCentered="1"/>
      <pageSetup paperSize="9" scale="49" fitToHeight="2" orientation="portrait" r:id="rId3"/>
      <headerFooter>
        <oddHeader>&amp;C&amp;Uמבחנים לתמיכה של משרד התרבות והספורט</oddHeader>
        <oddFooter>&amp;Lא. חפץ ושות'
יעוץ כלכלי&amp;C&amp;P</oddFooter>
      </headerFooter>
    </customSheetView>
  </customSheetViews>
  <mergeCells count="9">
    <mergeCell ref="B128:C128"/>
    <mergeCell ref="B158:C158"/>
    <mergeCell ref="B218:C218"/>
    <mergeCell ref="B25:C25"/>
    <mergeCell ref="B2:H2"/>
    <mergeCell ref="B60:C60"/>
    <mergeCell ref="B98:C98"/>
    <mergeCell ref="B30:C30"/>
    <mergeCell ref="B9:D9"/>
  </mergeCells>
  <conditionalFormatting sqref="C4">
    <cfRule type="containsBlanks" dxfId="181" priority="2">
      <formula>LEN(TRIM(C4))=0</formula>
    </cfRule>
  </conditionalFormatting>
  <dataValidations count="1">
    <dataValidation type="whole" allowBlank="1" showInputMessage="1" showErrorMessage="1" sqref="C4" xr:uid="{00000000-0002-0000-0200-000000000000}">
      <formula1>2019</formula1>
      <formula2>2030</formula2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49" fitToHeight="2" orientation="portrait" r:id="rId4"/>
  <headerFooter>
    <oddHeader>&amp;C&amp;Uמבחנים לתמיכה של משרד התרבות והספורט</oddHeader>
    <oddFooter>&amp;Lא. חפץ ושות'
יעוץ כלכלי&amp;C&amp;P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6">
    <tabColor theme="1"/>
  </sheetPr>
  <dimension ref="A4:D22"/>
  <sheetViews>
    <sheetView rightToLeft="1" workbookViewId="0">
      <selection activeCell="C14" sqref="C14"/>
    </sheetView>
  </sheetViews>
  <sheetFormatPr defaultColWidth="9.140625" defaultRowHeight="15.75" x14ac:dyDescent="0.25"/>
  <cols>
    <col min="1" max="1" width="16.140625" style="1" bestFit="1" customWidth="1"/>
    <col min="2" max="2" width="20.140625" style="174" bestFit="1" customWidth="1"/>
    <col min="3" max="3" width="9.42578125" style="1" bestFit="1" customWidth="1"/>
    <col min="4" max="4" width="18.85546875" style="1" bestFit="1" customWidth="1"/>
    <col min="5" max="16384" width="9.140625" style="1"/>
  </cols>
  <sheetData>
    <row r="4" spans="1:3" x14ac:dyDescent="0.25">
      <c r="A4" s="419" t="s">
        <v>88</v>
      </c>
      <c r="B4" s="419"/>
      <c r="C4" s="419"/>
    </row>
    <row r="5" spans="1:3" ht="40.5" customHeight="1" x14ac:dyDescent="0.25">
      <c r="A5" s="319" t="s">
        <v>89</v>
      </c>
      <c r="B5" s="319"/>
      <c r="C5" s="301" t="s">
        <v>90</v>
      </c>
    </row>
    <row r="6" spans="1:3" x14ac:dyDescent="0.25">
      <c r="A6" s="320">
        <v>2016</v>
      </c>
      <c r="B6" s="301"/>
      <c r="C6" s="320"/>
    </row>
    <row r="7" spans="1:3" x14ac:dyDescent="0.25">
      <c r="A7" s="320">
        <f>A6+1</f>
        <v>2017</v>
      </c>
      <c r="B7" s="301"/>
      <c r="C7" s="321" t="e">
        <v>#N/A</v>
      </c>
    </row>
    <row r="8" spans="1:3" x14ac:dyDescent="0.25">
      <c r="A8" s="320">
        <f t="shared" ref="A8:A20" si="0">A7+1</f>
        <v>2018</v>
      </c>
      <c r="B8" s="301"/>
      <c r="C8" s="321">
        <v>0.9</v>
      </c>
    </row>
    <row r="9" spans="1:3" x14ac:dyDescent="0.25">
      <c r="A9" s="320">
        <f t="shared" si="0"/>
        <v>2019</v>
      </c>
      <c r="B9" s="301"/>
      <c r="C9" s="321">
        <v>0.85</v>
      </c>
    </row>
    <row r="10" spans="1:3" x14ac:dyDescent="0.25">
      <c r="A10" s="320">
        <f t="shared" si="0"/>
        <v>2020</v>
      </c>
      <c r="B10" s="301"/>
      <c r="C10" s="321">
        <v>0</v>
      </c>
    </row>
    <row r="11" spans="1:3" x14ac:dyDescent="0.25">
      <c r="A11" s="320">
        <f t="shared" si="0"/>
        <v>2021</v>
      </c>
      <c r="B11" s="301"/>
      <c r="C11" s="321">
        <v>0</v>
      </c>
    </row>
    <row r="12" spans="1:3" x14ac:dyDescent="0.25">
      <c r="A12" s="320">
        <f t="shared" si="0"/>
        <v>2022</v>
      </c>
      <c r="B12" s="301"/>
      <c r="C12" s="321">
        <v>0.85</v>
      </c>
    </row>
    <row r="13" spans="1:3" x14ac:dyDescent="0.25">
      <c r="A13" s="320">
        <f t="shared" si="0"/>
        <v>2023</v>
      </c>
      <c r="B13" s="301"/>
      <c r="C13" s="321">
        <v>0.75</v>
      </c>
    </row>
    <row r="14" spans="1:3" x14ac:dyDescent="0.25">
      <c r="A14" s="320">
        <f t="shared" si="0"/>
        <v>2024</v>
      </c>
      <c r="B14" s="301"/>
      <c r="C14" s="321">
        <v>0</v>
      </c>
    </row>
    <row r="15" spans="1:3" x14ac:dyDescent="0.25">
      <c r="A15" s="320">
        <f t="shared" si="0"/>
        <v>2025</v>
      </c>
      <c r="B15" s="301"/>
      <c r="C15" s="321">
        <v>0</v>
      </c>
    </row>
    <row r="16" spans="1:3" x14ac:dyDescent="0.25">
      <c r="A16" s="320">
        <f t="shared" si="0"/>
        <v>2026</v>
      </c>
      <c r="B16" s="301"/>
      <c r="C16" s="321">
        <v>0</v>
      </c>
    </row>
    <row r="17" spans="1:4" x14ac:dyDescent="0.25">
      <c r="A17" s="320">
        <f t="shared" si="0"/>
        <v>2027</v>
      </c>
      <c r="B17" s="301"/>
      <c r="C17" s="321">
        <v>0</v>
      </c>
    </row>
    <row r="18" spans="1:4" x14ac:dyDescent="0.25">
      <c r="A18" s="320">
        <f t="shared" si="0"/>
        <v>2028</v>
      </c>
      <c r="B18" s="301"/>
      <c r="C18" s="321">
        <v>0</v>
      </c>
    </row>
    <row r="19" spans="1:4" x14ac:dyDescent="0.25">
      <c r="A19" s="320">
        <f t="shared" si="0"/>
        <v>2029</v>
      </c>
      <c r="B19" s="301"/>
      <c r="C19" s="321">
        <v>0</v>
      </c>
    </row>
    <row r="20" spans="1:4" x14ac:dyDescent="0.25">
      <c r="A20" s="320">
        <f t="shared" si="0"/>
        <v>2030</v>
      </c>
      <c r="B20" s="301"/>
      <c r="C20" s="321">
        <v>0</v>
      </c>
    </row>
    <row r="22" spans="1:4" ht="110.25" x14ac:dyDescent="0.25">
      <c r="B22" s="172"/>
      <c r="C22" s="173" t="s">
        <v>91</v>
      </c>
      <c r="D22" s="173"/>
    </row>
  </sheetData>
  <sheetProtection algorithmName="SHA-512" hashValue="jnd0doNDmVOwTj/E6sURGdj0EjubU1Xy0hfkaFBby6rmBj9vxmoQdOuRqR/U5/yqLPzH5d4gYTtAtV00izmEgA==" saltValue="TDESA40XXl8CExcgYGrskA==" spinCount="100000" sheet="1" scenarios="1" formatColumns="0" formatRows="0" autoFilter="0"/>
  <customSheetViews>
    <customSheetView guid="{ACEA4501-B661-4721-B7EC-F9928E7BE107}" state="hidden">
      <selection activeCell="D22" sqref="D22"/>
      <pageMargins left="0" right="0" top="0" bottom="0" header="0" footer="0"/>
    </customSheetView>
    <customSheetView guid="{289214DB-DADE-4AC9-A83A-7FFFB7419F75}" showPageBreaks="1" state="hidden">
      <selection activeCell="D22" sqref="D22"/>
      <pageMargins left="0" right="0" top="0" bottom="0" header="0" footer="0"/>
    </customSheetView>
    <customSheetView guid="{828BBF9A-32A2-49E5-8737-465D4975B987}" state="hidden">
      <selection activeCell="D22" sqref="D22"/>
      <pageMargins left="0" right="0" top="0" bottom="0" header="0" footer="0"/>
    </customSheetView>
  </customSheetViews>
  <mergeCells count="1">
    <mergeCell ref="A4:C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theme="4" tint="-0.249977111117893"/>
  </sheetPr>
  <dimension ref="A1:CZ132"/>
  <sheetViews>
    <sheetView showGridLines="0" rightToLeft="1" view="pageBreakPreview" topLeftCell="B1" zoomScaleNormal="100" zoomScaleSheetLayoutView="100" workbookViewId="0">
      <selection activeCell="J39" sqref="J39"/>
    </sheetView>
  </sheetViews>
  <sheetFormatPr defaultColWidth="9.140625" defaultRowHeight="15.75" outlineLevelRow="1" x14ac:dyDescent="0.25"/>
  <cols>
    <col min="1" max="1" width="9.140625" style="1" hidden="1" customWidth="1"/>
    <col min="2" max="2" width="6.85546875" style="1" customWidth="1"/>
    <col min="3" max="3" width="17.140625" style="1" bestFit="1" customWidth="1"/>
    <col min="4" max="4" width="14.140625" style="1" customWidth="1"/>
    <col min="5" max="5" width="41.28515625" style="1" customWidth="1"/>
    <col min="6" max="6" width="54.85546875" style="1" customWidth="1"/>
    <col min="7" max="7" width="19.5703125" style="1" customWidth="1"/>
    <col min="8" max="8" width="14.42578125" style="1" customWidth="1"/>
    <col min="9" max="9" width="12.85546875" style="1" customWidth="1"/>
    <col min="10" max="10" width="21.5703125" style="1" customWidth="1"/>
    <col min="11" max="11" width="11.5703125" style="1" customWidth="1"/>
    <col min="12" max="12" width="14.85546875" style="1" customWidth="1"/>
    <col min="13" max="13" width="28" style="1" customWidth="1"/>
    <col min="14" max="14" width="14.140625" style="1" customWidth="1"/>
    <col min="15" max="16" width="24.140625" style="1" customWidth="1"/>
    <col min="17" max="17" width="27.85546875" style="1" customWidth="1"/>
    <col min="18" max="18" width="21.5703125" style="1" customWidth="1"/>
    <col min="19" max="19" width="15.42578125" style="1" customWidth="1"/>
    <col min="20" max="21" width="26.85546875" style="1" customWidth="1"/>
    <col min="22" max="22" width="24.85546875" style="1" customWidth="1"/>
    <col min="23" max="23" width="20.140625" style="1" customWidth="1"/>
    <col min="24" max="24" width="37.140625" style="1" customWidth="1"/>
    <col min="25" max="25" width="20" style="1" customWidth="1"/>
    <col min="26" max="26" width="19.85546875" style="1" customWidth="1"/>
    <col min="27" max="27" width="17.140625" style="1" customWidth="1"/>
    <col min="28" max="32" width="21.42578125" style="1" customWidth="1"/>
    <col min="33" max="36" width="21.42578125" style="1" hidden="1" customWidth="1"/>
    <col min="37" max="37" width="21.42578125" style="1" customWidth="1"/>
    <col min="38" max="38" width="31.140625" style="1" customWidth="1"/>
    <col min="39" max="41" width="9.140625" style="1" hidden="1" customWidth="1"/>
    <col min="42" max="42" width="11.85546875" style="1" hidden="1" customWidth="1"/>
    <col min="43" max="44" width="9.140625" style="1" hidden="1" customWidth="1"/>
    <col min="45" max="45" width="10.140625" style="1" hidden="1" customWidth="1"/>
    <col min="46" max="46" width="16.85546875" style="1" hidden="1" customWidth="1"/>
    <col min="47" max="47" width="8.85546875" style="1" hidden="1" customWidth="1"/>
    <col min="48" max="48" width="11.85546875" style="1" hidden="1" customWidth="1"/>
    <col min="49" max="49" width="17.85546875" style="1" hidden="1" customWidth="1"/>
    <col min="50" max="53" width="9.140625" style="1" hidden="1" customWidth="1"/>
    <col min="54" max="63" width="12.140625" style="1" hidden="1" customWidth="1"/>
    <col min="64" max="66" width="9.140625" style="1" hidden="1" customWidth="1"/>
    <col min="67" max="67" width="10.85546875" style="1" hidden="1" customWidth="1"/>
    <col min="68" max="104" width="9.140625" style="1" hidden="1" customWidth="1"/>
    <col min="105" max="212" width="9.140625" style="1" customWidth="1"/>
    <col min="213" max="218" width="0" style="1" hidden="1" customWidth="1"/>
    <col min="219" max="16384" width="9.140625" style="1"/>
  </cols>
  <sheetData>
    <row r="1" spans="2:70" ht="25.5" customHeight="1" thickBot="1" x14ac:dyDescent="0.3">
      <c r="B1" s="422" t="str">
        <f ca="1">MID(CELL("filename",AO2),FIND("]",CELL("filename",AO2),1)+1,99)</f>
        <v>תנאי סף</v>
      </c>
      <c r="C1" s="423"/>
      <c r="D1" s="423"/>
      <c r="E1" s="423"/>
      <c r="F1" s="423"/>
      <c r="G1" s="423"/>
      <c r="H1" s="423"/>
      <c r="I1" s="423"/>
      <c r="J1" s="423"/>
      <c r="K1" s="423"/>
      <c r="L1" s="423"/>
      <c r="M1" s="423"/>
      <c r="N1" s="423"/>
      <c r="O1" s="423"/>
      <c r="P1" s="423"/>
      <c r="Q1" s="423"/>
      <c r="R1" s="423"/>
      <c r="S1" s="423"/>
      <c r="T1" s="423"/>
      <c r="U1" s="423"/>
      <c r="V1" s="423"/>
      <c r="W1" s="423"/>
      <c r="X1" s="423"/>
      <c r="Y1" s="423"/>
      <c r="Z1" s="423"/>
      <c r="AA1" s="423"/>
      <c r="AB1" s="423"/>
      <c r="AC1" s="423"/>
      <c r="AD1" s="423"/>
      <c r="AE1" s="423"/>
      <c r="AF1" s="423"/>
      <c r="AG1" s="423"/>
      <c r="AH1" s="423"/>
      <c r="AI1" s="423"/>
      <c r="AJ1" s="423"/>
      <c r="AK1" s="423"/>
      <c r="AL1" s="423"/>
      <c r="AN1" s="1" t="s">
        <v>92</v>
      </c>
      <c r="AP1" s="8" t="s">
        <v>93</v>
      </c>
      <c r="AQ1" s="9" t="s">
        <v>94</v>
      </c>
      <c r="AR1" s="9" t="s">
        <v>95</v>
      </c>
      <c r="AS1" s="9" t="s">
        <v>96</v>
      </c>
      <c r="AT1" s="9" t="s">
        <v>97</v>
      </c>
      <c r="AU1" s="9" t="s">
        <v>98</v>
      </c>
      <c r="AV1" s="9" t="s">
        <v>99</v>
      </c>
      <c r="AW1" s="10" t="s">
        <v>100</v>
      </c>
      <c r="AX1" s="9" t="s">
        <v>101</v>
      </c>
      <c r="AY1" s="10" t="s">
        <v>102</v>
      </c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10"/>
    </row>
    <row r="2" spans="2:70" ht="20.25" customHeight="1" x14ac:dyDescent="0.25">
      <c r="AK2" s="5" t="str">
        <f>'פרמטרים לקריטריונים'!$B$4</f>
        <v>שנת תקציב</v>
      </c>
      <c r="AL2" s="7">
        <f>'פרמטרים לקריטריונים'!$C$4</f>
        <v>2025</v>
      </c>
      <c r="AQ2" s="1">
        <f>IF(ISNA(MATCH(H31,$AN$30:$AO$30,0)),0,1)</f>
        <v>0</v>
      </c>
      <c r="AR2" s="1">
        <f>IF(IFERROR(H31*1,"bad")="bad",0,1)</f>
        <v>1</v>
      </c>
      <c r="AS2" s="1">
        <f>IF(IFERROR(IF(H31=TRUNC(H31),1,"bad"),"bad")="bad",0,1)</f>
        <v>1</v>
      </c>
      <c r="AT2" s="1">
        <f>IF(AND(IF(IFERROR(H31*1,"bad")="bad",0,1)=1,H31&gt;=0),1,0)</f>
        <v>1</v>
      </c>
      <c r="AU2" s="1">
        <f>IF(AND(IF(IFERROR(IF(H31=TRUNC(H31),1,"bad"),"bad")="bad",0,1)=1,H31&gt;=0),1,0)</f>
        <v>1</v>
      </c>
      <c r="AV2" s="1">
        <f>IF(AND(IF(IFERROR(H31*1,"bad")="bad",0,1)=1,H31&gt;0),1,0)</f>
        <v>1</v>
      </c>
      <c r="AW2" s="1">
        <f>IF(AND(IF(IFERROR(IF(H31=TRUNC(H31),1,"bad"),"bad")="bad",0,1)=1,H31&gt;0),1,0)</f>
        <v>1</v>
      </c>
      <c r="AX2" s="1">
        <v>1</v>
      </c>
      <c r="AY2" s="1">
        <f>IF(IFERROR(HLOOKUP(H31,$BX$30:$CH$30,1,0),"bad")="bad",0,1)</f>
        <v>0</v>
      </c>
    </row>
    <row r="3" spans="2:70" ht="19.5" hidden="1" thickBot="1" x14ac:dyDescent="0.3">
      <c r="F3" s="165"/>
      <c r="G3" s="165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K3" s="11" t="str">
        <f>'פרמטרים לקריטריונים'!$B$5</f>
        <v>תקציב התמיכה</v>
      </c>
      <c r="AL3" s="13">
        <f>'פרמטרים לקריטריונים'!$C$5</f>
        <v>2100000</v>
      </c>
      <c r="AO3" s="1">
        <f>IF(H$30="",1,IF(H31="",0,IF(H$30=$AQ$1,11,IF(H$30=$AR$1,12,IF(H$30=$AEY1,13,IF(H$30=$AT$1,14,IF(H$30=$AU$1,15,IF(H$30=$AV$1,16,IF(H$30=$AW$1,17,IF(H$30=$AX$1,18,IF(H$30=$AY$1,19,0)))))))))))</f>
        <v>15</v>
      </c>
      <c r="AP3" s="1" t="s">
        <v>103</v>
      </c>
      <c r="AQ3" s="1">
        <v>1</v>
      </c>
      <c r="AR3" s="1">
        <v>2</v>
      </c>
      <c r="AS3" s="1">
        <v>3</v>
      </c>
      <c r="AT3" s="1">
        <v>4</v>
      </c>
      <c r="AU3" s="1">
        <v>5</v>
      </c>
      <c r="AV3" s="1">
        <v>6</v>
      </c>
      <c r="AW3" s="1">
        <v>7</v>
      </c>
      <c r="AX3" s="1">
        <v>8</v>
      </c>
      <c r="AY3" s="1">
        <v>9</v>
      </c>
    </row>
    <row r="4" spans="2:70" ht="46.5" hidden="1" customHeight="1" outlineLevel="1" thickBot="1" x14ac:dyDescent="0.3">
      <c r="F4" s="166" t="s">
        <v>104</v>
      </c>
      <c r="G4" s="167">
        <v>1</v>
      </c>
      <c r="H4" s="167">
        <v>0</v>
      </c>
      <c r="I4" s="167">
        <v>0</v>
      </c>
      <c r="J4" s="167">
        <v>1</v>
      </c>
      <c r="K4" s="167">
        <v>1</v>
      </c>
      <c r="L4" s="167">
        <v>1</v>
      </c>
      <c r="M4" s="167">
        <v>1</v>
      </c>
      <c r="N4" s="167">
        <v>1</v>
      </c>
      <c r="O4" s="167">
        <v>1</v>
      </c>
      <c r="P4" s="167">
        <v>1</v>
      </c>
      <c r="Q4" s="167">
        <v>1</v>
      </c>
      <c r="R4" s="167">
        <v>1</v>
      </c>
      <c r="S4" s="167">
        <v>1</v>
      </c>
      <c r="T4" s="167">
        <v>1</v>
      </c>
      <c r="U4" s="167">
        <v>1</v>
      </c>
      <c r="V4" s="167">
        <v>1</v>
      </c>
      <c r="W4" s="167">
        <v>1</v>
      </c>
      <c r="X4" s="167">
        <v>1</v>
      </c>
      <c r="Y4" s="167">
        <v>1</v>
      </c>
      <c r="Z4" s="167">
        <v>0</v>
      </c>
      <c r="AA4" s="167">
        <v>1</v>
      </c>
      <c r="AB4" s="209">
        <v>1</v>
      </c>
      <c r="AC4" s="209">
        <v>1</v>
      </c>
      <c r="AD4" s="209">
        <v>1</v>
      </c>
      <c r="AE4" s="209">
        <v>1</v>
      </c>
      <c r="AF4" s="209">
        <v>1</v>
      </c>
      <c r="AG4" s="209"/>
      <c r="AH4" s="209"/>
      <c r="AI4" s="168"/>
      <c r="AJ4" s="168">
        <v>99</v>
      </c>
      <c r="AP4" s="1" t="s">
        <v>105</v>
      </c>
      <c r="AQ4" s="8">
        <v>1</v>
      </c>
      <c r="AR4" s="9">
        <v>2</v>
      </c>
      <c r="AS4" s="9">
        <v>3</v>
      </c>
      <c r="AT4" s="9">
        <v>4</v>
      </c>
      <c r="AU4" s="9">
        <v>5</v>
      </c>
      <c r="AV4" s="9">
        <v>6</v>
      </c>
      <c r="AW4" s="9">
        <v>7</v>
      </c>
      <c r="AX4" s="9">
        <v>8</v>
      </c>
      <c r="AY4" s="9">
        <v>9</v>
      </c>
      <c r="AZ4" s="10">
        <v>10</v>
      </c>
    </row>
    <row r="5" spans="2:70" ht="141.75" hidden="1" outlineLevel="1" x14ac:dyDescent="0.25">
      <c r="F5" s="322"/>
      <c r="G5" s="323"/>
      <c r="H5" s="323" t="str">
        <f t="shared" ref="H5:O5" si="0">H29</f>
        <v>תקציב הפרויקט כפי שהוגש על ידי הגוף</v>
      </c>
      <c r="I5" s="323"/>
      <c r="J5" s="323"/>
      <c r="K5" s="323" t="str">
        <f t="shared" si="0"/>
        <v xml:space="preserve">כל האמנים בני  15 ומעלה </v>
      </c>
      <c r="L5" s="323" t="str">
        <f t="shared" si="0"/>
        <v>הפעילות אינה במסגרת קונסרבטוריון נתמך/מתוקצב</v>
      </c>
      <c r="M5" s="323" t="str">
        <f t="shared" si="0"/>
        <v>הפעילות השוטפת נשוא הבקשה נעשית ברובה בפריפריה או לפחות 50% מהמשתתפים בפעילות השוטפת ממגזר ייחודי</v>
      </c>
      <c r="N5" s="323" t="str">
        <f t="shared" si="0"/>
        <v>פעילות המוסד הינה ברמה אמנותית נאותה</v>
      </c>
      <c r="O5" s="323" t="str">
        <f t="shared" si="0"/>
        <v>לרשות מקומית: ברשות פועלת מחלקה לתרבות ואמנות בראשה מנהל בחצי משרה לפחות</v>
      </c>
      <c r="P5" s="323"/>
      <c r="Q5" s="323"/>
      <c r="R5" s="323" t="str">
        <f t="shared" ref="R5:AA5" si="1">R29</f>
        <v xml:space="preserve">המוסד הינו גוף או איגוד מקצועי בעל ניסיון של 3 שנים לפחות בתחום התרבות והאמנות </v>
      </c>
      <c r="S5" s="323" t="str">
        <f t="shared" si="1"/>
        <v>המוסד קיבל תמיכה ממינהל התרבות בשנת ההערכה בתחומים נבחרים כאמור במבחן, סעיף 11(1)</v>
      </c>
      <c r="T5" s="323" t="str">
        <f t="shared" si="1"/>
        <v>הרשות המקומית בשטחה מתקיימת הפעילות שותפה לפעילות באמצעות גורם מקצועי מטעמה</v>
      </c>
      <c r="U5" s="323" t="str">
        <f t="shared" ref="U5" si="2">U29</f>
        <v>המוסד מגיש הבקשה לתמיכה בשנת התמיכה צירף לבקשתו תכנית עבודה מפורטת בנוגע לפרויקט הכוללת בין השאר את יעדי הפרויקט, אבני דרך להתקדמות והצעת תקציב לפרויקט</v>
      </c>
      <c r="V5" s="323" t="str">
        <f t="shared" si="1"/>
        <v>הפעילות כוללת הפקה והתקיימו 3 הרצות של אותה הפקה לפחות</v>
      </c>
      <c r="W5" s="323" t="str">
        <f t="shared" si="1"/>
        <v>מספר אמנים ויוצרים המשתתפים בפעילות, לרבות בהפקה, מקרב הפריפריה:</v>
      </c>
      <c r="X5" s="323" t="str">
        <f t="shared" si="1"/>
        <v>בפעילות משתתפים, מטעם מוסד התרבות המקצועי המלווה את הפעילות, 5 אמנים ויוצרים מקצועיים לפחות, שהם בעלי ניסיון ומוניטין בתחום הפעילות נשוא בקשת התמיכה</v>
      </c>
      <c r="Y5" s="323" t="str">
        <f t="shared" si="1"/>
        <v>המוסד לא קיבל תמיכה בעבור פעילות זו ביישוב זה במשך יותר משנתיים רצופות</v>
      </c>
      <c r="Z5" s="324" t="str">
        <f t="shared" si="1"/>
        <v>לא נדרש למעבר תנאי סף: רוב האמנים המשתתפים בפעילות הנתמכת הינם בעלי מוגבלות</v>
      </c>
      <c r="AA5" s="323" t="str">
        <f t="shared" si="1"/>
        <v>המוסד עומד בדרישות הנוהל, ובכלל זה יעמיד עצמו לביקורת המשרד בהתאם לדינים החלים עליו, להוראות הנוהל ולהחלטות הממשלה</v>
      </c>
      <c r="AB5" s="325" t="str">
        <f t="shared" ref="AB5:AI5" si="3">AB29</f>
        <v>מטרות המוסד כמפורט במסמכי היסוד שלו ואופן פעולתו עולים בקנה אחד עם מטרות התמיכה המפורטות במבחנים</v>
      </c>
      <c r="AC5" s="325"/>
      <c r="AD5" s="325"/>
      <c r="AE5" s="325"/>
      <c r="AF5" s="325"/>
      <c r="AG5" s="325"/>
      <c r="AH5" s="325"/>
      <c r="AI5" s="326">
        <f t="shared" si="3"/>
        <v>0</v>
      </c>
      <c r="AJ5" s="326" t="str">
        <f t="shared" ref="AJ5" si="4">AJ29</f>
        <v>מעבר תנאי סף-אישור מיוחד</v>
      </c>
    </row>
    <row r="6" spans="2:70" ht="16.5" hidden="1" outlineLevel="1" thickBot="1" x14ac:dyDescent="0.3">
      <c r="F6" s="31" t="s">
        <v>106</v>
      </c>
      <c r="G6" s="169">
        <v>1</v>
      </c>
      <c r="H6" s="169"/>
      <c r="I6" s="169"/>
      <c r="J6" s="169">
        <v>1</v>
      </c>
      <c r="K6" s="14">
        <v>1</v>
      </c>
      <c r="L6" s="169">
        <v>1</v>
      </c>
      <c r="M6" s="169">
        <v>1</v>
      </c>
      <c r="N6" s="169">
        <v>1</v>
      </c>
      <c r="O6" s="169">
        <v>1</v>
      </c>
      <c r="P6" s="169">
        <v>1</v>
      </c>
      <c r="Q6" s="169">
        <v>1</v>
      </c>
      <c r="R6" s="169">
        <v>1</v>
      </c>
      <c r="S6" s="169">
        <v>1</v>
      </c>
      <c r="T6" s="169">
        <v>1</v>
      </c>
      <c r="U6" s="169">
        <v>1</v>
      </c>
      <c r="V6" s="169">
        <v>1</v>
      </c>
      <c r="W6" s="169">
        <v>12</v>
      </c>
      <c r="X6" s="169">
        <v>1</v>
      </c>
      <c r="Y6" s="169">
        <v>1</v>
      </c>
      <c r="Z6" s="169"/>
      <c r="AA6" s="170">
        <v>1</v>
      </c>
      <c r="AB6" s="170">
        <v>1</v>
      </c>
      <c r="AC6" s="170">
        <v>1</v>
      </c>
      <c r="AD6" s="170">
        <v>1</v>
      </c>
      <c r="AE6" s="170">
        <v>1</v>
      </c>
      <c r="AF6" s="170">
        <v>1</v>
      </c>
      <c r="AG6" s="170"/>
      <c r="AH6" s="170"/>
      <c r="AI6" s="170"/>
      <c r="AJ6" s="170"/>
    </row>
    <row r="7" spans="2:70" ht="16.5" outlineLevel="1" thickBot="1" x14ac:dyDescent="0.3">
      <c r="F7" s="165"/>
      <c r="G7" s="165" t="s">
        <v>107</v>
      </c>
      <c r="H7" s="16" t="s">
        <v>108</v>
      </c>
      <c r="I7" s="16" t="s">
        <v>108</v>
      </c>
      <c r="J7" s="16" t="s">
        <v>108</v>
      </c>
      <c r="K7" s="16" t="s">
        <v>109</v>
      </c>
      <c r="L7" s="16" t="s">
        <v>110</v>
      </c>
      <c r="M7" s="16" t="s">
        <v>111</v>
      </c>
      <c r="N7" s="16" t="s">
        <v>112</v>
      </c>
      <c r="O7" s="16" t="s">
        <v>113</v>
      </c>
      <c r="P7" s="16" t="s">
        <v>114</v>
      </c>
      <c r="Q7" s="16" t="s">
        <v>315</v>
      </c>
      <c r="R7" s="16" t="s">
        <v>115</v>
      </c>
      <c r="S7" s="16" t="s">
        <v>115</v>
      </c>
      <c r="T7" s="16" t="s">
        <v>116</v>
      </c>
      <c r="U7" s="16" t="s">
        <v>117</v>
      </c>
      <c r="V7" s="16" t="s">
        <v>118</v>
      </c>
      <c r="W7" s="16" t="s">
        <v>119</v>
      </c>
      <c r="X7" s="16" t="s">
        <v>120</v>
      </c>
      <c r="Y7" s="16" t="s">
        <v>121</v>
      </c>
      <c r="Z7" s="15" t="s">
        <v>122</v>
      </c>
      <c r="AA7" s="16" t="s">
        <v>123</v>
      </c>
      <c r="AB7" s="1" t="s">
        <v>124</v>
      </c>
      <c r="AC7" s="1" t="s">
        <v>125</v>
      </c>
      <c r="AD7" s="1" t="s">
        <v>126</v>
      </c>
      <c r="AE7" s="1" t="s">
        <v>127</v>
      </c>
      <c r="AF7" s="1" t="s">
        <v>128</v>
      </c>
    </row>
    <row r="8" spans="2:70" hidden="1" outlineLevel="1" x14ac:dyDescent="0.25"/>
    <row r="9" spans="2:70" hidden="1" outlineLevel="1" x14ac:dyDescent="0.25"/>
    <row r="10" spans="2:70" hidden="1" outlineLevel="1" x14ac:dyDescent="0.25"/>
    <row r="11" spans="2:70" hidden="1" outlineLevel="1" x14ac:dyDescent="0.25"/>
    <row r="12" spans="2:70" hidden="1" outlineLevel="1" x14ac:dyDescent="0.25"/>
    <row r="13" spans="2:70" hidden="1" outlineLevel="1" x14ac:dyDescent="0.25"/>
    <row r="14" spans="2:70" hidden="1" outlineLevel="1" x14ac:dyDescent="0.25"/>
    <row r="15" spans="2:70" hidden="1" outlineLevel="1" x14ac:dyDescent="0.25"/>
    <row r="16" spans="2:70" hidden="1" outlineLevel="1" x14ac:dyDescent="0.25"/>
    <row r="17" spans="1:85" hidden="1" outlineLevel="1" x14ac:dyDescent="0.25"/>
    <row r="18" spans="1:85" hidden="1" outlineLevel="1" x14ac:dyDescent="0.25"/>
    <row r="19" spans="1:85" hidden="1" outlineLevel="1" x14ac:dyDescent="0.25"/>
    <row r="20" spans="1:85" hidden="1" outlineLevel="1" x14ac:dyDescent="0.25"/>
    <row r="21" spans="1:85" hidden="1" x14ac:dyDescent="0.25"/>
    <row r="22" spans="1:85" hidden="1" x14ac:dyDescent="0.25"/>
    <row r="23" spans="1:85" hidden="1" x14ac:dyDescent="0.25"/>
    <row r="24" spans="1:85" hidden="1" x14ac:dyDescent="0.25">
      <c r="B24" s="16" t="s">
        <v>66</v>
      </c>
      <c r="H24" s="15">
        <f>SUM(H30:H130)</f>
        <v>2595800</v>
      </c>
      <c r="I24" s="15"/>
      <c r="J24" s="15"/>
      <c r="K24" s="15">
        <f t="shared" ref="K24:O24" si="5">SUM(K30:K130)</f>
        <v>6</v>
      </c>
      <c r="L24" s="15">
        <f t="shared" si="5"/>
        <v>6</v>
      </c>
      <c r="M24" s="15">
        <f t="shared" si="5"/>
        <v>6</v>
      </c>
      <c r="N24" s="15">
        <f t="shared" si="5"/>
        <v>6</v>
      </c>
      <c r="O24" s="15">
        <f t="shared" si="5"/>
        <v>6</v>
      </c>
      <c r="P24" s="15">
        <f t="shared" ref="P24" si="6">SUM(P30:P130)</f>
        <v>6</v>
      </c>
      <c r="Q24" s="15"/>
      <c r="R24" s="15">
        <f t="shared" ref="R24:AK24" si="7">SUM(R30:R130)</f>
        <v>6</v>
      </c>
      <c r="S24" s="15">
        <f t="shared" si="7"/>
        <v>6</v>
      </c>
      <c r="T24" s="15">
        <f t="shared" si="7"/>
        <v>6</v>
      </c>
      <c r="U24" s="15">
        <f t="shared" ref="U24" si="8">SUM(U30:U130)</f>
        <v>6</v>
      </c>
      <c r="V24" s="15">
        <f t="shared" si="7"/>
        <v>6</v>
      </c>
      <c r="W24" s="15">
        <f t="shared" si="7"/>
        <v>157</v>
      </c>
      <c r="X24" s="15">
        <f t="shared" si="7"/>
        <v>6</v>
      </c>
      <c r="Y24" s="15">
        <f t="shared" si="7"/>
        <v>6</v>
      </c>
      <c r="Z24" s="15">
        <f t="shared" si="7"/>
        <v>1</v>
      </c>
      <c r="AA24" s="15">
        <f t="shared" si="7"/>
        <v>6</v>
      </c>
      <c r="AB24" s="15">
        <f t="shared" si="7"/>
        <v>6</v>
      </c>
      <c r="AC24" s="15"/>
      <c r="AD24" s="15"/>
      <c r="AE24" s="15"/>
      <c r="AF24" s="15"/>
      <c r="AG24" s="15"/>
      <c r="AH24" s="15"/>
      <c r="AI24" s="15">
        <f t="shared" si="7"/>
        <v>0</v>
      </c>
      <c r="AJ24" s="15">
        <f t="shared" si="7"/>
        <v>0</v>
      </c>
      <c r="AK24" s="15">
        <f t="shared" si="7"/>
        <v>6</v>
      </c>
    </row>
    <row r="25" spans="1:85" hidden="1" x14ac:dyDescent="0.25">
      <c r="B25" s="1" t="s">
        <v>129</v>
      </c>
      <c r="H25" s="1">
        <f>IF(H30="",1,IF(IFERROR(HLOOKUP(H30,$AP$1:$BR$2,1,0),0)=0,0,1))</f>
        <v>1</v>
      </c>
      <c r="K25" s="1">
        <f>IF(K30="",1,IF(IFERROR(HLOOKUP(K30,$AM$1:$BL$2,1,0),0)=0,0,1))</f>
        <v>1</v>
      </c>
      <c r="L25" s="1">
        <f>IF(L30="",1,IF(IFERROR(HLOOKUP(L30,$AM$1:$BL$2,1,0),0)=0,0,1))</f>
        <v>1</v>
      </c>
      <c r="M25" s="1">
        <f>IF(M30="",1,IF(IFERROR(HLOOKUP(M30,$AM$1:$BL$2,1,0),0)=0,0,1))</f>
        <v>1</v>
      </c>
      <c r="N25" s="1">
        <f>IF(N30="",1,IF(IFERROR(HLOOKUP(N30,$AM$1:$BL$2,1,0),0)=0,0,1))</f>
        <v>1</v>
      </c>
      <c r="O25" s="1">
        <f>IF(O30="",1,IF(IFERROR(HLOOKUP(O30,$AM$1:$BL$2,1,0),0)=0,0,1))</f>
        <v>1</v>
      </c>
      <c r="P25" s="1">
        <f t="shared" ref="P25" si="9">IF(P30="",1,IF(IFERROR(HLOOKUP(P30,$AL$1:$BK$2,1,0),0)=0,0,1))</f>
        <v>1</v>
      </c>
      <c r="R25" s="1">
        <f t="shared" ref="R25:AB25" si="10">IF(R30="",1,IF(IFERROR(HLOOKUP(R30,$AP$1:$BR$2,1,0),0)=0,0,1))</f>
        <v>1</v>
      </c>
      <c r="S25" s="1">
        <f t="shared" si="10"/>
        <v>1</v>
      </c>
      <c r="T25" s="1">
        <f t="shared" si="10"/>
        <v>1</v>
      </c>
      <c r="U25" s="1">
        <f t="shared" si="10"/>
        <v>1</v>
      </c>
      <c r="V25" s="1">
        <f t="shared" si="10"/>
        <v>1</v>
      </c>
      <c r="W25" s="1">
        <f t="shared" si="10"/>
        <v>1</v>
      </c>
      <c r="X25" s="1">
        <f t="shared" si="10"/>
        <v>1</v>
      </c>
      <c r="Y25" s="1">
        <f t="shared" si="10"/>
        <v>1</v>
      </c>
      <c r="Z25" s="1">
        <f t="shared" si="10"/>
        <v>1</v>
      </c>
      <c r="AA25" s="1">
        <f t="shared" si="10"/>
        <v>1</v>
      </c>
      <c r="AB25" s="1">
        <f t="shared" si="10"/>
        <v>1</v>
      </c>
      <c r="AI25" s="1">
        <f>IF(AI30="",1,IF(IFERROR(HLOOKUP(AI30,$AP$1:$BR$2,1,0),0)=0,0,1))</f>
        <v>1</v>
      </c>
      <c r="AJ25" s="1">
        <f>IF(AJ30="",1,IF(IFERROR(HLOOKUP(AJ30,$AP$1:$BR$2,1,0),0)=0,0,1))</f>
        <v>1</v>
      </c>
      <c r="AK25" s="1">
        <f>IF(AK30="",1,IF(IFERROR(HLOOKUP(AK30,$AP$1:$BR$2,1,0),0)=0,0,1))</f>
        <v>1</v>
      </c>
    </row>
    <row r="26" spans="1:85" hidden="1" x14ac:dyDescent="0.25">
      <c r="B26" s="1" t="s">
        <v>130</v>
      </c>
      <c r="F26" s="15">
        <f>$A$29-COUNTBLANK(F31:F130)</f>
        <v>6</v>
      </c>
      <c r="G26" s="15"/>
      <c r="H26" s="15">
        <f>$A$29-COUNTBLANK(H31:H130)</f>
        <v>6</v>
      </c>
      <c r="I26" s="15"/>
      <c r="J26" s="15"/>
      <c r="K26" s="15">
        <f t="shared" ref="K26:P26" si="11">$A$29-COUNTBLANK(K31:K130)</f>
        <v>6</v>
      </c>
      <c r="L26" s="15">
        <f t="shared" si="11"/>
        <v>6</v>
      </c>
      <c r="M26" s="15">
        <f t="shared" si="11"/>
        <v>6</v>
      </c>
      <c r="N26" s="15">
        <f t="shared" si="11"/>
        <v>6</v>
      </c>
      <c r="O26" s="15">
        <f t="shared" si="11"/>
        <v>6</v>
      </c>
      <c r="P26" s="15">
        <f t="shared" si="11"/>
        <v>6</v>
      </c>
      <c r="Q26" s="15"/>
      <c r="R26" s="15">
        <f t="shared" ref="R26:AK26" si="12">$A$29-COUNTBLANK(R31:R130)</f>
        <v>6</v>
      </c>
      <c r="S26" s="15">
        <f t="shared" si="12"/>
        <v>6</v>
      </c>
      <c r="T26" s="15">
        <f t="shared" si="12"/>
        <v>6</v>
      </c>
      <c r="U26" s="15">
        <f t="shared" ref="U26" si="13">$A$29-COUNTBLANK(U31:U130)</f>
        <v>6</v>
      </c>
      <c r="V26" s="15">
        <f t="shared" si="12"/>
        <v>6</v>
      </c>
      <c r="W26" s="15">
        <f t="shared" si="12"/>
        <v>6</v>
      </c>
      <c r="X26" s="15">
        <f t="shared" si="12"/>
        <v>6</v>
      </c>
      <c r="Y26" s="15">
        <f t="shared" si="12"/>
        <v>6</v>
      </c>
      <c r="Z26" s="15">
        <f t="shared" si="12"/>
        <v>6</v>
      </c>
      <c r="AA26" s="15">
        <f t="shared" si="12"/>
        <v>6</v>
      </c>
      <c r="AB26" s="15">
        <f t="shared" si="12"/>
        <v>6</v>
      </c>
      <c r="AC26" s="15"/>
      <c r="AD26" s="15"/>
      <c r="AE26" s="15"/>
      <c r="AF26" s="15"/>
      <c r="AG26" s="15"/>
      <c r="AH26" s="15"/>
      <c r="AI26" s="15">
        <f t="shared" si="12"/>
        <v>0</v>
      </c>
      <c r="AJ26" s="15">
        <f t="shared" si="12"/>
        <v>0</v>
      </c>
      <c r="AK26" s="15">
        <f t="shared" si="12"/>
        <v>6</v>
      </c>
    </row>
    <row r="27" spans="1:85" hidden="1" x14ac:dyDescent="0.25">
      <c r="B27" s="16" t="s">
        <v>131</v>
      </c>
      <c r="C27" s="16"/>
      <c r="D27" s="16"/>
      <c r="E27" s="16"/>
      <c r="F27" s="16"/>
      <c r="G27" s="16"/>
      <c r="H27" s="15">
        <f>AVERAGE(H31:H130)</f>
        <v>432633.33333333331</v>
      </c>
      <c r="I27" s="15"/>
      <c r="J27" s="15"/>
      <c r="K27" s="15">
        <f t="shared" ref="K27:P27" si="14">AVERAGE(K31:K130)</f>
        <v>1</v>
      </c>
      <c r="L27" s="15">
        <f t="shared" si="14"/>
        <v>1</v>
      </c>
      <c r="M27" s="15">
        <f t="shared" si="14"/>
        <v>1</v>
      </c>
      <c r="N27" s="15">
        <f t="shared" si="14"/>
        <v>1</v>
      </c>
      <c r="O27" s="15">
        <f t="shared" si="14"/>
        <v>1</v>
      </c>
      <c r="P27" s="15">
        <f t="shared" si="14"/>
        <v>1</v>
      </c>
      <c r="Q27" s="15"/>
      <c r="R27" s="15">
        <f t="shared" ref="R27:AL27" si="15">AVERAGE(R31:R130)</f>
        <v>1</v>
      </c>
      <c r="S27" s="15">
        <f t="shared" si="15"/>
        <v>1</v>
      </c>
      <c r="T27" s="15">
        <f t="shared" si="15"/>
        <v>1</v>
      </c>
      <c r="U27" s="15">
        <f t="shared" ref="U27" si="16">AVERAGE(U31:U130)</f>
        <v>1</v>
      </c>
      <c r="V27" s="15">
        <f t="shared" si="15"/>
        <v>1</v>
      </c>
      <c r="W27" s="15">
        <f t="shared" si="15"/>
        <v>26.166666666666668</v>
      </c>
      <c r="X27" s="15">
        <f t="shared" si="15"/>
        <v>1</v>
      </c>
      <c r="Y27" s="15">
        <f t="shared" si="15"/>
        <v>1</v>
      </c>
      <c r="Z27" s="15">
        <f t="shared" si="15"/>
        <v>0.16666666666666666</v>
      </c>
      <c r="AA27" s="15">
        <f t="shared" si="15"/>
        <v>1</v>
      </c>
      <c r="AB27" s="15">
        <f t="shared" si="15"/>
        <v>1</v>
      </c>
      <c r="AC27" s="15"/>
      <c r="AD27" s="15"/>
      <c r="AE27" s="15"/>
      <c r="AF27" s="15"/>
      <c r="AG27" s="15"/>
      <c r="AH27" s="15"/>
      <c r="AI27" s="15" t="e">
        <f t="shared" si="15"/>
        <v>#DIV/0!</v>
      </c>
      <c r="AJ27" s="15" t="e">
        <f t="shared" si="15"/>
        <v>#DIV/0!</v>
      </c>
      <c r="AK27" s="15">
        <f t="shared" si="15"/>
        <v>1</v>
      </c>
      <c r="AL27" s="15" t="e">
        <f t="shared" si="15"/>
        <v>#DIV/0!</v>
      </c>
    </row>
    <row r="28" spans="1:85" ht="16.5" hidden="1" thickBot="1" x14ac:dyDescent="0.3">
      <c r="B28" s="16"/>
      <c r="C28" s="16"/>
      <c r="D28" s="16"/>
      <c r="E28" s="16"/>
      <c r="F28" s="16"/>
      <c r="G28" s="16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M28" s="15">
        <f>IF(SUM(AM31:AM130)=COUNT(AM31:AM130),1,0)</f>
        <v>0</v>
      </c>
    </row>
    <row r="29" spans="1:85" ht="175.5" customHeight="1" x14ac:dyDescent="0.25">
      <c r="A29" s="17">
        <v>100</v>
      </c>
      <c r="B29" s="424" t="s">
        <v>132</v>
      </c>
      <c r="C29" s="420" t="s">
        <v>133</v>
      </c>
      <c r="D29" s="420" t="s">
        <v>134</v>
      </c>
      <c r="E29" s="426" t="s">
        <v>135</v>
      </c>
      <c r="F29" s="426" t="s">
        <v>136</v>
      </c>
      <c r="G29" s="164" t="s">
        <v>137</v>
      </c>
      <c r="H29" s="164" t="s">
        <v>138</v>
      </c>
      <c r="I29" s="164" t="s">
        <v>139</v>
      </c>
      <c r="J29" s="420" t="s">
        <v>140</v>
      </c>
      <c r="K29" s="254" t="s">
        <v>141</v>
      </c>
      <c r="L29" s="164" t="s">
        <v>142</v>
      </c>
      <c r="M29" s="164" t="s">
        <v>143</v>
      </c>
      <c r="N29" s="164" t="s">
        <v>144</v>
      </c>
      <c r="O29" s="255" t="s">
        <v>145</v>
      </c>
      <c r="P29" s="164" t="s">
        <v>146</v>
      </c>
      <c r="Q29" s="164" t="s">
        <v>316</v>
      </c>
      <c r="R29" s="164" t="s">
        <v>147</v>
      </c>
      <c r="S29" s="164" t="s">
        <v>321</v>
      </c>
      <c r="T29" s="164" t="s">
        <v>148</v>
      </c>
      <c r="U29" s="164" t="s">
        <v>149</v>
      </c>
      <c r="V29" s="164" t="s">
        <v>150</v>
      </c>
      <c r="W29" s="164" t="s">
        <v>151</v>
      </c>
      <c r="X29" s="164" t="s">
        <v>152</v>
      </c>
      <c r="Y29" s="164" t="s">
        <v>153</v>
      </c>
      <c r="Z29" s="164" t="s">
        <v>154</v>
      </c>
      <c r="AA29" s="164" t="s">
        <v>155</v>
      </c>
      <c r="AB29" s="164" t="s">
        <v>156</v>
      </c>
      <c r="AC29" s="164" t="s">
        <v>157</v>
      </c>
      <c r="AD29" s="164" t="s">
        <v>158</v>
      </c>
      <c r="AE29" s="164" t="s">
        <v>159</v>
      </c>
      <c r="AF29" s="164" t="s">
        <v>160</v>
      </c>
      <c r="AG29" s="164"/>
      <c r="AH29" s="164"/>
      <c r="AI29" s="164"/>
      <c r="AJ29" s="210" t="s">
        <v>161</v>
      </c>
      <c r="AK29" s="420" t="s">
        <v>162</v>
      </c>
      <c r="AL29" s="149" t="s">
        <v>163</v>
      </c>
      <c r="AM29" s="20" t="s">
        <v>164</v>
      </c>
      <c r="AP29" s="1" t="str">
        <f t="shared" ref="AP29:BS29" si="17">"בקרת "&amp;H29</f>
        <v>בקרת תקציב הפרויקט כפי שהוגש על ידי הגוף</v>
      </c>
      <c r="AQ29" s="1" t="str">
        <f t="shared" si="17"/>
        <v>בקרת התקציב המאושר ע"י המדור</v>
      </c>
      <c r="AR29" s="1" t="str">
        <f t="shared" si="17"/>
        <v xml:space="preserve">בקרת המדור בחן את פרטי התקציב של הפרויקט שצורפו לבקשת התמיכה, וקבע את העלות המאושרת לכל פרויקט </v>
      </c>
      <c r="AS29" s="1" t="str">
        <f t="shared" si="17"/>
        <v xml:space="preserve">בקרת כל האמנים בני  15 ומעלה </v>
      </c>
      <c r="AT29" s="1" t="str">
        <f t="shared" si="17"/>
        <v>בקרת הפעילות אינה במסגרת קונסרבטוריון נתמך/מתוקצב</v>
      </c>
      <c r="AU29" s="1" t="str">
        <f t="shared" si="17"/>
        <v>בקרת הפעילות השוטפת נשוא הבקשה נעשית ברובה בפריפריה או לפחות 50% מהמשתתפים בפעילות השוטפת ממגזר ייחודי</v>
      </c>
      <c r="AV29" s="1" t="str">
        <f t="shared" si="17"/>
        <v>בקרת פעילות המוסד הינה ברמה אמנותית נאותה</v>
      </c>
      <c r="AW29" s="1" t="str">
        <f t="shared" si="17"/>
        <v>בקרת לרשות מקומית: ברשות פועלת מחלקה לתרבות ואמנות בראשה מנהל בחצי משרה לפחות</v>
      </c>
      <c r="AX29" s="1" t="str">
        <f t="shared" si="17"/>
        <v>בקרת הרשות תחתום על כתב התחייבות לפי הוראות התכ"ם 6.2 בדבר תמיכה בגופים אחרים</v>
      </c>
      <c r="AY29" s="1" t="str">
        <f t="shared" si="17"/>
        <v>בקרת במוסד בו מועסקים עובדים ביחסי עבודה, המוסד קבע תקנון למניעת הטרדה מינית ועומד בדרישות תקנה 8 לתקנות חובות מעסיק. המוסד צירף לבקשתו את התקנון ופרטים על ההתאמות בתקנון, פרסומו למסירתו. (במוסד בו אין מתכונת יחסי עבודה - יש לסמן 1 עבור תנאי זה)</v>
      </c>
      <c r="AZ29" s="1" t="str">
        <f t="shared" si="17"/>
        <v xml:space="preserve">בקרת המוסד הינו גוף או איגוד מקצועי בעל ניסיון של 3 שנים לפחות בתחום התרבות והאמנות </v>
      </c>
      <c r="BA29" s="1" t="str">
        <f t="shared" si="17"/>
        <v>בקרת המוסד קיבל תמיכה ממינהל התרבות בשנת ההערכה בתחומים נבחרים כאמור במבחן, סעיף 11(1)</v>
      </c>
      <c r="BB29" s="1" t="str">
        <f t="shared" si="17"/>
        <v>בקרת הרשות המקומית בשטחה מתקיימת הפעילות שותפה לפעילות באמצעות גורם מקצועי מטעמה</v>
      </c>
      <c r="BC29" s="1" t="str">
        <f t="shared" si="17"/>
        <v>בקרת המוסד מגיש הבקשה לתמיכה בשנת התמיכה צירף לבקשתו תכנית עבודה מפורטת בנוגע לפרויקט הכוללת בין השאר את יעדי הפרויקט, אבני דרך להתקדמות והצעת תקציב לפרויקט</v>
      </c>
      <c r="BD29" s="1" t="str">
        <f t="shared" si="17"/>
        <v>בקרת הפעילות כוללת הפקה והתקיימו 3 הרצות של אותה הפקה לפחות</v>
      </c>
      <c r="BE29" s="1" t="str">
        <f t="shared" si="17"/>
        <v>בקרת מספר אמנים ויוצרים המשתתפים בפעילות, לרבות בהפקה, מקרב הפריפריה:</v>
      </c>
      <c r="BF29" s="1" t="str">
        <f t="shared" si="17"/>
        <v>בקרת בפעילות משתתפים, מטעם מוסד התרבות המקצועי המלווה את הפעילות, 5 אמנים ויוצרים מקצועיים לפחות, שהם בעלי ניסיון ומוניטין בתחום הפעילות נשוא בקשת התמיכה</v>
      </c>
      <c r="BG29" s="250" t="str">
        <f t="shared" si="17"/>
        <v>בקרת המוסד לא קיבל תמיכה בעבור פעילות זו ביישוב זה במשך יותר משנתיים רצופות</v>
      </c>
      <c r="BH29" s="250" t="str">
        <f t="shared" si="17"/>
        <v>בקרת לא נדרש למעבר תנאי סף: רוב האמנים המשתתפים בפעילות הנתמכת הינם בעלי מוגבלות</v>
      </c>
      <c r="BI29" s="250" t="str">
        <f t="shared" si="17"/>
        <v>בקרת המוסד עומד בדרישות הנוהל, ובכלל זה יעמיד עצמו לביקורת המשרד בהתאם לדינים החלים עליו, להוראות הנוהל ולהחלטות הממשלה</v>
      </c>
      <c r="BJ29" s="250" t="str">
        <f t="shared" si="17"/>
        <v>בקרת מטרות המוסד כמפורט במסמכי היסוד שלו ואופן פעולתו עולים בקנה אחד עם מטרות התמיכה המפורטות במבחנים</v>
      </c>
      <c r="BK29" s="250" t="str">
        <f t="shared" si="17"/>
        <v>בקרת המוסד משתמש בכספי התמיכה רק למטרות שלשמן ניתנו</v>
      </c>
      <c r="BL29" s="250" t="str">
        <f t="shared" si="17"/>
        <v>בקרת המוסד מציין בפרסומיו כי הפעילות הנתמכת מבוצעת בתמיכת המשרד</v>
      </c>
      <c r="BM29" s="250" t="str">
        <f t="shared" si="17"/>
        <v>בקרת המוסד מקיים את הוראות החוק הרלבנטיות לפעילותו, מקפיד על כללי ניהול תקין ושומר על שקיפות מלאה באורחות התנהלותו באופן ההולם את מטרותיו הציבוריות</v>
      </c>
      <c r="BN29" s="250" t="str">
        <f t="shared" si="17"/>
        <v>בקרת המוסד פועל ביעילות ובתקורה מינימאלית, שמאפשרת את פעילותו התקינה והראויה, לרבות בהתאם לנוהל ובהתאם להוראות החשב הכללי במשרד האוצר לעניין הוצאות הנהלה וכלליות</v>
      </c>
      <c r="BO29" s="251" t="str">
        <f t="shared" si="17"/>
        <v xml:space="preserve">בקרת </v>
      </c>
      <c r="BP29" s="251" t="str">
        <f t="shared" si="17"/>
        <v xml:space="preserve">בקרת </v>
      </c>
      <c r="BQ29" s="1" t="str">
        <f t="shared" si="17"/>
        <v xml:space="preserve">בקרת </v>
      </c>
      <c r="BR29" s="1" t="str">
        <f t="shared" si="17"/>
        <v>בקרת מעבר תנאי סף-אישור מיוחד</v>
      </c>
      <c r="BS29" s="1" t="str">
        <f t="shared" si="17"/>
        <v>בקרת מעבר תנאי סף</v>
      </c>
      <c r="BX29" s="1" t="s">
        <v>105</v>
      </c>
    </row>
    <row r="30" spans="1:85" ht="27" customHeight="1" thickBot="1" x14ac:dyDescent="0.3">
      <c r="A30" s="21"/>
      <c r="B30" s="425"/>
      <c r="C30" s="421"/>
      <c r="D30" s="421"/>
      <c r="E30" s="427"/>
      <c r="F30" s="427"/>
      <c r="G30" s="158" t="s">
        <v>94</v>
      </c>
      <c r="H30" s="158" t="s">
        <v>98</v>
      </c>
      <c r="I30" s="158" t="s">
        <v>98</v>
      </c>
      <c r="J30" s="421"/>
      <c r="K30" s="158" t="s">
        <v>94</v>
      </c>
      <c r="L30" s="158" t="s">
        <v>94</v>
      </c>
      <c r="M30" s="158" t="s">
        <v>94</v>
      </c>
      <c r="N30" s="158" t="s">
        <v>94</v>
      </c>
      <c r="O30" s="158" t="s">
        <v>94</v>
      </c>
      <c r="P30" s="158" t="s">
        <v>94</v>
      </c>
      <c r="Q30" s="158" t="s">
        <v>94</v>
      </c>
      <c r="R30" s="158" t="s">
        <v>94</v>
      </c>
      <c r="S30" s="158" t="s">
        <v>94</v>
      </c>
      <c r="T30" s="158" t="s">
        <v>94</v>
      </c>
      <c r="U30" s="158" t="s">
        <v>94</v>
      </c>
      <c r="V30" s="158" t="s">
        <v>94</v>
      </c>
      <c r="W30" s="158" t="s">
        <v>98</v>
      </c>
      <c r="X30" s="158" t="s">
        <v>94</v>
      </c>
      <c r="Y30" s="158" t="s">
        <v>94</v>
      </c>
      <c r="Z30" s="158" t="s">
        <v>94</v>
      </c>
      <c r="AA30" s="158" t="s">
        <v>94</v>
      </c>
      <c r="AB30" s="158" t="s">
        <v>94</v>
      </c>
      <c r="AC30" s="158" t="s">
        <v>94</v>
      </c>
      <c r="AD30" s="158" t="s">
        <v>94</v>
      </c>
      <c r="AE30" s="158" t="s">
        <v>94</v>
      </c>
      <c r="AF30" s="158" t="s">
        <v>94</v>
      </c>
      <c r="AG30" s="158"/>
      <c r="AH30" s="158"/>
      <c r="AI30" s="158"/>
      <c r="AJ30" s="158" t="s">
        <v>94</v>
      </c>
      <c r="AK30" s="421"/>
      <c r="AL30" s="171" t="s">
        <v>101</v>
      </c>
      <c r="AN30" s="1">
        <v>0</v>
      </c>
      <c r="AO30" s="1">
        <v>1</v>
      </c>
      <c r="AP30" s="1" t="str">
        <f t="shared" ref="AP30:BS30" si="18">H30</f>
        <v>מספר שלם שאינו שלילי</v>
      </c>
      <c r="AQ30" s="1" t="str">
        <f t="shared" si="18"/>
        <v>מספר שלם שאינו שלילי</v>
      </c>
      <c r="AR30" s="1">
        <f t="shared" si="18"/>
        <v>0</v>
      </c>
      <c r="AS30" s="1" t="str">
        <f t="shared" si="18"/>
        <v>0/1</v>
      </c>
      <c r="AT30" s="1" t="str">
        <f t="shared" si="18"/>
        <v>0/1</v>
      </c>
      <c r="AU30" s="1" t="str">
        <f t="shared" si="18"/>
        <v>0/1</v>
      </c>
      <c r="AV30" s="1" t="str">
        <f t="shared" si="18"/>
        <v>0/1</v>
      </c>
      <c r="AW30" s="1" t="str">
        <f t="shared" si="18"/>
        <v>0/1</v>
      </c>
      <c r="AX30" s="1" t="str">
        <f t="shared" si="18"/>
        <v>0/1</v>
      </c>
      <c r="AY30" s="1" t="str">
        <f t="shared" si="18"/>
        <v>0/1</v>
      </c>
      <c r="AZ30" s="1" t="str">
        <f t="shared" si="18"/>
        <v>0/1</v>
      </c>
      <c r="BA30" s="1" t="str">
        <f t="shared" si="18"/>
        <v>0/1</v>
      </c>
      <c r="BB30" s="1" t="str">
        <f t="shared" si="18"/>
        <v>0/1</v>
      </c>
      <c r="BC30" s="1" t="str">
        <f t="shared" si="18"/>
        <v>0/1</v>
      </c>
      <c r="BD30" s="1" t="str">
        <f t="shared" si="18"/>
        <v>0/1</v>
      </c>
      <c r="BE30" s="1" t="str">
        <f t="shared" si="18"/>
        <v>מספר שלם שאינו שלילי</v>
      </c>
      <c r="BF30" s="1" t="str">
        <f t="shared" si="18"/>
        <v>0/1</v>
      </c>
      <c r="BG30" s="251" t="str">
        <f t="shared" si="18"/>
        <v>0/1</v>
      </c>
      <c r="BH30" s="251" t="str">
        <f t="shared" si="18"/>
        <v>0/1</v>
      </c>
      <c r="BI30" s="251" t="str">
        <f t="shared" si="18"/>
        <v>0/1</v>
      </c>
      <c r="BJ30" s="251" t="str">
        <f t="shared" si="18"/>
        <v>0/1</v>
      </c>
      <c r="BK30" s="251" t="str">
        <f t="shared" si="18"/>
        <v>0/1</v>
      </c>
      <c r="BL30" s="251" t="str">
        <f t="shared" si="18"/>
        <v>0/1</v>
      </c>
      <c r="BM30" s="251" t="str">
        <f t="shared" si="18"/>
        <v>0/1</v>
      </c>
      <c r="BN30" s="251" t="str">
        <f t="shared" si="18"/>
        <v>0/1</v>
      </c>
      <c r="BO30" s="251">
        <f t="shared" si="18"/>
        <v>0</v>
      </c>
      <c r="BP30" s="251">
        <f t="shared" si="18"/>
        <v>0</v>
      </c>
      <c r="BQ30" s="1">
        <f t="shared" si="18"/>
        <v>0</v>
      </c>
      <c r="BR30" s="1" t="str">
        <f t="shared" si="18"/>
        <v>0/1</v>
      </c>
      <c r="BS30" s="1">
        <f t="shared" si="18"/>
        <v>0</v>
      </c>
      <c r="BX30" s="1">
        <f t="shared" ref="BX30:CG30" si="19">AQ4</f>
        <v>1</v>
      </c>
      <c r="BY30" s="1">
        <f t="shared" si="19"/>
        <v>2</v>
      </c>
      <c r="BZ30" s="1">
        <f t="shared" si="19"/>
        <v>3</v>
      </c>
      <c r="CA30" s="1">
        <f t="shared" si="19"/>
        <v>4</v>
      </c>
      <c r="CB30" s="1">
        <f t="shared" si="19"/>
        <v>5</v>
      </c>
      <c r="CC30" s="1">
        <f t="shared" si="19"/>
        <v>6</v>
      </c>
      <c r="CD30" s="1">
        <f t="shared" si="19"/>
        <v>7</v>
      </c>
      <c r="CE30" s="1">
        <f t="shared" si="19"/>
        <v>8</v>
      </c>
      <c r="CF30" s="1">
        <f t="shared" si="19"/>
        <v>9</v>
      </c>
      <c r="CG30" s="1">
        <f t="shared" si="19"/>
        <v>10</v>
      </c>
    </row>
    <row r="31" spans="1:85" x14ac:dyDescent="0.25">
      <c r="B31" s="24">
        <f>IF(F31="","",ROW()-30)</f>
        <v>1</v>
      </c>
      <c r="C31" s="247">
        <v>580450898</v>
      </c>
      <c r="D31" s="247">
        <v>1001843832</v>
      </c>
      <c r="E31" s="248" t="s">
        <v>312</v>
      </c>
      <c r="F31" s="248" t="s">
        <v>305</v>
      </c>
      <c r="G31" s="154">
        <v>1</v>
      </c>
      <c r="H31" s="26">
        <v>400000</v>
      </c>
      <c r="I31" s="26">
        <v>170000</v>
      </c>
      <c r="J31" s="267">
        <f>IF($F31="","",IF(AND(I31&gt;0,I31&lt;=H31),1,$AN$1))</f>
        <v>1</v>
      </c>
      <c r="K31" s="154">
        <v>1</v>
      </c>
      <c r="L31" s="154">
        <v>1</v>
      </c>
      <c r="M31" s="154">
        <v>1</v>
      </c>
      <c r="N31" s="154">
        <v>1</v>
      </c>
      <c r="O31" s="154">
        <v>1</v>
      </c>
      <c r="P31" s="154">
        <v>1</v>
      </c>
      <c r="Q31" s="154">
        <v>1</v>
      </c>
      <c r="R31" s="154">
        <v>1</v>
      </c>
      <c r="S31" s="154">
        <v>1</v>
      </c>
      <c r="T31" s="154">
        <v>1</v>
      </c>
      <c r="U31" s="154">
        <v>1</v>
      </c>
      <c r="V31" s="154">
        <v>1</v>
      </c>
      <c r="W31" s="154">
        <v>36</v>
      </c>
      <c r="X31" s="154">
        <v>1</v>
      </c>
      <c r="Y31" s="154">
        <v>1</v>
      </c>
      <c r="Z31" s="154">
        <v>0</v>
      </c>
      <c r="AA31" s="154">
        <v>1</v>
      </c>
      <c r="AB31" s="154">
        <v>1</v>
      </c>
      <c r="AC31" s="154">
        <v>1</v>
      </c>
      <c r="AD31" s="154">
        <v>1</v>
      </c>
      <c r="AE31" s="154">
        <v>1</v>
      </c>
      <c r="AF31" s="154">
        <v>1</v>
      </c>
      <c r="AG31" s="154"/>
      <c r="AH31" s="154"/>
      <c r="AI31" s="154"/>
      <c r="AJ31" s="24"/>
      <c r="AK31" s="24">
        <f t="shared" ref="AK31:AK62" si="20">IF($F31="","",IF(AJ31=1,1,IF(AM31&lt;&gt;1,$AN$1,IF(SUMPRODUCT(--(H31:AI31&gt;=$H$6:$AI$6)*($H$6:$AI$6&lt;&gt;""))=COUNTIF($H$4:$AI$4,1),1,0))))</f>
        <v>1</v>
      </c>
      <c r="AL31" s="25" t="s">
        <v>326</v>
      </c>
      <c r="AM31" s="1">
        <f t="shared" ref="AM31:AM62" si="21">IF(SUM(AP31:BS31)=COUNT(AP31:BS31),1,0)</f>
        <v>1</v>
      </c>
      <c r="AN31" s="1">
        <f>IF($F31="","",AN$30)</f>
        <v>0</v>
      </c>
      <c r="AO31" s="1">
        <f>IF($F31="","",AO$30)</f>
        <v>1</v>
      </c>
      <c r="AP31" s="1">
        <f t="shared" ref="AP31:AP62" si="22">IF(H$30="",1,IF(H$4=99,1,IF(H31="",0,IF(H$30=$AQ$1,IF(ISNA(MATCH(H31,$AN$30:$AO$30,0)),0,1),IF(H$30=$AR$1,IF(IFERROR(H31*1,"bad")="bad",0,1),IF(H$30=$AS$1,IF(IFERROR(IF(H31=TRUNC(H31),1,"bad"),"bad")="bad",0,1),IF(H$30=$AT$1,IF(AND(IF(IFERROR(H31*1,"bad")="bad",0,1)=1,H31&gt;=0),1,0),IF(H$30=$AU$1,IF(AND(IF(IFERROR(IF(H31=TRUNC(H31),1,"bad"),"bad")="bad",0,1)=1,H31&gt;=0),1,0),IF(H$30=$AV$1,IF(AND(IF(IFERROR(H31*1,"bad")="bad",0,1)=1,H31&gt;0),1,0),IF(H$30=$AW$1,IF(AND(IF(IFERROR(IF(H31=TRUNC(H31),1,"bad"),"bad")="bad",0,1)=1,H31&gt;0),1,0),IF(H$30=$AX$1,1,IF(H$30=$AY$1,IF(IFERROR(HLOOKUP(H31,$AQ$4:$AZ$4,1,0),"bad")="bad",0,1),0))))))))))))</f>
        <v>1</v>
      </c>
      <c r="AQ31" s="1">
        <f t="shared" ref="AQ31:AQ94" si="23">IF(I$30="",1,IF(I$4=99,1,IF(I31="",0,IF(I$30=$AQ$1,IF(ISNA(MATCH(I31,$AN$30:$AO$30,0)),0,1),IF(I$30=$AR$1,IF(IFERROR(I31*1,"bad")="bad",0,1),IF(I$30=$AS$1,IF(IFERROR(IF(I31=TRUNC(I31),1,"bad"),"bad")="bad",0,1),IF(I$30=$AT$1,IF(AND(IF(IFERROR(I31*1,"bad")="bad",0,1)=1,I31&gt;=0),1,0),IF(I$30=$AU$1,IF(AND(IF(IFERROR(IF(I31=TRUNC(I31),1,"bad"),"bad")="bad",0,1)=1,I31&gt;=0),1,0),IF(I$30=$AV$1,IF(AND(IF(IFERROR(I31*1,"bad")="bad",0,1)=1,I31&gt;0),1,0),IF(I$30=$AW$1,IF(AND(IF(IFERROR(IF(I31=TRUNC(I31),1,"bad"),"bad")="bad",0,1)=1,I31&gt;0),1,0),IF(I$30=$AX$1,1,IF(I$30=$AY$1,IF(IFERROR(HLOOKUP(I31,$AQ$4:$AZ$4,1,0),"bad")="bad",0,1),0))))))))))))</f>
        <v>1</v>
      </c>
      <c r="AS31" s="1">
        <f t="shared" ref="AS31:AS62" si="24">IF(K$30="",1,IF(K$4=99,1,IF(K31="",0,IF(K$30=$AQ$1,IF(ISNA(MATCH(K31,$AN$30:$AO$30,0)),0,1),IF(K$30=$AR$1,IF(IFERROR(K31*1,"bad")="bad",0,1),IF(K$30=$AS$1,IF(IFERROR(IF(K31=TRUNC(K31),1,"bad"),"bad")="bad",0,1),IF(K$30=$AT$1,IF(AND(IF(IFERROR(K31*1,"bad")="bad",0,1)=1,K31&gt;=0),1,0),IF(K$30=$AU$1,IF(AND(IF(IFERROR(IF(K31=TRUNC(K31),1,"bad"),"bad")="bad",0,1)=1,K31&gt;=0),1,0),IF(K$30=$AV$1,IF(AND(IF(IFERROR(K31*1,"bad")="bad",0,1)=1,K31&gt;0),1,0),IF(K$30=$AW$1,IF(AND(IF(IFERROR(IF(K31=TRUNC(K31),1,"bad"),"bad")="bad",0,1)=1,K31&gt;0),1,0),IF(K$30=$AX$1,1,IF(K$30=$AY$1,IF(IFERROR(HLOOKUP(K31,$AQ$4:$AZ$4,1,0),"bad")="bad",0,1),0))))))))))))</f>
        <v>1</v>
      </c>
      <c r="AT31" s="1">
        <f t="shared" ref="AT31:AT62" si="25">IF(L$30="",1,IF(L$4=99,1,IF(L31="",0,IF(L$30=$AQ$1,IF(ISNA(MATCH(L31,$AN$30:$AO$30,0)),0,1),IF(L$30=$AR$1,IF(IFERROR(L31*1,"bad")="bad",0,1),IF(L$30=$AS$1,IF(IFERROR(IF(L31=TRUNC(L31),1,"bad"),"bad")="bad",0,1),IF(L$30=$AT$1,IF(AND(IF(IFERROR(L31*1,"bad")="bad",0,1)=1,L31&gt;=0),1,0),IF(L$30=$AU$1,IF(AND(IF(IFERROR(IF(L31=TRUNC(L31),1,"bad"),"bad")="bad",0,1)=1,L31&gt;=0),1,0),IF(L$30=$AV$1,IF(AND(IF(IFERROR(L31*1,"bad")="bad",0,1)=1,L31&gt;0),1,0),IF(L$30=$AW$1,IF(AND(IF(IFERROR(IF(L31=TRUNC(L31),1,"bad"),"bad")="bad",0,1)=1,L31&gt;0),1,0),IF(L$30=$AX$1,1,IF(L$30=$AY$1,IF(IFERROR(HLOOKUP(L31,$AQ$4:$AZ$4,1,0),"bad")="bad",0,1),0))))))))))))</f>
        <v>1</v>
      </c>
      <c r="AU31" s="1">
        <f t="shared" ref="AU31:AU62" si="26">IF(M$30="",1,IF(M$4=99,1,IF(M31="",0,IF(M$30=$AQ$1,IF(ISNA(MATCH(M31,$AN$30:$AO$30,0)),0,1),IF(M$30=$AR$1,IF(IFERROR(M31*1,"bad")="bad",0,1),IF(M$30=$AS$1,IF(IFERROR(IF(M31=TRUNC(M31),1,"bad"),"bad")="bad",0,1),IF(M$30=$AT$1,IF(AND(IF(IFERROR(M31*1,"bad")="bad",0,1)=1,M31&gt;=0),1,0),IF(M$30=$AU$1,IF(AND(IF(IFERROR(IF(M31=TRUNC(M31),1,"bad"),"bad")="bad",0,1)=1,M31&gt;=0),1,0),IF(M$30=$AV$1,IF(AND(IF(IFERROR(M31*1,"bad")="bad",0,1)=1,M31&gt;0),1,0),IF(M$30=$AW$1,IF(AND(IF(IFERROR(IF(M31=TRUNC(M31),1,"bad"),"bad")="bad",0,1)=1,M31&gt;0),1,0),IF(M$30=$AX$1,1,IF(M$30=$AY$1,IF(IFERROR(HLOOKUP(M31,$AQ$4:$AZ$4,1,0),"bad")="bad",0,1),0))))))))))))</f>
        <v>1</v>
      </c>
      <c r="AV31" s="1">
        <f t="shared" ref="AV31:AV62" si="27">IF(N$30="",1,IF(N$4=99,1,IF(N31="",0,IF(N$30=$AQ$1,IF(ISNA(MATCH(N31,$AN$30:$AO$30,0)),0,1),IF(N$30=$AR$1,IF(IFERROR(N31*1,"bad")="bad",0,1),IF(N$30=$AS$1,IF(IFERROR(IF(N31=TRUNC(N31),1,"bad"),"bad")="bad",0,1),IF(N$30=$AT$1,IF(AND(IF(IFERROR(N31*1,"bad")="bad",0,1)=1,N31&gt;=0),1,0),IF(N$30=$AU$1,IF(AND(IF(IFERROR(IF(N31=TRUNC(N31),1,"bad"),"bad")="bad",0,1)=1,N31&gt;=0),1,0),IF(N$30=$AV$1,IF(AND(IF(IFERROR(N31*1,"bad")="bad",0,1)=1,N31&gt;0),1,0),IF(N$30=$AW$1,IF(AND(IF(IFERROR(IF(N31=TRUNC(N31),1,"bad"),"bad")="bad",0,1)=1,N31&gt;0),1,0),IF(N$30=$AX$1,1,IF(N$30=$AY$1,IF(IFERROR(HLOOKUP(N31,$AQ$4:$AZ$4,1,0),"bad")="bad",0,1),0))))))))))))</f>
        <v>1</v>
      </c>
      <c r="AW31" s="1">
        <f t="shared" ref="AW31:AW62" si="28">IF(O$30="",1,IF(O$4=99,1,IF(O31="",0,IF(O$30=$AQ$1,IF(ISNA(MATCH(O31,$AN$30:$AO$30,0)),0,1),IF(O$30=$AR$1,IF(IFERROR(O31*1,"bad")="bad",0,1),IF(O$30=$AS$1,IF(IFERROR(IF(O31=TRUNC(O31),1,"bad"),"bad")="bad",0,1),IF(O$30=$AT$1,IF(AND(IF(IFERROR(O31*1,"bad")="bad",0,1)=1,O31&gt;=0),1,0),IF(O$30=$AU$1,IF(AND(IF(IFERROR(IF(O31=TRUNC(O31),1,"bad"),"bad")="bad",0,1)=1,O31&gt;=0),1,0),IF(O$30=$AV$1,IF(AND(IF(IFERROR(O31*1,"bad")="bad",0,1)=1,O31&gt;0),1,0),IF(O$30=$AW$1,IF(AND(IF(IFERROR(IF(O31=TRUNC(O31),1,"bad"),"bad")="bad",0,1)=1,O31&gt;0),1,0),IF(O$30=$AX$1,1,IF(O$30=$AY$1,IF(IFERROR(HLOOKUP(O31,$AQ$4:$AZ$4,1,0),"bad")="bad",0,1),0))))))))))))</f>
        <v>1</v>
      </c>
      <c r="AX31" s="1">
        <f t="shared" ref="AX31:AY62" si="29">IF(P$30="",1,IF(P$4=99,1,IF(P31="",0,IF(P$30=$AQ$1,IF(ISNA(MATCH(P31,$AN$30:$AO$30,0)),0,1),IF(P$30=$AR$1,IF(IFERROR(P31*1,"bad")="bad",0,1),IF(P$30=$AS$1,IF(IFERROR(IF(P31=TRUNC(P31),1,"bad"),"bad")="bad",0,1),IF(P$30=$AT$1,IF(AND(IF(IFERROR(P31*1,"bad")="bad",0,1)=1,P31&gt;=0),1,0),IF(P$30=$AU$1,IF(AND(IF(IFERROR(IF(P31=TRUNC(P31),1,"bad"),"bad")="bad",0,1)=1,P31&gt;=0),1,0),IF(P$30=$AV$1,IF(AND(IF(IFERROR(P31*1,"bad")="bad",0,1)=1,P31&gt;0),1,0),IF(P$30=$AW$1,IF(AND(IF(IFERROR(IF(P31=TRUNC(P31),1,"bad"),"bad")="bad",0,1)=1,P31&gt;0),1,0),IF(P$30=$AX$1,1,IF(P$30=$AY$1,IF(IFERROR(HLOOKUP(P31,$AQ$4:$AZ$4,1,0),"bad")="bad",0,1),0))))))))))))</f>
        <v>1</v>
      </c>
      <c r="AY31" s="1">
        <f t="shared" si="29"/>
        <v>1</v>
      </c>
      <c r="AZ31" s="1">
        <f t="shared" ref="AZ31:AZ62" si="30">IF(R$30="",1,IF(R$4=99,1,IF(R31="",0,IF(R$30=$AQ$1,IF(ISNA(MATCH(R31,$AN$30:$AO$30,0)),0,1),IF(R$30=$AR$1,IF(IFERROR(R31*1,"bad")="bad",0,1),IF(R$30=$AS$1,IF(IFERROR(IF(R31=TRUNC(R31),1,"bad"),"bad")="bad",0,1),IF(R$30=$AT$1,IF(AND(IF(IFERROR(R31*1,"bad")="bad",0,1)=1,R31&gt;=0),1,0),IF(R$30=$AU$1,IF(AND(IF(IFERROR(IF(R31=TRUNC(R31),1,"bad"),"bad")="bad",0,1)=1,R31&gt;=0),1,0),IF(R$30=$AV$1,IF(AND(IF(IFERROR(R31*1,"bad")="bad",0,1)=1,R31&gt;0),1,0),IF(R$30=$AW$1,IF(AND(IF(IFERROR(IF(R31=TRUNC(R31),1,"bad"),"bad")="bad",0,1)=1,R31&gt;0),1,0),IF(R$30=$AX$1,1,IF(R$30=$AY$1,IF(IFERROR(HLOOKUP(R31,$AQ$4:$AZ$4,1,0),"bad")="bad",0,1),0))))))))))))</f>
        <v>1</v>
      </c>
      <c r="BA31" s="1">
        <f t="shared" ref="BA31:BA62" si="31">IF(S$30="",1,IF(S$4=99,1,IF(S31="",0,IF(S$30=$AQ$1,IF(ISNA(MATCH(S31,$AN$30:$AO$30,0)),0,1),IF(S$30=$AR$1,IF(IFERROR(S31*1,"bad")="bad",0,1),IF(S$30=$AS$1,IF(IFERROR(IF(S31=TRUNC(S31),1,"bad"),"bad")="bad",0,1),IF(S$30=$AT$1,IF(AND(IF(IFERROR(S31*1,"bad")="bad",0,1)=1,S31&gt;=0),1,0),IF(S$30=$AU$1,IF(AND(IF(IFERROR(IF(S31=TRUNC(S31),1,"bad"),"bad")="bad",0,1)=1,S31&gt;=0),1,0),IF(S$30=$AV$1,IF(AND(IF(IFERROR(S31*1,"bad")="bad",0,1)=1,S31&gt;0),1,0),IF(S$30=$AW$1,IF(AND(IF(IFERROR(IF(S31=TRUNC(S31),1,"bad"),"bad")="bad",0,1)=1,S31&gt;0),1,0),IF(S$30=$AX$1,1,IF(S$30=$AY$1,IF(IFERROR(HLOOKUP(S31,$AQ$4:$AZ$4,1,0),"bad")="bad",0,1),0))))))))))))</f>
        <v>1</v>
      </c>
      <c r="BB31" s="1">
        <f t="shared" ref="BB31:BB62" si="32">IF(T$30="",1,IF(T$4=99,1,IF(T31="",0,IF(T$30=$AQ$1,IF(ISNA(MATCH(T31,$AN$30:$AO$30,0)),0,1),IF(T$30=$AR$1,IF(IFERROR(T31*1,"bad")="bad",0,1),IF(T$30=$AS$1,IF(IFERROR(IF(T31=TRUNC(T31),1,"bad"),"bad")="bad",0,1),IF(T$30=$AT$1,IF(AND(IF(IFERROR(T31*1,"bad")="bad",0,1)=1,T31&gt;=0),1,0),IF(T$30=$AU$1,IF(AND(IF(IFERROR(IF(T31=TRUNC(T31),1,"bad"),"bad")="bad",0,1)=1,T31&gt;=0),1,0),IF(T$30=$AV$1,IF(AND(IF(IFERROR(T31*1,"bad")="bad",0,1)=1,T31&gt;0),1,0),IF(T$30=$AW$1,IF(AND(IF(IFERROR(IF(T31=TRUNC(T31),1,"bad"),"bad")="bad",0,1)=1,T31&gt;0),1,0),IF(T$30=$AX$1,1,IF(T$30=$AY$1,IF(IFERROR(HLOOKUP(T31,$AQ$4:$AZ$4,1,0),"bad")="bad",0,1),0))))))))))))</f>
        <v>1</v>
      </c>
      <c r="BC31" s="1">
        <f t="shared" ref="BC31:BC62" si="33">IF(U$30="",1,IF(U$4=99,1,IF(U31="",0,IF(U$30=$AQ$1,IF(ISNA(MATCH(U31,$AN$30:$AO$30,0)),0,1),IF(U$30=$AR$1,IF(IFERROR(U31*1,"bad")="bad",0,1),IF(U$30=$AS$1,IF(IFERROR(IF(U31=TRUNC(U31),1,"bad"),"bad")="bad",0,1),IF(U$30=$AT$1,IF(AND(IF(IFERROR(U31*1,"bad")="bad",0,1)=1,U31&gt;=0),1,0),IF(U$30=$AU$1,IF(AND(IF(IFERROR(IF(U31=TRUNC(U31),1,"bad"),"bad")="bad",0,1)=1,U31&gt;=0),1,0),IF(U$30=$AV$1,IF(AND(IF(IFERROR(U31*1,"bad")="bad",0,1)=1,U31&gt;0),1,0),IF(U$30=$AW$1,IF(AND(IF(IFERROR(IF(U31=TRUNC(U31),1,"bad"),"bad")="bad",0,1)=1,U31&gt;0),1,0),IF(U$30=$AX$1,1,IF(U$30=$AY$1,IF(IFERROR(HLOOKUP(U31,$AQ$4:$AZ$4,1,0),"bad")="bad",0,1),0))))))))))))</f>
        <v>1</v>
      </c>
      <c r="BD31" s="1">
        <f t="shared" ref="BD31:BD62" si="34">IF(V$30="",1,IF(V$4=99,1,IF(V31="",0,IF(V$30=$AQ$1,IF(ISNA(MATCH(V31,$AN$30:$AO$30,0)),0,1),IF(V$30=$AR$1,IF(IFERROR(V31*1,"bad")="bad",0,1),IF(V$30=$AS$1,IF(IFERROR(IF(V31=TRUNC(V31),1,"bad"),"bad")="bad",0,1),IF(V$30=$AT$1,IF(AND(IF(IFERROR(V31*1,"bad")="bad",0,1)=1,V31&gt;=0),1,0),IF(V$30=$AU$1,IF(AND(IF(IFERROR(IF(V31=TRUNC(V31),1,"bad"),"bad")="bad",0,1)=1,V31&gt;=0),1,0),IF(V$30=$AV$1,IF(AND(IF(IFERROR(V31*1,"bad")="bad",0,1)=1,V31&gt;0),1,0),IF(V$30=$AW$1,IF(AND(IF(IFERROR(IF(V31=TRUNC(V31),1,"bad"),"bad")="bad",0,1)=1,V31&gt;0),1,0),IF(V$30=$AX$1,1,IF(V$30=$AY$1,IF(IFERROR(HLOOKUP(V31,$AQ$4:$AZ$4,1,0),"bad")="bad",0,1),0))))))))))))</f>
        <v>1</v>
      </c>
      <c r="BE31" s="1">
        <f t="shared" ref="BE31:BE62" si="35">IF(W$30="",1,IF(W$4=99,1,IF(W31="",0,IF(W$30=$AQ$1,IF(ISNA(MATCH(W31,$AN$30:$AO$30,0)),0,1),IF(W$30=$AR$1,IF(IFERROR(W31*1,"bad")="bad",0,1),IF(W$30=$AS$1,IF(IFERROR(IF(W31=TRUNC(W31),1,"bad"),"bad")="bad",0,1),IF(W$30=$AT$1,IF(AND(IF(IFERROR(W31*1,"bad")="bad",0,1)=1,W31&gt;=0),1,0),IF(W$30=$AU$1,IF(AND(IF(IFERROR(IF(W31=TRUNC(W31),1,"bad"),"bad")="bad",0,1)=1,W31&gt;=0),1,0),IF(W$30=$AV$1,IF(AND(IF(IFERROR(W31*1,"bad")="bad",0,1)=1,W31&gt;0),1,0),IF(W$30=$AW$1,IF(AND(IF(IFERROR(IF(W31=TRUNC(W31),1,"bad"),"bad")="bad",0,1)=1,W31&gt;0),1,0),IF(W$30=$AX$1,1,IF(W$30=$AY$1,IF(IFERROR(HLOOKUP(W31,$AQ$4:$AZ$4,1,0),"bad")="bad",0,1),0))))))))))))</f>
        <v>1</v>
      </c>
      <c r="BF31" s="1">
        <f t="shared" ref="BF31:BF62" si="36">IF(X$30="",1,IF(X$4=99,1,IF(X31="",0,IF(X$30=$AQ$1,IF(ISNA(MATCH(X31,$AN$30:$AO$30,0)),0,1),IF(X$30=$AR$1,IF(IFERROR(X31*1,"bad")="bad",0,1),IF(X$30=$AS$1,IF(IFERROR(IF(X31=TRUNC(X31),1,"bad"),"bad")="bad",0,1),IF(X$30=$AT$1,IF(AND(IF(IFERROR(X31*1,"bad")="bad",0,1)=1,X31&gt;=0),1,0),IF(X$30=$AU$1,IF(AND(IF(IFERROR(IF(X31=TRUNC(X31),1,"bad"),"bad")="bad",0,1)=1,X31&gt;=0),1,0),IF(X$30=$AV$1,IF(AND(IF(IFERROR(X31*1,"bad")="bad",0,1)=1,X31&gt;0),1,0),IF(X$30=$AW$1,IF(AND(IF(IFERROR(IF(X31=TRUNC(X31),1,"bad"),"bad")="bad",0,1)=1,X31&gt;0),1,0),IF(X$30=$AX$1,1,IF(X$30=$AY$1,IF(IFERROR(HLOOKUP(X31,$AQ$4:$AZ$4,1,0),"bad")="bad",0,1),0))))))))))))</f>
        <v>1</v>
      </c>
      <c r="BG31" s="251">
        <f t="shared" ref="BG31:BG62" si="37">IF(Y$30="",1,IF(Y$4=99,1,IF(Y31="",0,IF(Y$30=$AQ$1,IF(ISNA(MATCH(Y31,$AN$30:$AO$30,0)),0,1),IF(Y$30=$AR$1,IF(IFERROR(Y31*1,"bad")="bad",0,1),IF(Y$30=$AS$1,IF(IFERROR(IF(Y31=TRUNC(Y31),1,"bad"),"bad")="bad",0,1),IF(Y$30=$AT$1,IF(AND(IF(IFERROR(Y31*1,"bad")="bad",0,1)=1,Y31&gt;=0),1,0),IF(Y$30=$AU$1,IF(AND(IF(IFERROR(IF(Y31=TRUNC(Y31),1,"bad"),"bad")="bad",0,1)=1,Y31&gt;=0),1,0),IF(Y$30=$AV$1,IF(AND(IF(IFERROR(Y31*1,"bad")="bad",0,1)=1,Y31&gt;0),1,0),IF(Y$30=$AW$1,IF(AND(IF(IFERROR(IF(Y31=TRUNC(Y31),1,"bad"),"bad")="bad",0,1)=1,Y31&gt;0),1,0),IF(Y$30=$AX$1,1,IF(Y$30=$AY$1,IF(IFERROR(HLOOKUP(Y31,$AQ$4:$AZ$4,1,0),"bad")="bad",0,1),0))))))))))))</f>
        <v>1</v>
      </c>
      <c r="BH31" s="251">
        <f t="shared" ref="BH31:BH62" si="38">IF(Z$30="",1,IF(Z$4=99,1,IF(Z31="",0,IF(Z$30=$AQ$1,IF(ISNA(MATCH(Z31,$AN$30:$AO$30,0)),0,1),IF(Z$30=$AR$1,IF(IFERROR(Z31*1,"bad")="bad",0,1),IF(Z$30=$AS$1,IF(IFERROR(IF(Z31=TRUNC(Z31),1,"bad"),"bad")="bad",0,1),IF(Z$30=$AT$1,IF(AND(IF(IFERROR(Z31*1,"bad")="bad",0,1)=1,Z31&gt;=0),1,0),IF(Z$30=$AU$1,IF(AND(IF(IFERROR(IF(Z31=TRUNC(Z31),1,"bad"),"bad")="bad",0,1)=1,Z31&gt;=0),1,0),IF(Z$30=$AV$1,IF(AND(IF(IFERROR(Z31*1,"bad")="bad",0,1)=1,Z31&gt;0),1,0),IF(Z$30=$AW$1,IF(AND(IF(IFERROR(IF(Z31=TRUNC(Z31),1,"bad"),"bad")="bad",0,1)=1,Z31&gt;0),1,0),IF(Z$30=$AX$1,1,IF(Z$30=$AY$1,IF(IFERROR(HLOOKUP(Z31,$AQ$4:$AZ$4,1,0),"bad")="bad",0,1),0))))))))))))</f>
        <v>1</v>
      </c>
      <c r="BI31" s="251">
        <f t="shared" ref="BI31:BI62" si="39">IF(AA$30="",1,IF(AA$4=99,1,IF(AA31="",0,IF(AA$30=$AQ$1,IF(ISNA(MATCH(AA31,$AN$30:$AO$30,0)),0,1),IF(AA$30=$AR$1,IF(IFERROR(AA31*1,"bad")="bad",0,1),IF(AA$30=$AS$1,IF(IFERROR(IF(AA31=TRUNC(AA31),1,"bad"),"bad")="bad",0,1),IF(AA$30=$AT$1,IF(AND(IF(IFERROR(AA31*1,"bad")="bad",0,1)=1,AA31&gt;=0),1,0),IF(AA$30=$AU$1,IF(AND(IF(IFERROR(IF(AA31=TRUNC(AA31),1,"bad"),"bad")="bad",0,1)=1,AA31&gt;=0),1,0),IF(AA$30=$AV$1,IF(AND(IF(IFERROR(AA31*1,"bad")="bad",0,1)=1,AA31&gt;0),1,0),IF(AA$30=$AW$1,IF(AND(IF(IFERROR(IF(AA31=TRUNC(AA31),1,"bad"),"bad")="bad",0,1)=1,AA31&gt;0),1,0),IF(AA$30=$AX$1,1,IF(AA$30=$AY$1,IF(IFERROR(HLOOKUP(AA31,$AQ$4:$AZ$4,1,0),"bad")="bad",0,1),0))))))))))))</f>
        <v>1</v>
      </c>
      <c r="BJ31" s="251">
        <f t="shared" ref="BJ31:BJ62" si="40">IF(AB$30="",1,IF(AB$4=99,1,IF(AB31="",0,IF(AB$30=$AQ$1,IF(ISNA(MATCH(AB31,$AN$30:$AO$30,0)),0,1),IF(AB$30=$AR$1,IF(IFERROR(AB31*1,"bad")="bad",0,1),IF(AB$30=$AS$1,IF(IFERROR(IF(AB31=TRUNC(AB31),1,"bad"),"bad")="bad",0,1),IF(AB$30=$AT$1,IF(AND(IF(IFERROR(AB31*1,"bad")="bad",0,1)=1,AB31&gt;=0),1,0),IF(AB$30=$AU$1,IF(AND(IF(IFERROR(IF(AB31=TRUNC(AB31),1,"bad"),"bad")="bad",0,1)=1,AB31&gt;=0),1,0),IF(AB$30=$AV$1,IF(AND(IF(IFERROR(AB31*1,"bad")="bad",0,1)=1,AB31&gt;0),1,0),IF(AB$30=$AW$1,IF(AND(IF(IFERROR(IF(AB31=TRUNC(AB31),1,"bad"),"bad")="bad",0,1)=1,AB31&gt;0),1,0),IF(AB$30=$AX$1,1,IF(AB$30=$AY$1,IF(IFERROR(HLOOKUP(AB31,$AQ$4:$AZ$4,1,0),"bad")="bad",0,1),0))))))))))))</f>
        <v>1</v>
      </c>
      <c r="BK31" s="251">
        <f t="shared" ref="BK31:BK62" si="41">IF(AC$30="",1,IF(AC$4=99,1,IF(AC31="",0,IF(AC$30=$AQ$1,IF(ISNA(MATCH(AC31,$AN$30:$AO$30,0)),0,1),IF(AC$30=$AR$1,IF(IFERROR(AC31*1,"bad")="bad",0,1),IF(AC$30=$AS$1,IF(IFERROR(IF(AC31=TRUNC(AC31),1,"bad"),"bad")="bad",0,1),IF(AC$30=$AT$1,IF(AND(IF(IFERROR(AC31*1,"bad")="bad",0,1)=1,AC31&gt;=0),1,0),IF(AC$30=$AU$1,IF(AND(IF(IFERROR(IF(AC31=TRUNC(AC31),1,"bad"),"bad")="bad",0,1)=1,AC31&gt;=0),1,0),IF(AC$30=$AV$1,IF(AND(IF(IFERROR(AC31*1,"bad")="bad",0,1)=1,AC31&gt;0),1,0),IF(AC$30=$AW$1,IF(AND(IF(IFERROR(IF(AC31=TRUNC(AC31),1,"bad"),"bad")="bad",0,1)=1,AC31&gt;0),1,0),IF(AC$30=$AX$1,1,IF(AC$30=$AY$1,IF(IFERROR(HLOOKUP(AC31,$AQ$4:$AZ$4,1,0),"bad")="bad",0,1),0))))))))))))</f>
        <v>1</v>
      </c>
      <c r="BL31" s="251">
        <f t="shared" ref="BL31:BL62" si="42">IF(AD$30="",1,IF(AD$4=99,1,IF(AD31="",0,IF(AD$30=$AQ$1,IF(ISNA(MATCH(AD31,$AN$30:$AO$30,0)),0,1),IF(AD$30=$AR$1,IF(IFERROR(AD31*1,"bad")="bad",0,1),IF(AD$30=$AS$1,IF(IFERROR(IF(AD31=TRUNC(AD31),1,"bad"),"bad")="bad",0,1),IF(AD$30=$AT$1,IF(AND(IF(IFERROR(AD31*1,"bad")="bad",0,1)=1,AD31&gt;=0),1,0),IF(AD$30=$AU$1,IF(AND(IF(IFERROR(IF(AD31=TRUNC(AD31),1,"bad"),"bad")="bad",0,1)=1,AD31&gt;=0),1,0),IF(AD$30=$AV$1,IF(AND(IF(IFERROR(AD31*1,"bad")="bad",0,1)=1,AD31&gt;0),1,0),IF(AD$30=$AW$1,IF(AND(IF(IFERROR(IF(AD31=TRUNC(AD31),1,"bad"),"bad")="bad",0,1)=1,AD31&gt;0),1,0),IF(AD$30=$AX$1,1,IF(AD$30=$AY$1,IF(IFERROR(HLOOKUP(AD31,$AQ$4:$AZ$4,1,0),"bad")="bad",0,1),0))))))))))))</f>
        <v>1</v>
      </c>
      <c r="BM31" s="251">
        <f t="shared" ref="BM31:BM62" si="43">IF(AE$30="",1,IF(AE$4=99,1,IF(AE31="",0,IF(AE$30=$AQ$1,IF(ISNA(MATCH(AE31,$AN$30:$AO$30,0)),0,1),IF(AE$30=$AR$1,IF(IFERROR(AE31*1,"bad")="bad",0,1),IF(AE$30=$AS$1,IF(IFERROR(IF(AE31=TRUNC(AE31),1,"bad"),"bad")="bad",0,1),IF(AE$30=$AT$1,IF(AND(IF(IFERROR(AE31*1,"bad")="bad",0,1)=1,AE31&gt;=0),1,0),IF(AE$30=$AU$1,IF(AND(IF(IFERROR(IF(AE31=TRUNC(AE31),1,"bad"),"bad")="bad",0,1)=1,AE31&gt;=0),1,0),IF(AE$30=$AV$1,IF(AND(IF(IFERROR(AE31*1,"bad")="bad",0,1)=1,AE31&gt;0),1,0),IF(AE$30=$AW$1,IF(AND(IF(IFERROR(IF(AE31=TRUNC(AE31),1,"bad"),"bad")="bad",0,1)=1,AE31&gt;0),1,0),IF(AE$30=$AX$1,1,IF(AE$30=$AY$1,IF(IFERROR(HLOOKUP(AE31,$AQ$4:$AZ$4,1,0),"bad")="bad",0,1),0))))))))))))</f>
        <v>1</v>
      </c>
      <c r="BN31" s="251">
        <f t="shared" ref="BN31:BN62" si="44">IF(AF$30="",1,IF(AF$4=99,1,IF(AF31="",0,IF(AF$30=$AQ$1,IF(ISNA(MATCH(AF31,$AN$30:$AO$30,0)),0,1),IF(AF$30=$AR$1,IF(IFERROR(AF31*1,"bad")="bad",0,1),IF(AF$30=$AS$1,IF(IFERROR(IF(AF31=TRUNC(AF31),1,"bad"),"bad")="bad",0,1),IF(AF$30=$AT$1,IF(AND(IF(IFERROR(AF31*1,"bad")="bad",0,1)=1,AF31&gt;=0),1,0),IF(AF$30=$AU$1,IF(AND(IF(IFERROR(IF(AF31=TRUNC(AF31),1,"bad"),"bad")="bad",0,1)=1,AF31&gt;=0),1,0),IF(AF$30=$AV$1,IF(AND(IF(IFERROR(AF31*1,"bad")="bad",0,1)=1,AF31&gt;0),1,0),IF(AF$30=$AW$1,IF(AND(IF(IFERROR(IF(AF31=TRUNC(AF31),1,"bad"),"bad")="bad",0,1)=1,AF31&gt;0),1,0),IF(AF$30=$AX$1,1,IF(AF$30=$AY$1,IF(IFERROR(HLOOKUP(AF31,$AQ$4:$AZ$4,1,0),"bad")="bad",0,1),0))))))))))))</f>
        <v>1</v>
      </c>
      <c r="BO31" s="251">
        <f t="shared" ref="BO31:BO62" si="45">IF(AG$30="",1,IF(AG$4=99,1,IF(AG31="",0,IF(AG$30=$AQ$1,IF(ISNA(MATCH(AG31,$AN$30:$AO$30,0)),0,1),IF(AG$30=$AR$1,IF(IFERROR(AG31*1,"bad")="bad",0,1),IF(AG$30=$AS$1,IF(IFERROR(IF(AG31=TRUNC(AG31),1,"bad"),"bad")="bad",0,1),IF(AG$30=$AT$1,IF(AND(IF(IFERROR(AG31*1,"bad")="bad",0,1)=1,AG31&gt;=0),1,0),IF(AG$30=$AU$1,IF(AND(IF(IFERROR(IF(AG31=TRUNC(AG31),1,"bad"),"bad")="bad",0,1)=1,AG31&gt;=0),1,0),IF(AG$30=$AV$1,IF(AND(IF(IFERROR(AG31*1,"bad")="bad",0,1)=1,AG31&gt;0),1,0),IF(AG$30=$AW$1,IF(AND(IF(IFERROR(IF(AG31=TRUNC(AG31),1,"bad"),"bad")="bad",0,1)=1,AG31&gt;0),1,0),IF(AG$30=$AX$1,1,IF(AG$30=$AY$1,IF(IFERROR(HLOOKUP(AG31,$AQ$4:$AZ$4,1,0),"bad")="bad",0,1),0))))))))))))</f>
        <v>1</v>
      </c>
      <c r="BP31" s="251">
        <f t="shared" ref="BP31:BP62" si="46">IF(AH$30="",1,IF(AH$4=99,1,IF(AH31="",0,IF(AH$30=$AQ$1,IF(ISNA(MATCH(AH31,$AN$30:$AO$30,0)),0,1),IF(AH$30=$AR$1,IF(IFERROR(AH31*1,"bad")="bad",0,1),IF(AH$30=$AS$1,IF(IFERROR(IF(AH31=TRUNC(AH31),1,"bad"),"bad")="bad",0,1),IF(AH$30=$AT$1,IF(AND(IF(IFERROR(AH31*1,"bad")="bad",0,1)=1,AH31&gt;=0),1,0),IF(AH$30=$AU$1,IF(AND(IF(IFERROR(IF(AH31=TRUNC(AH31),1,"bad"),"bad")="bad",0,1)=1,AH31&gt;=0),1,0),IF(AH$30=$AV$1,IF(AND(IF(IFERROR(AH31*1,"bad")="bad",0,1)=1,AH31&gt;0),1,0),IF(AH$30=$AW$1,IF(AND(IF(IFERROR(IF(AH31=TRUNC(AH31),1,"bad"),"bad")="bad",0,1)=1,AH31&gt;0),1,0),IF(AH$30=$AX$1,1,IF(AH$30=$AY$1,IF(IFERROR(HLOOKUP(AH31,$AQ$4:$AZ$4,1,0),"bad")="bad",0,1),0))))))))))))</f>
        <v>1</v>
      </c>
      <c r="BQ31" s="1">
        <f t="shared" ref="BQ31:BQ62" si="47">IF(AI$30="",1,IF(AI$4=99,1,IF(AI31="",0,IF(AI$30=$AQ$1,IF(ISNA(MATCH(AI31,$AN$30:$AO$30,0)),0,1),IF(AI$30=$AR$1,IF(IFERROR(AI31*1,"bad")="bad",0,1),IF(AI$30=$AS$1,IF(IFERROR(IF(AI31=TRUNC(AI31),1,"bad"),"bad")="bad",0,1),IF(AI$30=$AT$1,IF(AND(IF(IFERROR(AI31*1,"bad")="bad",0,1)=1,AI31&gt;=0),1,0),IF(AI$30=$AU$1,IF(AND(IF(IFERROR(IF(AI31=TRUNC(AI31),1,"bad"),"bad")="bad",0,1)=1,AI31&gt;=0),1,0),IF(AI$30=$AV$1,IF(AND(IF(IFERROR(AI31*1,"bad")="bad",0,1)=1,AI31&gt;0),1,0),IF(AI$30=$AW$1,IF(AND(IF(IFERROR(IF(AI31=TRUNC(AI31),1,"bad"),"bad")="bad",0,1)=1,AI31&gt;0),1,0),IF(AI$30=$AX$1,1,IF(AI$30=$AY$1,IF(IFERROR(HLOOKUP(AI31,$AQ$4:$AZ$4,1,0),"bad")="bad",0,1),0))))))))))))</f>
        <v>1</v>
      </c>
      <c r="BR31" s="1">
        <f t="shared" ref="BR31:BR62" si="48">IF(AJ$30="",1,IF(AJ$4=99,1,IF(AJ31="",0,IF(AJ$30=$AQ$1,IF(ISNA(MATCH(AJ31,$AN$30:$AO$30,0)),0,1),IF(AJ$30=$AR$1,IF(IFERROR(AJ31*1,"bad")="bad",0,1),IF(AJ$30=$AS$1,IF(IFERROR(IF(AJ31=TRUNC(AJ31),1,"bad"),"bad")="bad",0,1),IF(AJ$30=$AT$1,IF(AND(IF(IFERROR(AJ31*1,"bad")="bad",0,1)=1,AJ31&gt;=0),1,0),IF(AJ$30=$AU$1,IF(AND(IF(IFERROR(IF(AJ31=TRUNC(AJ31),1,"bad"),"bad")="bad",0,1)=1,AJ31&gt;=0),1,0),IF(AJ$30=$AV$1,IF(AND(IF(IFERROR(AJ31*1,"bad")="bad",0,1)=1,AJ31&gt;0),1,0),IF(AJ$30=$AW$1,IF(AND(IF(IFERROR(IF(AJ31=TRUNC(AJ31),1,"bad"),"bad")="bad",0,1)=1,AJ31&gt;0),1,0),IF(AJ$30=$AX$1,1,IF(AJ$30=$AY$1,IF(IFERROR(HLOOKUP(AJ31,$AQ$4:$AZ$4,1,0),"bad")="bad",0,1),0))))))))))))</f>
        <v>1</v>
      </c>
      <c r="BS31" s="1">
        <f t="shared" ref="BS31:BS62" si="49">IF(AK$30="",1,IF(AK31="",0,IF(AK$30=$AQ$1,IF(ISNA(MATCH(AK31,$AN$30:$AO$30,0)),0,1),IF(AK$30=$AR$1,IF(IFERROR(AK31*1,"bad")="bad",0,1),IF(AK$30=$AS$1,IF(IFERROR(IF(AK31=TRUNC(AK31),1,"bad"),"bad")="bad",0,1),IF(AK$30=$AT$1,IF(AND(IF(IFERROR(AK31*1,"bad")="bad",0,1)=1,AK31&gt;=0),1,0),IF(AK$30=$AU$1,IF(AND(IF(IFERROR(IF(AK31=TRUNC(AK31),1,"bad"),"bad")="bad",0,1)=1,AK31&gt;=0),1,0),IF(AK$30=$AV$1,IF(AND(IF(IFERROR(AK31*1,"bad")="bad",0,1)=1,AK31&gt;0),1,0),IF(AK$30=$AW$1,IF(AND(IF(IFERROR(IF(AK31=TRUNC(AK31),1,"bad"),"bad")="bad",0,1)=1,AK31&gt;0),1,0),IF(AK$30=$AX$1,1,IF(AK$30=$AY$1,IF(IFERROR(HLOOKUP(AK31,$AQ$4:$AZ$4,1,0),"bad")="bad",0,1),0)))))))))))</f>
        <v>1</v>
      </c>
      <c r="BX31" s="1">
        <f>IF($F31="","",BX$30)</f>
        <v>1</v>
      </c>
      <c r="BY31" s="1">
        <f t="shared" ref="BY31:CG46" si="50">IF($F31="","",BY$30)</f>
        <v>2</v>
      </c>
      <c r="BZ31" s="1">
        <f t="shared" si="50"/>
        <v>3</v>
      </c>
      <c r="CA31" s="1">
        <f t="shared" si="50"/>
        <v>4</v>
      </c>
      <c r="CB31" s="1">
        <f t="shared" si="50"/>
        <v>5</v>
      </c>
      <c r="CC31" s="1">
        <f t="shared" si="50"/>
        <v>6</v>
      </c>
      <c r="CD31" s="1">
        <f t="shared" si="50"/>
        <v>7</v>
      </c>
      <c r="CE31" s="1">
        <f t="shared" si="50"/>
        <v>8</v>
      </c>
      <c r="CF31" s="1">
        <f t="shared" si="50"/>
        <v>9</v>
      </c>
      <c r="CG31" s="1">
        <f t="shared" si="50"/>
        <v>10</v>
      </c>
    </row>
    <row r="32" spans="1:85" x14ac:dyDescent="0.25">
      <c r="B32" s="24">
        <f t="shared" ref="B32:B95" si="51">IF(F32="","",ROW()-30)</f>
        <v>2</v>
      </c>
      <c r="C32" s="247">
        <v>580423283</v>
      </c>
      <c r="D32" s="247">
        <v>1001829897</v>
      </c>
      <c r="E32" s="248" t="s">
        <v>322</v>
      </c>
      <c r="F32" s="248" t="s">
        <v>313</v>
      </c>
      <c r="G32" s="154">
        <v>1</v>
      </c>
      <c r="H32" s="26">
        <v>340000</v>
      </c>
      <c r="I32" s="26">
        <v>150000</v>
      </c>
      <c r="J32" s="267">
        <f t="shared" ref="J32:J95" si="52">IF($F32="","",IF(AND(I32&gt;0,I32&lt;=H32),1,$AN$1))</f>
        <v>1</v>
      </c>
      <c r="K32" s="154">
        <v>1</v>
      </c>
      <c r="L32" s="154">
        <v>1</v>
      </c>
      <c r="M32" s="154">
        <v>1</v>
      </c>
      <c r="N32" s="154">
        <v>1</v>
      </c>
      <c r="O32" s="154">
        <v>1</v>
      </c>
      <c r="P32" s="154">
        <v>1</v>
      </c>
      <c r="Q32" s="154">
        <v>1</v>
      </c>
      <c r="R32" s="154">
        <v>1</v>
      </c>
      <c r="S32" s="154">
        <v>1</v>
      </c>
      <c r="T32" s="154">
        <v>1</v>
      </c>
      <c r="U32" s="154">
        <v>1</v>
      </c>
      <c r="V32" s="154">
        <v>1</v>
      </c>
      <c r="W32" s="154">
        <v>14</v>
      </c>
      <c r="X32" s="154">
        <v>1</v>
      </c>
      <c r="Y32" s="154">
        <v>1</v>
      </c>
      <c r="Z32" s="154">
        <v>0</v>
      </c>
      <c r="AA32" s="154">
        <v>1</v>
      </c>
      <c r="AB32" s="154">
        <v>1</v>
      </c>
      <c r="AC32" s="154">
        <v>1</v>
      </c>
      <c r="AD32" s="154">
        <v>1</v>
      </c>
      <c r="AE32" s="154">
        <v>1</v>
      </c>
      <c r="AF32" s="154">
        <v>1</v>
      </c>
      <c r="AG32" s="154"/>
      <c r="AH32" s="154"/>
      <c r="AI32" s="154"/>
      <c r="AJ32" s="24"/>
      <c r="AK32" s="24">
        <f t="shared" si="20"/>
        <v>1</v>
      </c>
      <c r="AL32" s="25"/>
      <c r="AM32" s="1">
        <f t="shared" si="21"/>
        <v>1</v>
      </c>
      <c r="AN32" s="1">
        <f t="shared" ref="AN32:AO63" si="53">IF($F32="","",AN$30)</f>
        <v>0</v>
      </c>
      <c r="AO32" s="1">
        <f t="shared" si="53"/>
        <v>1</v>
      </c>
      <c r="AP32" s="1">
        <f t="shared" si="22"/>
        <v>1</v>
      </c>
      <c r="AQ32" s="1">
        <f t="shared" si="23"/>
        <v>1</v>
      </c>
      <c r="AS32" s="1">
        <f t="shared" si="24"/>
        <v>1</v>
      </c>
      <c r="AT32" s="1">
        <f t="shared" si="25"/>
        <v>1</v>
      </c>
      <c r="AU32" s="1">
        <f t="shared" si="26"/>
        <v>1</v>
      </c>
      <c r="AV32" s="1">
        <f t="shared" si="27"/>
        <v>1</v>
      </c>
      <c r="AW32" s="1">
        <f t="shared" si="28"/>
        <v>1</v>
      </c>
      <c r="AX32" s="1">
        <f t="shared" si="29"/>
        <v>1</v>
      </c>
      <c r="AY32" s="1">
        <f t="shared" si="29"/>
        <v>1</v>
      </c>
      <c r="AZ32" s="1">
        <f t="shared" si="30"/>
        <v>1</v>
      </c>
      <c r="BA32" s="1">
        <f t="shared" si="31"/>
        <v>1</v>
      </c>
      <c r="BB32" s="1">
        <f t="shared" si="32"/>
        <v>1</v>
      </c>
      <c r="BC32" s="1">
        <f t="shared" si="33"/>
        <v>1</v>
      </c>
      <c r="BD32" s="1">
        <f t="shared" si="34"/>
        <v>1</v>
      </c>
      <c r="BE32" s="1">
        <f t="shared" si="35"/>
        <v>1</v>
      </c>
      <c r="BF32" s="1">
        <f t="shared" si="36"/>
        <v>1</v>
      </c>
      <c r="BG32" s="251">
        <f t="shared" si="37"/>
        <v>1</v>
      </c>
      <c r="BH32" s="251">
        <f t="shared" si="38"/>
        <v>1</v>
      </c>
      <c r="BI32" s="251">
        <f t="shared" si="39"/>
        <v>1</v>
      </c>
      <c r="BJ32" s="251">
        <f t="shared" si="40"/>
        <v>1</v>
      </c>
      <c r="BK32" s="251">
        <f t="shared" si="41"/>
        <v>1</v>
      </c>
      <c r="BL32" s="251">
        <f t="shared" si="42"/>
        <v>1</v>
      </c>
      <c r="BM32" s="251">
        <f t="shared" si="43"/>
        <v>1</v>
      </c>
      <c r="BN32" s="251">
        <f t="shared" si="44"/>
        <v>1</v>
      </c>
      <c r="BO32" s="251">
        <f t="shared" si="45"/>
        <v>1</v>
      </c>
      <c r="BP32" s="251">
        <f t="shared" si="46"/>
        <v>1</v>
      </c>
      <c r="BQ32" s="1">
        <f t="shared" si="47"/>
        <v>1</v>
      </c>
      <c r="BR32" s="1">
        <f t="shared" si="48"/>
        <v>1</v>
      </c>
      <c r="BS32" s="1">
        <f t="shared" si="49"/>
        <v>1</v>
      </c>
      <c r="BX32" s="1">
        <f t="shared" ref="BX32:CG63" si="54">IF($F32="","",BX$30)</f>
        <v>1</v>
      </c>
      <c r="BY32" s="1">
        <f t="shared" si="50"/>
        <v>2</v>
      </c>
      <c r="BZ32" s="1">
        <f t="shared" si="50"/>
        <v>3</v>
      </c>
      <c r="CA32" s="1">
        <f t="shared" si="50"/>
        <v>4</v>
      </c>
      <c r="CB32" s="1">
        <f t="shared" si="50"/>
        <v>5</v>
      </c>
      <c r="CC32" s="1">
        <f t="shared" si="50"/>
        <v>6</v>
      </c>
      <c r="CD32" s="1">
        <f t="shared" si="50"/>
        <v>7</v>
      </c>
      <c r="CE32" s="1">
        <f t="shared" si="50"/>
        <v>8</v>
      </c>
      <c r="CF32" s="1">
        <f t="shared" si="50"/>
        <v>9</v>
      </c>
      <c r="CG32" s="1">
        <f t="shared" si="50"/>
        <v>10</v>
      </c>
    </row>
    <row r="33" spans="1:85" x14ac:dyDescent="0.25">
      <c r="B33" s="24">
        <f t="shared" si="51"/>
        <v>3</v>
      </c>
      <c r="C33" s="247">
        <v>580503613</v>
      </c>
      <c r="D33" s="387">
        <v>1001842875</v>
      </c>
      <c r="E33" s="248" t="s">
        <v>323</v>
      </c>
      <c r="F33" s="248" t="s">
        <v>311</v>
      </c>
      <c r="G33" s="154">
        <v>1</v>
      </c>
      <c r="H33" s="26">
        <v>200000</v>
      </c>
      <c r="I33" s="26">
        <v>150000</v>
      </c>
      <c r="J33" s="267">
        <f t="shared" si="52"/>
        <v>1</v>
      </c>
      <c r="K33" s="154">
        <v>1</v>
      </c>
      <c r="L33" s="154">
        <v>1</v>
      </c>
      <c r="M33" s="154">
        <v>1</v>
      </c>
      <c r="N33" s="154">
        <v>1</v>
      </c>
      <c r="O33" s="154">
        <v>1</v>
      </c>
      <c r="P33" s="154">
        <v>1</v>
      </c>
      <c r="Q33" s="154">
        <v>1</v>
      </c>
      <c r="R33" s="154">
        <v>1</v>
      </c>
      <c r="S33" s="154">
        <v>1</v>
      </c>
      <c r="T33" s="154">
        <v>1</v>
      </c>
      <c r="U33" s="154">
        <v>1</v>
      </c>
      <c r="V33" s="154">
        <v>1</v>
      </c>
      <c r="W33" s="154">
        <v>33</v>
      </c>
      <c r="X33" s="154">
        <v>1</v>
      </c>
      <c r="Y33" s="154">
        <v>1</v>
      </c>
      <c r="Z33" s="154">
        <v>0</v>
      </c>
      <c r="AA33" s="154">
        <v>1</v>
      </c>
      <c r="AB33" s="154">
        <v>1</v>
      </c>
      <c r="AC33" s="154">
        <v>1</v>
      </c>
      <c r="AD33" s="154">
        <v>1</v>
      </c>
      <c r="AE33" s="154">
        <v>1</v>
      </c>
      <c r="AF33" s="154">
        <v>1</v>
      </c>
      <c r="AG33" s="154"/>
      <c r="AH33" s="154"/>
      <c r="AI33" s="154"/>
      <c r="AJ33" s="24"/>
      <c r="AK33" s="24">
        <f t="shared" si="20"/>
        <v>1</v>
      </c>
      <c r="AL33" s="25"/>
      <c r="AM33" s="1">
        <f t="shared" si="21"/>
        <v>1</v>
      </c>
      <c r="AN33" s="1">
        <f t="shared" si="53"/>
        <v>0</v>
      </c>
      <c r="AO33" s="1">
        <f t="shared" si="53"/>
        <v>1</v>
      </c>
      <c r="AP33" s="1">
        <f t="shared" si="22"/>
        <v>1</v>
      </c>
      <c r="AQ33" s="1">
        <f t="shared" si="23"/>
        <v>1</v>
      </c>
      <c r="AS33" s="1">
        <f t="shared" si="24"/>
        <v>1</v>
      </c>
      <c r="AT33" s="1">
        <f t="shared" si="25"/>
        <v>1</v>
      </c>
      <c r="AU33" s="1">
        <f t="shared" si="26"/>
        <v>1</v>
      </c>
      <c r="AV33" s="1">
        <f t="shared" si="27"/>
        <v>1</v>
      </c>
      <c r="AW33" s="1">
        <f t="shared" si="28"/>
        <v>1</v>
      </c>
      <c r="AX33" s="1">
        <f t="shared" si="29"/>
        <v>1</v>
      </c>
      <c r="AY33" s="1">
        <f t="shared" si="29"/>
        <v>1</v>
      </c>
      <c r="AZ33" s="1">
        <f t="shared" si="30"/>
        <v>1</v>
      </c>
      <c r="BA33" s="1">
        <f t="shared" si="31"/>
        <v>1</v>
      </c>
      <c r="BB33" s="1">
        <f t="shared" si="32"/>
        <v>1</v>
      </c>
      <c r="BC33" s="1">
        <f t="shared" si="33"/>
        <v>1</v>
      </c>
      <c r="BD33" s="1">
        <f t="shared" si="34"/>
        <v>1</v>
      </c>
      <c r="BE33" s="1">
        <f t="shared" si="35"/>
        <v>1</v>
      </c>
      <c r="BF33" s="1">
        <f t="shared" si="36"/>
        <v>1</v>
      </c>
      <c r="BG33" s="251">
        <f t="shared" si="37"/>
        <v>1</v>
      </c>
      <c r="BH33" s="251">
        <f t="shared" si="38"/>
        <v>1</v>
      </c>
      <c r="BI33" s="251">
        <f t="shared" si="39"/>
        <v>1</v>
      </c>
      <c r="BJ33" s="251">
        <f t="shared" si="40"/>
        <v>1</v>
      </c>
      <c r="BK33" s="251">
        <f t="shared" si="41"/>
        <v>1</v>
      </c>
      <c r="BL33" s="251">
        <f t="shared" si="42"/>
        <v>1</v>
      </c>
      <c r="BM33" s="251">
        <f t="shared" si="43"/>
        <v>1</v>
      </c>
      <c r="BN33" s="251">
        <f t="shared" si="44"/>
        <v>1</v>
      </c>
      <c r="BO33" s="251">
        <f t="shared" si="45"/>
        <v>1</v>
      </c>
      <c r="BP33" s="251">
        <f t="shared" si="46"/>
        <v>1</v>
      </c>
      <c r="BQ33" s="1">
        <f t="shared" si="47"/>
        <v>1</v>
      </c>
      <c r="BR33" s="1">
        <f t="shared" si="48"/>
        <v>1</v>
      </c>
      <c r="BS33" s="1">
        <f t="shared" si="49"/>
        <v>1</v>
      </c>
      <c r="BX33" s="1">
        <f t="shared" si="54"/>
        <v>1</v>
      </c>
      <c r="BY33" s="1">
        <f t="shared" si="50"/>
        <v>2</v>
      </c>
      <c r="BZ33" s="1">
        <f t="shared" si="50"/>
        <v>3</v>
      </c>
      <c r="CA33" s="1">
        <f t="shared" si="50"/>
        <v>4</v>
      </c>
      <c r="CB33" s="1">
        <f t="shared" si="50"/>
        <v>5</v>
      </c>
      <c r="CC33" s="1">
        <f t="shared" si="50"/>
        <v>6</v>
      </c>
      <c r="CD33" s="1">
        <f t="shared" si="50"/>
        <v>7</v>
      </c>
      <c r="CE33" s="1">
        <f t="shared" si="50"/>
        <v>8</v>
      </c>
      <c r="CF33" s="1">
        <f t="shared" si="50"/>
        <v>9</v>
      </c>
      <c r="CG33" s="1">
        <f t="shared" si="50"/>
        <v>10</v>
      </c>
    </row>
    <row r="34" spans="1:85" x14ac:dyDescent="0.25">
      <c r="B34" s="24">
        <f t="shared" si="51"/>
        <v>4</v>
      </c>
      <c r="C34" s="247">
        <v>580371045</v>
      </c>
      <c r="D34" s="247">
        <v>1001843020</v>
      </c>
      <c r="E34" s="248" t="s">
        <v>320</v>
      </c>
      <c r="F34" s="248" t="s">
        <v>310</v>
      </c>
      <c r="G34" s="154">
        <v>1</v>
      </c>
      <c r="H34" s="26">
        <v>890000</v>
      </c>
      <c r="I34" s="26">
        <v>150000</v>
      </c>
      <c r="J34" s="267">
        <f t="shared" si="52"/>
        <v>1</v>
      </c>
      <c r="K34" s="154">
        <v>1</v>
      </c>
      <c r="L34" s="154">
        <v>1</v>
      </c>
      <c r="M34" s="154">
        <v>1</v>
      </c>
      <c r="N34" s="154">
        <v>1</v>
      </c>
      <c r="O34" s="154">
        <v>1</v>
      </c>
      <c r="P34" s="154">
        <v>1</v>
      </c>
      <c r="Q34" s="154">
        <v>1</v>
      </c>
      <c r="R34" s="154">
        <v>1</v>
      </c>
      <c r="S34" s="154">
        <v>1</v>
      </c>
      <c r="T34" s="154">
        <v>1</v>
      </c>
      <c r="U34" s="154">
        <v>1</v>
      </c>
      <c r="V34" s="154">
        <v>1</v>
      </c>
      <c r="W34" s="154">
        <v>45</v>
      </c>
      <c r="X34" s="154">
        <v>1</v>
      </c>
      <c r="Y34" s="154">
        <v>1</v>
      </c>
      <c r="Z34" s="154">
        <v>0</v>
      </c>
      <c r="AA34" s="154">
        <v>1</v>
      </c>
      <c r="AB34" s="154">
        <v>1</v>
      </c>
      <c r="AC34" s="154">
        <v>1</v>
      </c>
      <c r="AD34" s="154">
        <v>1</v>
      </c>
      <c r="AE34" s="154">
        <v>1</v>
      </c>
      <c r="AF34" s="154">
        <v>1</v>
      </c>
      <c r="AG34" s="154"/>
      <c r="AH34" s="154"/>
      <c r="AI34" s="154"/>
      <c r="AJ34" s="24"/>
      <c r="AK34" s="24">
        <f t="shared" si="20"/>
        <v>1</v>
      </c>
      <c r="AL34" s="25"/>
      <c r="AM34" s="1">
        <f t="shared" si="21"/>
        <v>1</v>
      </c>
      <c r="AN34" s="1">
        <f t="shared" si="53"/>
        <v>0</v>
      </c>
      <c r="AO34" s="1">
        <f t="shared" si="53"/>
        <v>1</v>
      </c>
      <c r="AP34" s="1">
        <f t="shared" si="22"/>
        <v>1</v>
      </c>
      <c r="AQ34" s="1">
        <f t="shared" si="23"/>
        <v>1</v>
      </c>
      <c r="AS34" s="1">
        <f t="shared" si="24"/>
        <v>1</v>
      </c>
      <c r="AT34" s="1">
        <f t="shared" si="25"/>
        <v>1</v>
      </c>
      <c r="AU34" s="1">
        <f t="shared" si="26"/>
        <v>1</v>
      </c>
      <c r="AV34" s="1">
        <f t="shared" si="27"/>
        <v>1</v>
      </c>
      <c r="AW34" s="1">
        <f t="shared" si="28"/>
        <v>1</v>
      </c>
      <c r="AX34" s="1">
        <f t="shared" si="29"/>
        <v>1</v>
      </c>
      <c r="AY34" s="1">
        <f t="shared" si="29"/>
        <v>1</v>
      </c>
      <c r="AZ34" s="1">
        <f t="shared" si="30"/>
        <v>1</v>
      </c>
      <c r="BA34" s="1">
        <f t="shared" si="31"/>
        <v>1</v>
      </c>
      <c r="BB34" s="1">
        <f t="shared" si="32"/>
        <v>1</v>
      </c>
      <c r="BC34" s="1">
        <f t="shared" si="33"/>
        <v>1</v>
      </c>
      <c r="BD34" s="1">
        <f t="shared" si="34"/>
        <v>1</v>
      </c>
      <c r="BE34" s="1">
        <f t="shared" si="35"/>
        <v>1</v>
      </c>
      <c r="BF34" s="1">
        <f t="shared" si="36"/>
        <v>1</v>
      </c>
      <c r="BG34" s="251">
        <f t="shared" si="37"/>
        <v>1</v>
      </c>
      <c r="BH34" s="251">
        <f t="shared" si="38"/>
        <v>1</v>
      </c>
      <c r="BI34" s="251">
        <f t="shared" si="39"/>
        <v>1</v>
      </c>
      <c r="BJ34" s="251">
        <f t="shared" si="40"/>
        <v>1</v>
      </c>
      <c r="BK34" s="251">
        <f t="shared" si="41"/>
        <v>1</v>
      </c>
      <c r="BL34" s="251">
        <f t="shared" si="42"/>
        <v>1</v>
      </c>
      <c r="BM34" s="251">
        <f t="shared" si="43"/>
        <v>1</v>
      </c>
      <c r="BN34" s="251">
        <f t="shared" si="44"/>
        <v>1</v>
      </c>
      <c r="BO34" s="251">
        <f t="shared" si="45"/>
        <v>1</v>
      </c>
      <c r="BP34" s="251">
        <f t="shared" si="46"/>
        <v>1</v>
      </c>
      <c r="BQ34" s="1">
        <f t="shared" si="47"/>
        <v>1</v>
      </c>
      <c r="BR34" s="1">
        <f t="shared" si="48"/>
        <v>1</v>
      </c>
      <c r="BS34" s="1">
        <f t="shared" si="49"/>
        <v>1</v>
      </c>
      <c r="BX34" s="1">
        <f t="shared" si="54"/>
        <v>1</v>
      </c>
      <c r="BY34" s="1">
        <f t="shared" si="50"/>
        <v>2</v>
      </c>
      <c r="BZ34" s="1">
        <f t="shared" si="50"/>
        <v>3</v>
      </c>
      <c r="CA34" s="1">
        <f t="shared" si="50"/>
        <v>4</v>
      </c>
      <c r="CB34" s="1">
        <f t="shared" si="50"/>
        <v>5</v>
      </c>
      <c r="CC34" s="1">
        <f t="shared" si="50"/>
        <v>6</v>
      </c>
      <c r="CD34" s="1">
        <f t="shared" si="50"/>
        <v>7</v>
      </c>
      <c r="CE34" s="1">
        <f t="shared" si="50"/>
        <v>8</v>
      </c>
      <c r="CF34" s="1">
        <f t="shared" si="50"/>
        <v>9</v>
      </c>
      <c r="CG34" s="1">
        <f t="shared" si="50"/>
        <v>10</v>
      </c>
    </row>
    <row r="35" spans="1:85" x14ac:dyDescent="0.25">
      <c r="B35" s="24" t="str">
        <f>IF(F35="","",ROW()-30)</f>
        <v/>
      </c>
      <c r="C35" s="247"/>
      <c r="D35" s="247"/>
      <c r="E35" s="248"/>
      <c r="F35" s="248"/>
      <c r="G35" s="154"/>
      <c r="H35" s="26"/>
      <c r="I35" s="26"/>
      <c r="J35" s="267" t="str">
        <f t="shared" si="52"/>
        <v/>
      </c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  <c r="Z35" s="154"/>
      <c r="AA35" s="154"/>
      <c r="AB35" s="154"/>
      <c r="AC35" s="154"/>
      <c r="AD35" s="154"/>
      <c r="AE35" s="154"/>
      <c r="AF35" s="154"/>
      <c r="AG35" s="154"/>
      <c r="AH35" s="154"/>
      <c r="AI35" s="154"/>
      <c r="AJ35" s="24"/>
      <c r="AK35" s="24" t="str">
        <f>IF($F35="","",IF(AJ35=1,1,IF(AM35&lt;&gt;1,$AN$1,IF(SUMPRODUCT(--(H35:AI35&gt;=$H$6:$AI$6)*($H$6:$AI$6&lt;&gt;""))=COUNTIF($H$4:$AI$4,1),1,0))))</f>
        <v/>
      </c>
      <c r="AL35" s="25"/>
      <c r="AM35" s="1">
        <f t="shared" si="21"/>
        <v>0</v>
      </c>
      <c r="AN35" s="1" t="str">
        <f t="shared" ref="AN35:AO39" si="55">IF($F35="","",AN$30)</f>
        <v/>
      </c>
      <c r="AO35" s="1" t="str">
        <f t="shared" si="55"/>
        <v/>
      </c>
      <c r="AP35" s="1">
        <f>IF(H$30="",1,IF(H$4=99,1,IF(H35="",0,IF(H$30=$AQ$1,IF(ISNA(MATCH(H35,$AN$30:$AO$30,0)),0,1),IF(H$30=$AR$1,IF(IFERROR(H35*1,"bad")="bad",0,1),IF(H$30=$AS$1,IF(IFERROR(IF(H35=TRUNC(H35),1,"bad"),"bad")="bad",0,1),IF(H$30=$AT$1,IF(AND(IF(IFERROR(H35*1,"bad")="bad",0,1)=1,H35&gt;=0),1,0),IF(H$30=$AU$1,IF(AND(IF(IFERROR(IF(H35=TRUNC(H35),1,"bad"),"bad")="bad",0,1)=1,H35&gt;=0),1,0),IF(H$30=$AV$1,IF(AND(IF(IFERROR(H35*1,"bad")="bad",0,1)=1,H35&gt;0),1,0),IF(H$30=$AW$1,IF(AND(IF(IFERROR(IF(H35=TRUNC(H35),1,"bad"),"bad")="bad",0,1)=1,H35&gt;0),1,0),IF(H$30=$AX$1,1,IF(H$30=$AY$1,IF(IFERROR(HLOOKUP(H35,$AQ$4:$AZ$4,1,0),"bad")="bad",0,1),0))))))))))))</f>
        <v>0</v>
      </c>
      <c r="AQ35" s="1">
        <f t="shared" si="23"/>
        <v>0</v>
      </c>
      <c r="AS35" s="1">
        <f t="shared" si="24"/>
        <v>0</v>
      </c>
      <c r="AT35" s="1">
        <f t="shared" si="25"/>
        <v>0</v>
      </c>
      <c r="AU35" s="1">
        <f t="shared" si="26"/>
        <v>0</v>
      </c>
      <c r="AV35" s="1">
        <f t="shared" si="27"/>
        <v>0</v>
      </c>
      <c r="AW35" s="1">
        <f t="shared" si="28"/>
        <v>0</v>
      </c>
      <c r="AX35" s="1">
        <f t="shared" si="29"/>
        <v>0</v>
      </c>
      <c r="AY35" s="1">
        <f t="shared" si="29"/>
        <v>0</v>
      </c>
      <c r="AZ35" s="1">
        <f t="shared" si="30"/>
        <v>0</v>
      </c>
      <c r="BA35" s="1">
        <f t="shared" si="31"/>
        <v>0</v>
      </c>
      <c r="BB35" s="1">
        <f t="shared" si="32"/>
        <v>0</v>
      </c>
      <c r="BC35" s="1">
        <f t="shared" si="33"/>
        <v>0</v>
      </c>
      <c r="BD35" s="1">
        <f t="shared" si="34"/>
        <v>0</v>
      </c>
      <c r="BE35" s="1">
        <f t="shared" si="35"/>
        <v>0</v>
      </c>
      <c r="BF35" s="1">
        <f t="shared" si="36"/>
        <v>0</v>
      </c>
      <c r="BG35" s="251">
        <f t="shared" si="37"/>
        <v>0</v>
      </c>
      <c r="BH35" s="251">
        <f t="shared" si="38"/>
        <v>0</v>
      </c>
      <c r="BI35" s="251">
        <f t="shared" si="39"/>
        <v>0</v>
      </c>
      <c r="BJ35" s="251">
        <f t="shared" si="40"/>
        <v>0</v>
      </c>
      <c r="BK35" s="251">
        <f t="shared" si="41"/>
        <v>0</v>
      </c>
      <c r="BL35" s="251">
        <f t="shared" si="42"/>
        <v>0</v>
      </c>
      <c r="BM35" s="251">
        <f t="shared" si="43"/>
        <v>0</v>
      </c>
      <c r="BN35" s="251">
        <f t="shared" si="44"/>
        <v>0</v>
      </c>
      <c r="BO35" s="251">
        <f t="shared" si="45"/>
        <v>1</v>
      </c>
      <c r="BP35" s="251">
        <f t="shared" si="46"/>
        <v>1</v>
      </c>
      <c r="BQ35" s="1">
        <f t="shared" si="47"/>
        <v>1</v>
      </c>
      <c r="BR35" s="1">
        <f t="shared" si="48"/>
        <v>1</v>
      </c>
      <c r="BS35" s="1">
        <f t="shared" si="49"/>
        <v>1</v>
      </c>
      <c r="BX35" s="1" t="str">
        <f t="shared" ref="BX35:CG39" si="56">IF($F35="","",BX$30)</f>
        <v/>
      </c>
      <c r="BY35" s="1" t="str">
        <f t="shared" si="56"/>
        <v/>
      </c>
      <c r="BZ35" s="1" t="str">
        <f t="shared" si="56"/>
        <v/>
      </c>
      <c r="CA35" s="1" t="str">
        <f t="shared" si="56"/>
        <v/>
      </c>
      <c r="CB35" s="1" t="str">
        <f t="shared" si="56"/>
        <v/>
      </c>
      <c r="CC35" s="1" t="str">
        <f t="shared" si="56"/>
        <v/>
      </c>
      <c r="CD35" s="1" t="str">
        <f t="shared" si="56"/>
        <v/>
      </c>
      <c r="CE35" s="1" t="str">
        <f t="shared" si="56"/>
        <v/>
      </c>
      <c r="CF35" s="1" t="str">
        <f t="shared" si="56"/>
        <v/>
      </c>
      <c r="CG35" s="1" t="str">
        <f t="shared" si="56"/>
        <v/>
      </c>
    </row>
    <row r="36" spans="1:85" x14ac:dyDescent="0.25">
      <c r="B36" s="24">
        <f>IF(F36="","",ROW()-30)</f>
        <v>6</v>
      </c>
      <c r="C36" s="247">
        <v>580356210</v>
      </c>
      <c r="D36" s="247">
        <v>1001837695</v>
      </c>
      <c r="E36" s="248" t="s">
        <v>324</v>
      </c>
      <c r="F36" s="248" t="s">
        <v>165</v>
      </c>
      <c r="G36" s="154">
        <v>1</v>
      </c>
      <c r="H36" s="26">
        <v>382900</v>
      </c>
      <c r="I36" s="26">
        <v>100000</v>
      </c>
      <c r="J36" s="267">
        <f t="shared" si="52"/>
        <v>1</v>
      </c>
      <c r="K36" s="154">
        <v>1</v>
      </c>
      <c r="L36" s="154">
        <v>1</v>
      </c>
      <c r="M36" s="154">
        <v>1</v>
      </c>
      <c r="N36" s="154">
        <v>1</v>
      </c>
      <c r="O36" s="154">
        <v>1</v>
      </c>
      <c r="P36" s="154">
        <v>1</v>
      </c>
      <c r="Q36" s="154">
        <v>1</v>
      </c>
      <c r="R36" s="154">
        <v>1</v>
      </c>
      <c r="S36" s="154">
        <v>1</v>
      </c>
      <c r="T36" s="154">
        <v>1</v>
      </c>
      <c r="U36" s="154">
        <v>1</v>
      </c>
      <c r="V36" s="154">
        <v>1</v>
      </c>
      <c r="W36" s="154">
        <v>16</v>
      </c>
      <c r="X36" s="154">
        <v>1</v>
      </c>
      <c r="Y36" s="154">
        <v>1</v>
      </c>
      <c r="Z36" s="154">
        <v>1</v>
      </c>
      <c r="AA36" s="154">
        <v>1</v>
      </c>
      <c r="AB36" s="154">
        <v>1</v>
      </c>
      <c r="AC36" s="154">
        <v>1</v>
      </c>
      <c r="AD36" s="154">
        <v>1</v>
      </c>
      <c r="AE36" s="154">
        <v>1</v>
      </c>
      <c r="AF36" s="154">
        <v>1</v>
      </c>
      <c r="AG36" s="154"/>
      <c r="AH36" s="154"/>
      <c r="AI36" s="154"/>
      <c r="AJ36" s="24"/>
      <c r="AK36" s="24">
        <f>IF($F36="","",IF(AJ36=1,1,IF(AM36&lt;&gt;1,$AN$1,IF(SUMPRODUCT(--(H36:AI36&gt;=$H$6:$AI$6)*($H$6:$AI$6&lt;&gt;""))=COUNTIF($H$4:$AI$4,1),1,0))))</f>
        <v>1</v>
      </c>
      <c r="AL36" s="25"/>
      <c r="AM36" s="1">
        <f t="shared" si="21"/>
        <v>1</v>
      </c>
      <c r="AN36" s="1">
        <f t="shared" si="55"/>
        <v>0</v>
      </c>
      <c r="AO36" s="1">
        <f t="shared" si="55"/>
        <v>1</v>
      </c>
      <c r="AP36" s="1">
        <f>IF(H$30="",1,IF(H$4=99,1,IF(H36="",0,IF(H$30=$AQ$1,IF(ISNA(MATCH(H36,$AN$30:$AO$30,0)),0,1),IF(H$30=$AR$1,IF(IFERROR(H36*1,"bad")="bad",0,1),IF(H$30=$AS$1,IF(IFERROR(IF(H36=TRUNC(H36),1,"bad"),"bad")="bad",0,1),IF(H$30=$AT$1,IF(AND(IF(IFERROR(H36*1,"bad")="bad",0,1)=1,H36&gt;=0),1,0),IF(H$30=$AU$1,IF(AND(IF(IFERROR(IF(H36=TRUNC(H36),1,"bad"),"bad")="bad",0,1)=1,H36&gt;=0),1,0),IF(H$30=$AV$1,IF(AND(IF(IFERROR(H36*1,"bad")="bad",0,1)=1,H36&gt;0),1,0),IF(H$30=$AW$1,IF(AND(IF(IFERROR(IF(H36=TRUNC(H36),1,"bad"),"bad")="bad",0,1)=1,H36&gt;0),1,0),IF(H$30=$AX$1,1,IF(H$30=$AY$1,IF(IFERROR(HLOOKUP(H36,$AQ$4:$AZ$4,1,0),"bad")="bad",0,1),0))))))))))))</f>
        <v>1</v>
      </c>
      <c r="AQ36" s="1">
        <f t="shared" si="23"/>
        <v>1</v>
      </c>
      <c r="AS36" s="1">
        <f t="shared" si="24"/>
        <v>1</v>
      </c>
      <c r="AT36" s="1">
        <f t="shared" si="25"/>
        <v>1</v>
      </c>
      <c r="AU36" s="1">
        <f t="shared" si="26"/>
        <v>1</v>
      </c>
      <c r="AV36" s="1">
        <f t="shared" si="27"/>
        <v>1</v>
      </c>
      <c r="AW36" s="1">
        <f t="shared" si="28"/>
        <v>1</v>
      </c>
      <c r="AX36" s="1">
        <f t="shared" si="29"/>
        <v>1</v>
      </c>
      <c r="AY36" s="1">
        <f t="shared" si="29"/>
        <v>1</v>
      </c>
      <c r="AZ36" s="1">
        <f t="shared" si="30"/>
        <v>1</v>
      </c>
      <c r="BA36" s="1">
        <f t="shared" si="31"/>
        <v>1</v>
      </c>
      <c r="BB36" s="1">
        <f t="shared" si="32"/>
        <v>1</v>
      </c>
      <c r="BC36" s="1">
        <f t="shared" si="33"/>
        <v>1</v>
      </c>
      <c r="BD36" s="1">
        <f t="shared" si="34"/>
        <v>1</v>
      </c>
      <c r="BE36" s="1">
        <f t="shared" si="35"/>
        <v>1</v>
      </c>
      <c r="BF36" s="1">
        <f t="shared" si="36"/>
        <v>1</v>
      </c>
      <c r="BG36" s="251">
        <f t="shared" si="37"/>
        <v>1</v>
      </c>
      <c r="BH36" s="251">
        <f t="shared" si="38"/>
        <v>1</v>
      </c>
      <c r="BI36" s="251">
        <f t="shared" si="39"/>
        <v>1</v>
      </c>
      <c r="BJ36" s="251">
        <f t="shared" si="40"/>
        <v>1</v>
      </c>
      <c r="BK36" s="251">
        <f t="shared" si="41"/>
        <v>1</v>
      </c>
      <c r="BL36" s="251">
        <f t="shared" si="42"/>
        <v>1</v>
      </c>
      <c r="BM36" s="251">
        <f t="shared" si="43"/>
        <v>1</v>
      </c>
      <c r="BN36" s="251">
        <f t="shared" si="44"/>
        <v>1</v>
      </c>
      <c r="BO36" s="251">
        <f t="shared" si="45"/>
        <v>1</v>
      </c>
      <c r="BP36" s="251">
        <f t="shared" si="46"/>
        <v>1</v>
      </c>
      <c r="BQ36" s="1">
        <f t="shared" si="47"/>
        <v>1</v>
      </c>
      <c r="BR36" s="1">
        <f t="shared" si="48"/>
        <v>1</v>
      </c>
      <c r="BS36" s="1">
        <f t="shared" si="49"/>
        <v>1</v>
      </c>
      <c r="BX36" s="1">
        <f t="shared" si="56"/>
        <v>1</v>
      </c>
      <c r="BY36" s="1">
        <f t="shared" si="56"/>
        <v>2</v>
      </c>
      <c r="BZ36" s="1">
        <f t="shared" si="56"/>
        <v>3</v>
      </c>
      <c r="CA36" s="1">
        <f t="shared" si="56"/>
        <v>4</v>
      </c>
      <c r="CB36" s="1">
        <f t="shared" si="56"/>
        <v>5</v>
      </c>
      <c r="CC36" s="1">
        <f t="shared" si="56"/>
        <v>6</v>
      </c>
      <c r="CD36" s="1">
        <f t="shared" si="56"/>
        <v>7</v>
      </c>
      <c r="CE36" s="1">
        <f t="shared" si="56"/>
        <v>8</v>
      </c>
      <c r="CF36" s="1">
        <f t="shared" si="56"/>
        <v>9</v>
      </c>
      <c r="CG36" s="1">
        <f t="shared" si="56"/>
        <v>10</v>
      </c>
    </row>
    <row r="37" spans="1:85" x14ac:dyDescent="0.25">
      <c r="B37" s="24">
        <f>IF(F37="","",ROW()-30)</f>
        <v>7</v>
      </c>
      <c r="C37" s="247">
        <v>580356210</v>
      </c>
      <c r="D37" s="247">
        <v>1001844164</v>
      </c>
      <c r="E37" s="248" t="s">
        <v>325</v>
      </c>
      <c r="F37" s="248" t="s">
        <v>165</v>
      </c>
      <c r="G37" s="154">
        <v>1</v>
      </c>
      <c r="H37" s="26">
        <v>382900</v>
      </c>
      <c r="I37" s="26">
        <v>100000</v>
      </c>
      <c r="J37" s="267">
        <f t="shared" si="52"/>
        <v>1</v>
      </c>
      <c r="K37" s="154">
        <v>1</v>
      </c>
      <c r="L37" s="154">
        <v>1</v>
      </c>
      <c r="M37" s="154">
        <v>1</v>
      </c>
      <c r="N37" s="154">
        <v>1</v>
      </c>
      <c r="O37" s="154">
        <v>1</v>
      </c>
      <c r="P37" s="154">
        <v>1</v>
      </c>
      <c r="Q37" s="154">
        <v>1</v>
      </c>
      <c r="R37" s="154">
        <v>1</v>
      </c>
      <c r="S37" s="154">
        <v>1</v>
      </c>
      <c r="T37" s="154">
        <v>1</v>
      </c>
      <c r="U37" s="154">
        <v>1</v>
      </c>
      <c r="V37" s="154">
        <v>1</v>
      </c>
      <c r="W37" s="154">
        <v>13</v>
      </c>
      <c r="X37" s="154">
        <v>1</v>
      </c>
      <c r="Y37" s="154">
        <v>1</v>
      </c>
      <c r="Z37" s="154">
        <v>0</v>
      </c>
      <c r="AA37" s="154">
        <v>1</v>
      </c>
      <c r="AB37" s="154">
        <v>1</v>
      </c>
      <c r="AC37" s="154">
        <v>1</v>
      </c>
      <c r="AD37" s="154">
        <v>1</v>
      </c>
      <c r="AE37" s="154">
        <v>1</v>
      </c>
      <c r="AF37" s="154">
        <v>1</v>
      </c>
      <c r="AG37" s="154"/>
      <c r="AH37" s="154"/>
      <c r="AI37" s="154"/>
      <c r="AJ37" s="24"/>
      <c r="AK37" s="24">
        <f>IF($F37="","",IF(AJ37=1,1,IF(AM37&lt;&gt;1,$AN$1,IF(SUMPRODUCT(--(H37:AI37&gt;=$H$6:$AI$6)*($H$6:$AI$6&lt;&gt;""))=COUNTIF($H$4:$AI$4,1),1,0))))</f>
        <v>1</v>
      </c>
      <c r="AL37" s="25"/>
      <c r="AM37" s="1">
        <f t="shared" si="21"/>
        <v>1</v>
      </c>
      <c r="AN37" s="1">
        <f t="shared" si="55"/>
        <v>0</v>
      </c>
      <c r="AO37" s="1">
        <f t="shared" si="55"/>
        <v>1</v>
      </c>
      <c r="AP37" s="1">
        <f>IF(H$30="",1,IF(H$4=99,1,IF(H37="",0,IF(H$30=$AQ$1,IF(ISNA(MATCH(H37,$AN$30:$AO$30,0)),0,1),IF(H$30=$AR$1,IF(IFERROR(H37*1,"bad")="bad",0,1),IF(H$30=$AS$1,IF(IFERROR(IF(H37=TRUNC(H37),1,"bad"),"bad")="bad",0,1),IF(H$30=$AT$1,IF(AND(IF(IFERROR(H37*1,"bad")="bad",0,1)=1,H37&gt;=0),1,0),IF(H$30=$AU$1,IF(AND(IF(IFERROR(IF(H37=TRUNC(H37),1,"bad"),"bad")="bad",0,1)=1,H37&gt;=0),1,0),IF(H$30=$AV$1,IF(AND(IF(IFERROR(H37*1,"bad")="bad",0,1)=1,H37&gt;0),1,0),IF(H$30=$AW$1,IF(AND(IF(IFERROR(IF(H37=TRUNC(H37),1,"bad"),"bad")="bad",0,1)=1,H37&gt;0),1,0),IF(H$30=$AX$1,1,IF(H$30=$AY$1,IF(IFERROR(HLOOKUP(H37,$AQ$4:$AZ$4,1,0),"bad")="bad",0,1),0))))))))))))</f>
        <v>1</v>
      </c>
      <c r="AQ37" s="1">
        <f t="shared" si="23"/>
        <v>1</v>
      </c>
      <c r="AS37" s="1">
        <f t="shared" si="24"/>
        <v>1</v>
      </c>
      <c r="AT37" s="1">
        <f t="shared" si="25"/>
        <v>1</v>
      </c>
      <c r="AU37" s="1">
        <f t="shared" si="26"/>
        <v>1</v>
      </c>
      <c r="AV37" s="1">
        <f t="shared" si="27"/>
        <v>1</v>
      </c>
      <c r="AW37" s="1">
        <f t="shared" si="28"/>
        <v>1</v>
      </c>
      <c r="AX37" s="1">
        <f t="shared" si="29"/>
        <v>1</v>
      </c>
      <c r="AY37" s="1">
        <f t="shared" si="29"/>
        <v>1</v>
      </c>
      <c r="AZ37" s="1">
        <f t="shared" si="30"/>
        <v>1</v>
      </c>
      <c r="BA37" s="1">
        <f t="shared" si="31"/>
        <v>1</v>
      </c>
      <c r="BB37" s="1">
        <f t="shared" si="32"/>
        <v>1</v>
      </c>
      <c r="BC37" s="1">
        <f t="shared" si="33"/>
        <v>1</v>
      </c>
      <c r="BD37" s="1">
        <f t="shared" si="34"/>
        <v>1</v>
      </c>
      <c r="BE37" s="1">
        <f t="shared" si="35"/>
        <v>1</v>
      </c>
      <c r="BF37" s="1">
        <f t="shared" si="36"/>
        <v>1</v>
      </c>
      <c r="BG37" s="251">
        <f t="shared" si="37"/>
        <v>1</v>
      </c>
      <c r="BH37" s="251">
        <f t="shared" si="38"/>
        <v>1</v>
      </c>
      <c r="BI37" s="251">
        <f t="shared" si="39"/>
        <v>1</v>
      </c>
      <c r="BJ37" s="251">
        <f t="shared" si="40"/>
        <v>1</v>
      </c>
      <c r="BK37" s="251">
        <f t="shared" si="41"/>
        <v>1</v>
      </c>
      <c r="BL37" s="251">
        <f t="shared" si="42"/>
        <v>1</v>
      </c>
      <c r="BM37" s="251">
        <f t="shared" si="43"/>
        <v>1</v>
      </c>
      <c r="BN37" s="251">
        <f t="shared" si="44"/>
        <v>1</v>
      </c>
      <c r="BO37" s="251">
        <f t="shared" si="45"/>
        <v>1</v>
      </c>
      <c r="BP37" s="251">
        <f t="shared" si="46"/>
        <v>1</v>
      </c>
      <c r="BQ37" s="1">
        <f t="shared" si="47"/>
        <v>1</v>
      </c>
      <c r="BR37" s="1">
        <f t="shared" si="48"/>
        <v>1</v>
      </c>
      <c r="BS37" s="1">
        <f t="shared" si="49"/>
        <v>1</v>
      </c>
      <c r="BX37" s="1">
        <f t="shared" si="56"/>
        <v>1</v>
      </c>
      <c r="BY37" s="1">
        <f t="shared" si="56"/>
        <v>2</v>
      </c>
      <c r="BZ37" s="1">
        <f t="shared" si="56"/>
        <v>3</v>
      </c>
      <c r="CA37" s="1">
        <f t="shared" si="56"/>
        <v>4</v>
      </c>
      <c r="CB37" s="1">
        <f t="shared" si="56"/>
        <v>5</v>
      </c>
      <c r="CC37" s="1">
        <f t="shared" si="56"/>
        <v>6</v>
      </c>
      <c r="CD37" s="1">
        <f t="shared" si="56"/>
        <v>7</v>
      </c>
      <c r="CE37" s="1">
        <f t="shared" si="56"/>
        <v>8</v>
      </c>
      <c r="CF37" s="1">
        <f t="shared" si="56"/>
        <v>9</v>
      </c>
      <c r="CG37" s="1">
        <f t="shared" si="56"/>
        <v>10</v>
      </c>
    </row>
    <row r="38" spans="1:85" x14ac:dyDescent="0.25">
      <c r="B38" s="24" t="str">
        <f>IF(F38="","",ROW()-30)</f>
        <v/>
      </c>
      <c r="C38" s="247"/>
      <c r="D38" s="247"/>
      <c r="E38" s="248"/>
      <c r="F38" s="248"/>
      <c r="G38" s="154"/>
      <c r="H38" s="26"/>
      <c r="I38" s="26"/>
      <c r="J38" s="267" t="str">
        <f t="shared" si="52"/>
        <v/>
      </c>
      <c r="K38" s="154"/>
      <c r="L38" s="154"/>
      <c r="M38" s="154"/>
      <c r="N38" s="154"/>
      <c r="O38" s="154"/>
      <c r="P38" s="154"/>
      <c r="Q38" s="154"/>
      <c r="R38" s="154"/>
      <c r="S38" s="154"/>
      <c r="T38" s="154"/>
      <c r="U38" s="154"/>
      <c r="V38" s="154"/>
      <c r="W38" s="154"/>
      <c r="X38" s="154"/>
      <c r="Y38" s="154"/>
      <c r="Z38" s="154"/>
      <c r="AA38" s="154"/>
      <c r="AB38" s="154"/>
      <c r="AC38" s="154"/>
      <c r="AD38" s="154"/>
      <c r="AE38" s="154"/>
      <c r="AF38" s="154"/>
      <c r="AG38" s="154"/>
      <c r="AH38" s="154"/>
      <c r="AI38" s="154"/>
      <c r="AJ38" s="24"/>
      <c r="AK38" s="24" t="str">
        <f>IF($F38="","",IF(AJ38=1,1,IF(AM38&lt;&gt;1,$AN$1,IF(SUMPRODUCT(--(H38:AI38&gt;=$H$6:$AI$6)*($H$6:$AI$6&lt;&gt;""))=COUNTIF($H$4:$AI$4,1),1,0))))</f>
        <v/>
      </c>
      <c r="AL38" s="25"/>
      <c r="AM38" s="1">
        <f t="shared" si="21"/>
        <v>0</v>
      </c>
      <c r="AN38" s="1" t="str">
        <f t="shared" si="55"/>
        <v/>
      </c>
      <c r="AO38" s="1" t="str">
        <f t="shared" si="55"/>
        <v/>
      </c>
      <c r="AP38" s="1">
        <f>IF(H$30="",1,IF(H$4=99,1,IF(H38="",0,IF(H$30=$AQ$1,IF(ISNA(MATCH(H38,$AN$30:$AO$30,0)),0,1),IF(H$30=$AR$1,IF(IFERROR(H38*1,"bad")="bad",0,1),IF(H$30=$AS$1,IF(IFERROR(IF(H38=TRUNC(H38),1,"bad"),"bad")="bad",0,1),IF(H$30=$AT$1,IF(AND(IF(IFERROR(H38*1,"bad")="bad",0,1)=1,H38&gt;=0),1,0),IF(H$30=$AU$1,IF(AND(IF(IFERROR(IF(H38=TRUNC(H38),1,"bad"),"bad")="bad",0,1)=1,H38&gt;=0),1,0),IF(H$30=$AV$1,IF(AND(IF(IFERROR(H38*1,"bad")="bad",0,1)=1,H38&gt;0),1,0),IF(H$30=$AW$1,IF(AND(IF(IFERROR(IF(H38=TRUNC(H38),1,"bad"),"bad")="bad",0,1)=1,H38&gt;0),1,0),IF(H$30=$AX$1,1,IF(H$30=$AY$1,IF(IFERROR(HLOOKUP(H38,$AQ$4:$AZ$4,1,0),"bad")="bad",0,1),0))))))))))))</f>
        <v>0</v>
      </c>
      <c r="AQ38" s="1">
        <f t="shared" si="23"/>
        <v>0</v>
      </c>
      <c r="AS38" s="1">
        <f t="shared" si="24"/>
        <v>0</v>
      </c>
      <c r="AT38" s="1">
        <f t="shared" si="25"/>
        <v>0</v>
      </c>
      <c r="AU38" s="1">
        <f t="shared" si="26"/>
        <v>0</v>
      </c>
      <c r="AV38" s="1">
        <f t="shared" si="27"/>
        <v>0</v>
      </c>
      <c r="AW38" s="1">
        <f t="shared" si="28"/>
        <v>0</v>
      </c>
      <c r="AX38" s="1">
        <f t="shared" si="29"/>
        <v>0</v>
      </c>
      <c r="AY38" s="1">
        <f t="shared" si="29"/>
        <v>0</v>
      </c>
      <c r="AZ38" s="1">
        <f t="shared" si="30"/>
        <v>0</v>
      </c>
      <c r="BA38" s="1">
        <f t="shared" si="31"/>
        <v>0</v>
      </c>
      <c r="BB38" s="1">
        <f t="shared" si="32"/>
        <v>0</v>
      </c>
      <c r="BC38" s="1">
        <f t="shared" si="33"/>
        <v>0</v>
      </c>
      <c r="BD38" s="1">
        <f t="shared" si="34"/>
        <v>0</v>
      </c>
      <c r="BE38" s="1">
        <f t="shared" si="35"/>
        <v>0</v>
      </c>
      <c r="BF38" s="1">
        <f t="shared" si="36"/>
        <v>0</v>
      </c>
      <c r="BG38" s="251">
        <f t="shared" si="37"/>
        <v>0</v>
      </c>
      <c r="BH38" s="251">
        <f t="shared" si="38"/>
        <v>0</v>
      </c>
      <c r="BI38" s="251">
        <f t="shared" si="39"/>
        <v>0</v>
      </c>
      <c r="BJ38" s="251">
        <f t="shared" si="40"/>
        <v>0</v>
      </c>
      <c r="BK38" s="251">
        <f t="shared" si="41"/>
        <v>0</v>
      </c>
      <c r="BL38" s="251">
        <f t="shared" si="42"/>
        <v>0</v>
      </c>
      <c r="BM38" s="251">
        <f t="shared" si="43"/>
        <v>0</v>
      </c>
      <c r="BN38" s="251">
        <f t="shared" si="44"/>
        <v>0</v>
      </c>
      <c r="BO38" s="251">
        <f t="shared" si="45"/>
        <v>1</v>
      </c>
      <c r="BP38" s="251">
        <f t="shared" si="46"/>
        <v>1</v>
      </c>
      <c r="BQ38" s="1">
        <f t="shared" si="47"/>
        <v>1</v>
      </c>
      <c r="BR38" s="1">
        <f t="shared" si="48"/>
        <v>1</v>
      </c>
      <c r="BS38" s="1">
        <f t="shared" si="49"/>
        <v>1</v>
      </c>
      <c r="BX38" s="1" t="str">
        <f t="shared" si="56"/>
        <v/>
      </c>
      <c r="BY38" s="1" t="str">
        <f t="shared" si="56"/>
        <v/>
      </c>
      <c r="BZ38" s="1" t="str">
        <f t="shared" si="56"/>
        <v/>
      </c>
      <c r="CA38" s="1" t="str">
        <f t="shared" si="56"/>
        <v/>
      </c>
      <c r="CB38" s="1" t="str">
        <f t="shared" si="56"/>
        <v/>
      </c>
      <c r="CC38" s="1" t="str">
        <f t="shared" si="56"/>
        <v/>
      </c>
      <c r="CD38" s="1" t="str">
        <f t="shared" si="56"/>
        <v/>
      </c>
      <c r="CE38" s="1" t="str">
        <f t="shared" si="56"/>
        <v/>
      </c>
      <c r="CF38" s="1" t="str">
        <f t="shared" si="56"/>
        <v/>
      </c>
      <c r="CG38" s="1" t="str">
        <f t="shared" si="56"/>
        <v/>
      </c>
    </row>
    <row r="39" spans="1:85" x14ac:dyDescent="0.25">
      <c r="B39" s="24" t="str">
        <f>IF(F39="","",ROW()-30)</f>
        <v/>
      </c>
      <c r="C39" s="247"/>
      <c r="D39" s="247"/>
      <c r="E39" s="248"/>
      <c r="F39" s="248"/>
      <c r="G39" s="154"/>
      <c r="H39" s="26"/>
      <c r="I39" s="26"/>
      <c r="J39" s="267" t="str">
        <f t="shared" si="52"/>
        <v/>
      </c>
      <c r="K39" s="154"/>
      <c r="L39" s="154"/>
      <c r="M39" s="154"/>
      <c r="N39" s="154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  <c r="Z39" s="154"/>
      <c r="AA39" s="154"/>
      <c r="AB39" s="154"/>
      <c r="AC39" s="154"/>
      <c r="AD39" s="154"/>
      <c r="AE39" s="154"/>
      <c r="AF39" s="154"/>
      <c r="AG39" s="154"/>
      <c r="AH39" s="154"/>
      <c r="AI39" s="154"/>
      <c r="AJ39" s="24"/>
      <c r="AK39" s="24" t="str">
        <f>IF($F39="","",IF(AJ39=1,1,IF(AM39&lt;&gt;1,$AN$1,IF(SUMPRODUCT(--(H39:AI39&gt;=$H$6:$AI$6)*($H$6:$AI$6&lt;&gt;""))=COUNTIF($H$4:$AI$4,1),1,0))))</f>
        <v/>
      </c>
      <c r="AL39" s="25"/>
      <c r="AM39" s="1">
        <f t="shared" si="21"/>
        <v>0</v>
      </c>
      <c r="AN39" s="1" t="str">
        <f t="shared" si="55"/>
        <v/>
      </c>
      <c r="AO39" s="1" t="str">
        <f t="shared" si="55"/>
        <v/>
      </c>
      <c r="AP39" s="1">
        <f>IF(H$30="",1,IF(H$4=99,1,IF(H39="",0,IF(H$30=$AQ$1,IF(ISNA(MATCH(H39,$AN$30:$AO$30,0)),0,1),IF(H$30=$AR$1,IF(IFERROR(H39*1,"bad")="bad",0,1),IF(H$30=$AS$1,IF(IFERROR(IF(H39=TRUNC(H39),1,"bad"),"bad")="bad",0,1),IF(H$30=$AT$1,IF(AND(IF(IFERROR(H39*1,"bad")="bad",0,1)=1,H39&gt;=0),1,0),IF(H$30=$AU$1,IF(AND(IF(IFERROR(IF(H39=TRUNC(H39),1,"bad"),"bad")="bad",0,1)=1,H39&gt;=0),1,0),IF(H$30=$AV$1,IF(AND(IF(IFERROR(H39*1,"bad")="bad",0,1)=1,H39&gt;0),1,0),IF(H$30=$AW$1,IF(AND(IF(IFERROR(IF(H39=TRUNC(H39),1,"bad"),"bad")="bad",0,1)=1,H39&gt;0),1,0),IF(H$30=$AX$1,1,IF(H$30=$AY$1,IF(IFERROR(HLOOKUP(H39,$AQ$4:$AZ$4,1,0),"bad")="bad",0,1),0))))))))))))</f>
        <v>0</v>
      </c>
      <c r="AQ39" s="1">
        <f t="shared" si="23"/>
        <v>0</v>
      </c>
      <c r="AS39" s="1">
        <f t="shared" si="24"/>
        <v>0</v>
      </c>
      <c r="AT39" s="1">
        <f t="shared" si="25"/>
        <v>0</v>
      </c>
      <c r="AU39" s="1">
        <f t="shared" si="26"/>
        <v>0</v>
      </c>
      <c r="AV39" s="1">
        <f t="shared" si="27"/>
        <v>0</v>
      </c>
      <c r="AW39" s="1">
        <f t="shared" si="28"/>
        <v>0</v>
      </c>
      <c r="AX39" s="1">
        <f t="shared" si="29"/>
        <v>0</v>
      </c>
      <c r="AY39" s="1">
        <f t="shared" si="29"/>
        <v>0</v>
      </c>
      <c r="AZ39" s="1">
        <f t="shared" si="30"/>
        <v>0</v>
      </c>
      <c r="BA39" s="1">
        <f t="shared" si="31"/>
        <v>0</v>
      </c>
      <c r="BB39" s="1">
        <f t="shared" si="32"/>
        <v>0</v>
      </c>
      <c r="BC39" s="1">
        <f t="shared" si="33"/>
        <v>0</v>
      </c>
      <c r="BD39" s="1">
        <f t="shared" si="34"/>
        <v>0</v>
      </c>
      <c r="BE39" s="1">
        <f t="shared" si="35"/>
        <v>0</v>
      </c>
      <c r="BF39" s="1">
        <f t="shared" si="36"/>
        <v>0</v>
      </c>
      <c r="BG39" s="251">
        <f t="shared" si="37"/>
        <v>0</v>
      </c>
      <c r="BH39" s="251">
        <f t="shared" si="38"/>
        <v>0</v>
      </c>
      <c r="BI39" s="251">
        <f t="shared" si="39"/>
        <v>0</v>
      </c>
      <c r="BJ39" s="251">
        <f t="shared" si="40"/>
        <v>0</v>
      </c>
      <c r="BK39" s="251">
        <f t="shared" si="41"/>
        <v>0</v>
      </c>
      <c r="BL39" s="251">
        <f t="shared" si="42"/>
        <v>0</v>
      </c>
      <c r="BM39" s="251">
        <f t="shared" si="43"/>
        <v>0</v>
      </c>
      <c r="BN39" s="251">
        <f t="shared" si="44"/>
        <v>0</v>
      </c>
      <c r="BO39" s="251">
        <f t="shared" si="45"/>
        <v>1</v>
      </c>
      <c r="BP39" s="251">
        <f t="shared" si="46"/>
        <v>1</v>
      </c>
      <c r="BQ39" s="1">
        <f t="shared" si="47"/>
        <v>1</v>
      </c>
      <c r="BR39" s="1">
        <f t="shared" si="48"/>
        <v>1</v>
      </c>
      <c r="BS39" s="1">
        <f t="shared" si="49"/>
        <v>1</v>
      </c>
      <c r="BX39" s="1" t="str">
        <f t="shared" si="56"/>
        <v/>
      </c>
      <c r="BY39" s="1" t="str">
        <f t="shared" si="56"/>
        <v/>
      </c>
      <c r="BZ39" s="1" t="str">
        <f t="shared" si="56"/>
        <v/>
      </c>
      <c r="CA39" s="1" t="str">
        <f t="shared" si="56"/>
        <v/>
      </c>
      <c r="CB39" s="1" t="str">
        <f t="shared" si="56"/>
        <v/>
      </c>
      <c r="CC39" s="1" t="str">
        <f t="shared" si="56"/>
        <v/>
      </c>
      <c r="CD39" s="1" t="str">
        <f t="shared" si="56"/>
        <v/>
      </c>
      <c r="CE39" s="1" t="str">
        <f t="shared" si="56"/>
        <v/>
      </c>
      <c r="CF39" s="1" t="str">
        <f t="shared" si="56"/>
        <v/>
      </c>
      <c r="CG39" s="1" t="str">
        <f t="shared" si="56"/>
        <v/>
      </c>
    </row>
    <row r="40" spans="1:85" x14ac:dyDescent="0.25">
      <c r="B40" s="24" t="str">
        <f t="shared" si="51"/>
        <v/>
      </c>
      <c r="C40" s="247"/>
      <c r="D40" s="247"/>
      <c r="E40" s="248"/>
      <c r="F40" s="248"/>
      <c r="G40" s="154"/>
      <c r="H40" s="26"/>
      <c r="I40" s="26"/>
      <c r="J40" s="267" t="str">
        <f t="shared" si="52"/>
        <v/>
      </c>
      <c r="K40" s="154"/>
      <c r="L40" s="154"/>
      <c r="M40" s="154"/>
      <c r="N40" s="154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  <c r="Z40" s="154"/>
      <c r="AA40" s="154"/>
      <c r="AB40" s="154"/>
      <c r="AC40" s="154"/>
      <c r="AD40" s="154"/>
      <c r="AE40" s="154"/>
      <c r="AF40" s="154"/>
      <c r="AG40" s="154"/>
      <c r="AH40" s="154"/>
      <c r="AI40" s="154"/>
      <c r="AJ40" s="24"/>
      <c r="AK40" s="24" t="str">
        <f t="shared" si="20"/>
        <v/>
      </c>
      <c r="AL40" s="25"/>
      <c r="AM40" s="1">
        <f t="shared" si="21"/>
        <v>0</v>
      </c>
      <c r="AN40" s="1" t="str">
        <f t="shared" si="53"/>
        <v/>
      </c>
      <c r="AO40" s="1" t="str">
        <f t="shared" si="53"/>
        <v/>
      </c>
      <c r="AP40" s="1">
        <f t="shared" si="22"/>
        <v>0</v>
      </c>
      <c r="AQ40" s="1">
        <f t="shared" si="23"/>
        <v>0</v>
      </c>
      <c r="AS40" s="1">
        <f t="shared" si="24"/>
        <v>0</v>
      </c>
      <c r="AT40" s="1">
        <f t="shared" si="25"/>
        <v>0</v>
      </c>
      <c r="AU40" s="1">
        <f t="shared" si="26"/>
        <v>0</v>
      </c>
      <c r="AV40" s="1">
        <f t="shared" si="27"/>
        <v>0</v>
      </c>
      <c r="AW40" s="1">
        <f t="shared" si="28"/>
        <v>0</v>
      </c>
      <c r="AX40" s="1">
        <f t="shared" si="29"/>
        <v>0</v>
      </c>
      <c r="AY40" s="1">
        <f t="shared" si="29"/>
        <v>0</v>
      </c>
      <c r="AZ40" s="1">
        <f t="shared" si="30"/>
        <v>0</v>
      </c>
      <c r="BA40" s="1">
        <f t="shared" si="31"/>
        <v>0</v>
      </c>
      <c r="BB40" s="1">
        <f t="shared" si="32"/>
        <v>0</v>
      </c>
      <c r="BC40" s="1">
        <f t="shared" si="33"/>
        <v>0</v>
      </c>
      <c r="BD40" s="1">
        <f t="shared" si="34"/>
        <v>0</v>
      </c>
      <c r="BE40" s="1">
        <f t="shared" si="35"/>
        <v>0</v>
      </c>
      <c r="BF40" s="1">
        <f t="shared" si="36"/>
        <v>0</v>
      </c>
      <c r="BG40" s="251">
        <f t="shared" si="37"/>
        <v>0</v>
      </c>
      <c r="BH40" s="251">
        <f t="shared" si="38"/>
        <v>0</v>
      </c>
      <c r="BI40" s="251">
        <f t="shared" si="39"/>
        <v>0</v>
      </c>
      <c r="BJ40" s="251">
        <f t="shared" si="40"/>
        <v>0</v>
      </c>
      <c r="BK40" s="251">
        <f t="shared" si="41"/>
        <v>0</v>
      </c>
      <c r="BL40" s="251">
        <f t="shared" si="42"/>
        <v>0</v>
      </c>
      <c r="BM40" s="251">
        <f t="shared" si="43"/>
        <v>0</v>
      </c>
      <c r="BN40" s="251">
        <f t="shared" si="44"/>
        <v>0</v>
      </c>
      <c r="BO40" s="251">
        <f t="shared" si="45"/>
        <v>1</v>
      </c>
      <c r="BP40" s="251">
        <f t="shared" si="46"/>
        <v>1</v>
      </c>
      <c r="BQ40" s="1">
        <f t="shared" si="47"/>
        <v>1</v>
      </c>
      <c r="BR40" s="1">
        <f t="shared" si="48"/>
        <v>1</v>
      </c>
      <c r="BS40" s="1">
        <f t="shared" si="49"/>
        <v>1</v>
      </c>
      <c r="BX40" s="1" t="str">
        <f t="shared" si="54"/>
        <v/>
      </c>
      <c r="BY40" s="1" t="str">
        <f t="shared" si="50"/>
        <v/>
      </c>
      <c r="BZ40" s="1" t="str">
        <f t="shared" si="50"/>
        <v/>
      </c>
      <c r="CA40" s="1" t="str">
        <f t="shared" si="50"/>
        <v/>
      </c>
      <c r="CB40" s="1" t="str">
        <f t="shared" si="50"/>
        <v/>
      </c>
      <c r="CC40" s="1" t="str">
        <f t="shared" si="50"/>
        <v/>
      </c>
      <c r="CD40" s="1" t="str">
        <f t="shared" si="50"/>
        <v/>
      </c>
      <c r="CE40" s="1" t="str">
        <f t="shared" si="50"/>
        <v/>
      </c>
      <c r="CF40" s="1" t="str">
        <f t="shared" si="50"/>
        <v/>
      </c>
      <c r="CG40" s="1" t="str">
        <f t="shared" si="50"/>
        <v/>
      </c>
    </row>
    <row r="41" spans="1:85" x14ac:dyDescent="0.25">
      <c r="A41" s="1">
        <f>ROW()-30</f>
        <v>11</v>
      </c>
      <c r="B41" s="24" t="str">
        <f t="shared" si="51"/>
        <v/>
      </c>
      <c r="C41" s="247"/>
      <c r="D41" s="247"/>
      <c r="E41" s="248"/>
      <c r="F41" s="249"/>
      <c r="G41" s="154"/>
      <c r="H41" s="26"/>
      <c r="I41" s="26"/>
      <c r="J41" s="267" t="str">
        <f t="shared" si="52"/>
        <v/>
      </c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4"/>
      <c r="AD41" s="154"/>
      <c r="AE41" s="154"/>
      <c r="AF41" s="154"/>
      <c r="AG41" s="154"/>
      <c r="AH41" s="154"/>
      <c r="AI41" s="154"/>
      <c r="AJ41" s="24"/>
      <c r="AK41" s="24" t="str">
        <f t="shared" si="20"/>
        <v/>
      </c>
      <c r="AL41" s="25"/>
      <c r="AM41" s="1">
        <f t="shared" si="21"/>
        <v>0</v>
      </c>
      <c r="AN41" s="1" t="str">
        <f t="shared" si="53"/>
        <v/>
      </c>
      <c r="AO41" s="1" t="str">
        <f t="shared" si="53"/>
        <v/>
      </c>
      <c r="AP41" s="1">
        <f t="shared" si="22"/>
        <v>0</v>
      </c>
      <c r="AQ41" s="1">
        <f t="shared" si="23"/>
        <v>0</v>
      </c>
      <c r="AS41" s="1">
        <f t="shared" si="24"/>
        <v>0</v>
      </c>
      <c r="AT41" s="1">
        <f t="shared" si="25"/>
        <v>0</v>
      </c>
      <c r="AU41" s="1">
        <f t="shared" si="26"/>
        <v>0</v>
      </c>
      <c r="AV41" s="1">
        <f t="shared" si="27"/>
        <v>0</v>
      </c>
      <c r="AW41" s="1">
        <f t="shared" si="28"/>
        <v>0</v>
      </c>
      <c r="AX41" s="1">
        <f t="shared" si="29"/>
        <v>0</v>
      </c>
      <c r="AY41" s="1">
        <f t="shared" si="29"/>
        <v>0</v>
      </c>
      <c r="AZ41" s="1">
        <f t="shared" si="30"/>
        <v>0</v>
      </c>
      <c r="BA41" s="1">
        <f t="shared" si="31"/>
        <v>0</v>
      </c>
      <c r="BB41" s="1">
        <f t="shared" si="32"/>
        <v>0</v>
      </c>
      <c r="BC41" s="1">
        <f t="shared" si="33"/>
        <v>0</v>
      </c>
      <c r="BD41" s="1">
        <f t="shared" si="34"/>
        <v>0</v>
      </c>
      <c r="BE41" s="1">
        <f t="shared" si="35"/>
        <v>0</v>
      </c>
      <c r="BF41" s="1">
        <f t="shared" si="36"/>
        <v>0</v>
      </c>
      <c r="BG41" s="251">
        <f t="shared" si="37"/>
        <v>0</v>
      </c>
      <c r="BH41" s="251">
        <f t="shared" si="38"/>
        <v>0</v>
      </c>
      <c r="BI41" s="251">
        <f t="shared" si="39"/>
        <v>0</v>
      </c>
      <c r="BJ41" s="251">
        <f t="shared" si="40"/>
        <v>0</v>
      </c>
      <c r="BK41" s="251">
        <f t="shared" si="41"/>
        <v>0</v>
      </c>
      <c r="BL41" s="251">
        <f t="shared" si="42"/>
        <v>0</v>
      </c>
      <c r="BM41" s="251">
        <f t="shared" si="43"/>
        <v>0</v>
      </c>
      <c r="BN41" s="251">
        <f t="shared" si="44"/>
        <v>0</v>
      </c>
      <c r="BO41" s="251">
        <f t="shared" si="45"/>
        <v>1</v>
      </c>
      <c r="BP41" s="251">
        <f t="shared" si="46"/>
        <v>1</v>
      </c>
      <c r="BQ41" s="1">
        <f t="shared" si="47"/>
        <v>1</v>
      </c>
      <c r="BR41" s="1">
        <f t="shared" si="48"/>
        <v>1</v>
      </c>
      <c r="BS41" s="1">
        <f t="shared" si="49"/>
        <v>1</v>
      </c>
      <c r="BX41" s="1" t="str">
        <f t="shared" si="54"/>
        <v/>
      </c>
      <c r="BY41" s="1" t="str">
        <f t="shared" si="50"/>
        <v/>
      </c>
      <c r="BZ41" s="1" t="str">
        <f t="shared" si="50"/>
        <v/>
      </c>
      <c r="CA41" s="1" t="str">
        <f t="shared" si="50"/>
        <v/>
      </c>
      <c r="CB41" s="1" t="str">
        <f t="shared" si="50"/>
        <v/>
      </c>
      <c r="CC41" s="1" t="str">
        <f t="shared" si="50"/>
        <v/>
      </c>
      <c r="CD41" s="1" t="str">
        <f t="shared" si="50"/>
        <v/>
      </c>
      <c r="CE41" s="1" t="str">
        <f t="shared" si="50"/>
        <v/>
      </c>
      <c r="CF41" s="1" t="str">
        <f t="shared" si="50"/>
        <v/>
      </c>
      <c r="CG41" s="1" t="str">
        <f t="shared" si="50"/>
        <v/>
      </c>
    </row>
    <row r="42" spans="1:85" x14ac:dyDescent="0.25">
      <c r="B42" s="24" t="str">
        <f t="shared" si="51"/>
        <v/>
      </c>
      <c r="C42" s="247"/>
      <c r="D42" s="247"/>
      <c r="E42" s="248"/>
      <c r="F42" s="249"/>
      <c r="G42" s="154"/>
      <c r="H42" s="26"/>
      <c r="I42" s="26"/>
      <c r="J42" s="267" t="str">
        <f t="shared" si="52"/>
        <v/>
      </c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  <c r="Z42" s="154"/>
      <c r="AA42" s="154"/>
      <c r="AB42" s="154"/>
      <c r="AC42" s="154"/>
      <c r="AD42" s="154"/>
      <c r="AE42" s="154"/>
      <c r="AF42" s="154"/>
      <c r="AG42" s="154"/>
      <c r="AH42" s="154"/>
      <c r="AI42" s="154"/>
      <c r="AJ42" s="24"/>
      <c r="AK42" s="24" t="str">
        <f t="shared" si="20"/>
        <v/>
      </c>
      <c r="AL42" s="25"/>
      <c r="AM42" s="1">
        <f t="shared" si="21"/>
        <v>0</v>
      </c>
      <c r="AN42" s="1" t="str">
        <f t="shared" si="53"/>
        <v/>
      </c>
      <c r="AO42" s="1" t="str">
        <f t="shared" si="53"/>
        <v/>
      </c>
      <c r="AP42" s="1">
        <f t="shared" si="22"/>
        <v>0</v>
      </c>
      <c r="AQ42" s="1">
        <f t="shared" si="23"/>
        <v>0</v>
      </c>
      <c r="AS42" s="1">
        <f t="shared" si="24"/>
        <v>0</v>
      </c>
      <c r="AT42" s="1">
        <f t="shared" si="25"/>
        <v>0</v>
      </c>
      <c r="AU42" s="1">
        <f t="shared" si="26"/>
        <v>0</v>
      </c>
      <c r="AV42" s="1">
        <f t="shared" si="27"/>
        <v>0</v>
      </c>
      <c r="AW42" s="1">
        <f t="shared" si="28"/>
        <v>0</v>
      </c>
      <c r="AX42" s="1">
        <f t="shared" si="29"/>
        <v>0</v>
      </c>
      <c r="AY42" s="1">
        <f t="shared" si="29"/>
        <v>0</v>
      </c>
      <c r="AZ42" s="1">
        <f t="shared" si="30"/>
        <v>0</v>
      </c>
      <c r="BA42" s="1">
        <f t="shared" si="31"/>
        <v>0</v>
      </c>
      <c r="BB42" s="1">
        <f t="shared" si="32"/>
        <v>0</v>
      </c>
      <c r="BC42" s="1">
        <f t="shared" si="33"/>
        <v>0</v>
      </c>
      <c r="BD42" s="1">
        <f t="shared" si="34"/>
        <v>0</v>
      </c>
      <c r="BE42" s="1">
        <f t="shared" si="35"/>
        <v>0</v>
      </c>
      <c r="BF42" s="1">
        <f t="shared" si="36"/>
        <v>0</v>
      </c>
      <c r="BG42" s="251">
        <f t="shared" si="37"/>
        <v>0</v>
      </c>
      <c r="BH42" s="251">
        <f t="shared" si="38"/>
        <v>0</v>
      </c>
      <c r="BI42" s="251">
        <f t="shared" si="39"/>
        <v>0</v>
      </c>
      <c r="BJ42" s="251">
        <f t="shared" si="40"/>
        <v>0</v>
      </c>
      <c r="BK42" s="251">
        <f t="shared" si="41"/>
        <v>0</v>
      </c>
      <c r="BL42" s="251">
        <f t="shared" si="42"/>
        <v>0</v>
      </c>
      <c r="BM42" s="251">
        <f t="shared" si="43"/>
        <v>0</v>
      </c>
      <c r="BN42" s="251">
        <f t="shared" si="44"/>
        <v>0</v>
      </c>
      <c r="BO42" s="251">
        <f t="shared" si="45"/>
        <v>1</v>
      </c>
      <c r="BP42" s="251">
        <f t="shared" si="46"/>
        <v>1</v>
      </c>
      <c r="BQ42" s="1">
        <f t="shared" si="47"/>
        <v>1</v>
      </c>
      <c r="BR42" s="1">
        <f t="shared" si="48"/>
        <v>1</v>
      </c>
      <c r="BS42" s="1">
        <f t="shared" si="49"/>
        <v>1</v>
      </c>
      <c r="BX42" s="1" t="str">
        <f t="shared" si="54"/>
        <v/>
      </c>
      <c r="BY42" s="1" t="str">
        <f t="shared" si="50"/>
        <v/>
      </c>
      <c r="BZ42" s="1" t="str">
        <f t="shared" si="50"/>
        <v/>
      </c>
      <c r="CA42" s="1" t="str">
        <f t="shared" si="50"/>
        <v/>
      </c>
      <c r="CB42" s="1" t="str">
        <f t="shared" si="50"/>
        <v/>
      </c>
      <c r="CC42" s="1" t="str">
        <f t="shared" si="50"/>
        <v/>
      </c>
      <c r="CD42" s="1" t="str">
        <f t="shared" si="50"/>
        <v/>
      </c>
      <c r="CE42" s="1" t="str">
        <f t="shared" si="50"/>
        <v/>
      </c>
      <c r="CF42" s="1" t="str">
        <f t="shared" si="50"/>
        <v/>
      </c>
      <c r="CG42" s="1" t="str">
        <f t="shared" si="50"/>
        <v/>
      </c>
    </row>
    <row r="43" spans="1:85" x14ac:dyDescent="0.25">
      <c r="B43" s="24" t="str">
        <f t="shared" si="51"/>
        <v/>
      </c>
      <c r="C43" s="247"/>
      <c r="D43" s="247"/>
      <c r="E43" s="248"/>
      <c r="F43" s="249"/>
      <c r="G43" s="154"/>
      <c r="H43" s="26"/>
      <c r="I43" s="26"/>
      <c r="J43" s="267" t="str">
        <f t="shared" si="52"/>
        <v/>
      </c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  <c r="Z43" s="154"/>
      <c r="AA43" s="154"/>
      <c r="AB43" s="154"/>
      <c r="AC43" s="154"/>
      <c r="AD43" s="154"/>
      <c r="AE43" s="154"/>
      <c r="AF43" s="154"/>
      <c r="AG43" s="154"/>
      <c r="AH43" s="154"/>
      <c r="AI43" s="154"/>
      <c r="AJ43" s="24"/>
      <c r="AK43" s="24" t="str">
        <f t="shared" si="20"/>
        <v/>
      </c>
      <c r="AL43" s="25"/>
      <c r="AM43" s="1">
        <f t="shared" si="21"/>
        <v>0</v>
      </c>
      <c r="AN43" s="1" t="str">
        <f t="shared" si="53"/>
        <v/>
      </c>
      <c r="AO43" s="1" t="str">
        <f t="shared" si="53"/>
        <v/>
      </c>
      <c r="AP43" s="1">
        <f t="shared" si="22"/>
        <v>0</v>
      </c>
      <c r="AQ43" s="1">
        <f t="shared" si="23"/>
        <v>0</v>
      </c>
      <c r="AS43" s="1">
        <f t="shared" si="24"/>
        <v>0</v>
      </c>
      <c r="AT43" s="1">
        <f t="shared" si="25"/>
        <v>0</v>
      </c>
      <c r="AU43" s="1">
        <f t="shared" si="26"/>
        <v>0</v>
      </c>
      <c r="AV43" s="1">
        <f t="shared" si="27"/>
        <v>0</v>
      </c>
      <c r="AW43" s="1">
        <f t="shared" si="28"/>
        <v>0</v>
      </c>
      <c r="AX43" s="1">
        <f t="shared" si="29"/>
        <v>0</v>
      </c>
      <c r="AY43" s="1">
        <f t="shared" si="29"/>
        <v>0</v>
      </c>
      <c r="AZ43" s="1">
        <f t="shared" si="30"/>
        <v>0</v>
      </c>
      <c r="BA43" s="1">
        <f t="shared" si="31"/>
        <v>0</v>
      </c>
      <c r="BB43" s="1">
        <f t="shared" si="32"/>
        <v>0</v>
      </c>
      <c r="BC43" s="1">
        <f t="shared" si="33"/>
        <v>0</v>
      </c>
      <c r="BD43" s="1">
        <f t="shared" si="34"/>
        <v>0</v>
      </c>
      <c r="BE43" s="1">
        <f t="shared" si="35"/>
        <v>0</v>
      </c>
      <c r="BF43" s="1">
        <f t="shared" si="36"/>
        <v>0</v>
      </c>
      <c r="BG43" s="251">
        <f t="shared" si="37"/>
        <v>0</v>
      </c>
      <c r="BH43" s="251">
        <f t="shared" si="38"/>
        <v>0</v>
      </c>
      <c r="BI43" s="251">
        <f t="shared" si="39"/>
        <v>0</v>
      </c>
      <c r="BJ43" s="251">
        <f t="shared" si="40"/>
        <v>0</v>
      </c>
      <c r="BK43" s="251">
        <f t="shared" si="41"/>
        <v>0</v>
      </c>
      <c r="BL43" s="251">
        <f t="shared" si="42"/>
        <v>0</v>
      </c>
      <c r="BM43" s="251">
        <f t="shared" si="43"/>
        <v>0</v>
      </c>
      <c r="BN43" s="251">
        <f t="shared" si="44"/>
        <v>0</v>
      </c>
      <c r="BO43" s="251">
        <f t="shared" si="45"/>
        <v>1</v>
      </c>
      <c r="BP43" s="251">
        <f t="shared" si="46"/>
        <v>1</v>
      </c>
      <c r="BQ43" s="1">
        <f t="shared" si="47"/>
        <v>1</v>
      </c>
      <c r="BR43" s="1">
        <f t="shared" si="48"/>
        <v>1</v>
      </c>
      <c r="BS43" s="1">
        <f t="shared" si="49"/>
        <v>1</v>
      </c>
      <c r="BX43" s="1" t="str">
        <f t="shared" si="54"/>
        <v/>
      </c>
      <c r="BY43" s="1" t="str">
        <f t="shared" si="50"/>
        <v/>
      </c>
      <c r="BZ43" s="1" t="str">
        <f t="shared" si="50"/>
        <v/>
      </c>
      <c r="CA43" s="1" t="str">
        <f t="shared" si="50"/>
        <v/>
      </c>
      <c r="CB43" s="1" t="str">
        <f t="shared" si="50"/>
        <v/>
      </c>
      <c r="CC43" s="1" t="str">
        <f t="shared" si="50"/>
        <v/>
      </c>
      <c r="CD43" s="1" t="str">
        <f t="shared" si="50"/>
        <v/>
      </c>
      <c r="CE43" s="1" t="str">
        <f t="shared" si="50"/>
        <v/>
      </c>
      <c r="CF43" s="1" t="str">
        <f t="shared" si="50"/>
        <v/>
      </c>
      <c r="CG43" s="1" t="str">
        <f t="shared" si="50"/>
        <v/>
      </c>
    </row>
    <row r="44" spans="1:85" x14ac:dyDescent="0.25">
      <c r="B44" s="24" t="str">
        <f t="shared" si="51"/>
        <v/>
      </c>
      <c r="C44" s="247"/>
      <c r="D44" s="247"/>
      <c r="E44" s="248"/>
      <c r="F44" s="249"/>
      <c r="G44" s="154"/>
      <c r="H44" s="26"/>
      <c r="I44" s="26"/>
      <c r="J44" s="267" t="str">
        <f t="shared" si="52"/>
        <v/>
      </c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4"/>
      <c r="AA44" s="154"/>
      <c r="AB44" s="154"/>
      <c r="AC44" s="154"/>
      <c r="AD44" s="154"/>
      <c r="AE44" s="154"/>
      <c r="AF44" s="154"/>
      <c r="AG44" s="154"/>
      <c r="AH44" s="154"/>
      <c r="AI44" s="154"/>
      <c r="AJ44" s="24"/>
      <c r="AK44" s="24" t="str">
        <f t="shared" si="20"/>
        <v/>
      </c>
      <c r="AL44" s="25"/>
      <c r="AM44" s="1">
        <f t="shared" si="21"/>
        <v>0</v>
      </c>
      <c r="AN44" s="1" t="str">
        <f t="shared" si="53"/>
        <v/>
      </c>
      <c r="AO44" s="1" t="str">
        <f t="shared" si="53"/>
        <v/>
      </c>
      <c r="AP44" s="1">
        <f t="shared" si="22"/>
        <v>0</v>
      </c>
      <c r="AQ44" s="1">
        <f t="shared" si="23"/>
        <v>0</v>
      </c>
      <c r="AS44" s="1">
        <f t="shared" si="24"/>
        <v>0</v>
      </c>
      <c r="AT44" s="1">
        <f t="shared" si="25"/>
        <v>0</v>
      </c>
      <c r="AU44" s="1">
        <f t="shared" si="26"/>
        <v>0</v>
      </c>
      <c r="AV44" s="1">
        <f t="shared" si="27"/>
        <v>0</v>
      </c>
      <c r="AW44" s="1">
        <f t="shared" si="28"/>
        <v>0</v>
      </c>
      <c r="AX44" s="1">
        <f t="shared" si="29"/>
        <v>0</v>
      </c>
      <c r="AY44" s="1">
        <f t="shared" si="29"/>
        <v>0</v>
      </c>
      <c r="AZ44" s="1">
        <f t="shared" si="30"/>
        <v>0</v>
      </c>
      <c r="BA44" s="1">
        <f t="shared" si="31"/>
        <v>0</v>
      </c>
      <c r="BB44" s="1">
        <f t="shared" si="32"/>
        <v>0</v>
      </c>
      <c r="BC44" s="1">
        <f t="shared" si="33"/>
        <v>0</v>
      </c>
      <c r="BD44" s="1">
        <f t="shared" si="34"/>
        <v>0</v>
      </c>
      <c r="BE44" s="1">
        <f t="shared" si="35"/>
        <v>0</v>
      </c>
      <c r="BF44" s="1">
        <f t="shared" si="36"/>
        <v>0</v>
      </c>
      <c r="BG44" s="251">
        <f t="shared" si="37"/>
        <v>0</v>
      </c>
      <c r="BH44" s="251">
        <f t="shared" si="38"/>
        <v>0</v>
      </c>
      <c r="BI44" s="251">
        <f t="shared" si="39"/>
        <v>0</v>
      </c>
      <c r="BJ44" s="251">
        <f t="shared" si="40"/>
        <v>0</v>
      </c>
      <c r="BK44" s="251">
        <f t="shared" si="41"/>
        <v>0</v>
      </c>
      <c r="BL44" s="251">
        <f t="shared" si="42"/>
        <v>0</v>
      </c>
      <c r="BM44" s="251">
        <f t="shared" si="43"/>
        <v>0</v>
      </c>
      <c r="BN44" s="251">
        <f t="shared" si="44"/>
        <v>0</v>
      </c>
      <c r="BO44" s="251">
        <f t="shared" si="45"/>
        <v>1</v>
      </c>
      <c r="BP44" s="251">
        <f t="shared" si="46"/>
        <v>1</v>
      </c>
      <c r="BQ44" s="1">
        <f t="shared" si="47"/>
        <v>1</v>
      </c>
      <c r="BR44" s="1">
        <f t="shared" si="48"/>
        <v>1</v>
      </c>
      <c r="BS44" s="1">
        <f t="shared" si="49"/>
        <v>1</v>
      </c>
      <c r="BX44" s="1" t="str">
        <f t="shared" si="54"/>
        <v/>
      </c>
      <c r="BY44" s="1" t="str">
        <f t="shared" si="50"/>
        <v/>
      </c>
      <c r="BZ44" s="1" t="str">
        <f t="shared" si="50"/>
        <v/>
      </c>
      <c r="CA44" s="1" t="str">
        <f t="shared" si="50"/>
        <v/>
      </c>
      <c r="CB44" s="1" t="str">
        <f t="shared" si="50"/>
        <v/>
      </c>
      <c r="CC44" s="1" t="str">
        <f t="shared" si="50"/>
        <v/>
      </c>
      <c r="CD44" s="1" t="str">
        <f t="shared" si="50"/>
        <v/>
      </c>
      <c r="CE44" s="1" t="str">
        <f t="shared" si="50"/>
        <v/>
      </c>
      <c r="CF44" s="1" t="str">
        <f t="shared" si="50"/>
        <v/>
      </c>
      <c r="CG44" s="1" t="str">
        <f t="shared" si="50"/>
        <v/>
      </c>
    </row>
    <row r="45" spans="1:85" x14ac:dyDescent="0.25">
      <c r="B45" s="24" t="str">
        <f t="shared" si="51"/>
        <v/>
      </c>
      <c r="C45" s="247"/>
      <c r="D45" s="247"/>
      <c r="E45" s="248"/>
      <c r="F45" s="249"/>
      <c r="G45" s="154"/>
      <c r="H45" s="26"/>
      <c r="I45" s="26"/>
      <c r="J45" s="267" t="str">
        <f t="shared" si="52"/>
        <v/>
      </c>
      <c r="K45" s="154"/>
      <c r="L45" s="154"/>
      <c r="M45" s="154"/>
      <c r="N45" s="154"/>
      <c r="O45" s="154"/>
      <c r="P45" s="154"/>
      <c r="Q45" s="154"/>
      <c r="R45" s="154"/>
      <c r="S45" s="154"/>
      <c r="T45" s="154"/>
      <c r="U45" s="154"/>
      <c r="V45" s="154"/>
      <c r="W45" s="154"/>
      <c r="X45" s="154"/>
      <c r="Y45" s="154"/>
      <c r="Z45" s="154"/>
      <c r="AA45" s="154"/>
      <c r="AB45" s="154"/>
      <c r="AC45" s="154"/>
      <c r="AD45" s="154"/>
      <c r="AE45" s="154"/>
      <c r="AF45" s="154"/>
      <c r="AG45" s="154"/>
      <c r="AH45" s="154"/>
      <c r="AI45" s="154"/>
      <c r="AJ45" s="24"/>
      <c r="AK45" s="24" t="str">
        <f t="shared" si="20"/>
        <v/>
      </c>
      <c r="AL45" s="25"/>
      <c r="AM45" s="1">
        <f t="shared" si="21"/>
        <v>0</v>
      </c>
      <c r="AN45" s="1" t="str">
        <f t="shared" si="53"/>
        <v/>
      </c>
      <c r="AO45" s="1" t="str">
        <f t="shared" si="53"/>
        <v/>
      </c>
      <c r="AP45" s="1">
        <f t="shared" si="22"/>
        <v>0</v>
      </c>
      <c r="AQ45" s="1">
        <f t="shared" si="23"/>
        <v>0</v>
      </c>
      <c r="AS45" s="1">
        <f t="shared" si="24"/>
        <v>0</v>
      </c>
      <c r="AT45" s="1">
        <f t="shared" si="25"/>
        <v>0</v>
      </c>
      <c r="AU45" s="1">
        <f t="shared" si="26"/>
        <v>0</v>
      </c>
      <c r="AV45" s="1">
        <f t="shared" si="27"/>
        <v>0</v>
      </c>
      <c r="AW45" s="1">
        <f t="shared" si="28"/>
        <v>0</v>
      </c>
      <c r="AX45" s="1">
        <f t="shared" si="29"/>
        <v>0</v>
      </c>
      <c r="AY45" s="1">
        <f t="shared" si="29"/>
        <v>0</v>
      </c>
      <c r="AZ45" s="1">
        <f t="shared" si="30"/>
        <v>0</v>
      </c>
      <c r="BA45" s="1">
        <f t="shared" si="31"/>
        <v>0</v>
      </c>
      <c r="BB45" s="1">
        <f t="shared" si="32"/>
        <v>0</v>
      </c>
      <c r="BC45" s="1">
        <f t="shared" si="33"/>
        <v>0</v>
      </c>
      <c r="BD45" s="1">
        <f t="shared" si="34"/>
        <v>0</v>
      </c>
      <c r="BE45" s="1">
        <f t="shared" si="35"/>
        <v>0</v>
      </c>
      <c r="BF45" s="1">
        <f t="shared" si="36"/>
        <v>0</v>
      </c>
      <c r="BG45" s="251">
        <f t="shared" si="37"/>
        <v>0</v>
      </c>
      <c r="BH45" s="251">
        <f t="shared" si="38"/>
        <v>0</v>
      </c>
      <c r="BI45" s="251">
        <f t="shared" si="39"/>
        <v>0</v>
      </c>
      <c r="BJ45" s="251">
        <f t="shared" si="40"/>
        <v>0</v>
      </c>
      <c r="BK45" s="251">
        <f t="shared" si="41"/>
        <v>0</v>
      </c>
      <c r="BL45" s="251">
        <f t="shared" si="42"/>
        <v>0</v>
      </c>
      <c r="BM45" s="251">
        <f t="shared" si="43"/>
        <v>0</v>
      </c>
      <c r="BN45" s="251">
        <f t="shared" si="44"/>
        <v>0</v>
      </c>
      <c r="BO45" s="251">
        <f t="shared" si="45"/>
        <v>1</v>
      </c>
      <c r="BP45" s="251">
        <f t="shared" si="46"/>
        <v>1</v>
      </c>
      <c r="BQ45" s="1">
        <f t="shared" si="47"/>
        <v>1</v>
      </c>
      <c r="BR45" s="1">
        <f t="shared" si="48"/>
        <v>1</v>
      </c>
      <c r="BS45" s="1">
        <f t="shared" si="49"/>
        <v>1</v>
      </c>
      <c r="BX45" s="1" t="str">
        <f t="shared" si="54"/>
        <v/>
      </c>
      <c r="BY45" s="1" t="str">
        <f t="shared" si="50"/>
        <v/>
      </c>
      <c r="BZ45" s="1" t="str">
        <f t="shared" si="50"/>
        <v/>
      </c>
      <c r="CA45" s="1" t="str">
        <f t="shared" si="50"/>
        <v/>
      </c>
      <c r="CB45" s="1" t="str">
        <f t="shared" si="50"/>
        <v/>
      </c>
      <c r="CC45" s="1" t="str">
        <f t="shared" si="50"/>
        <v/>
      </c>
      <c r="CD45" s="1" t="str">
        <f t="shared" si="50"/>
        <v/>
      </c>
      <c r="CE45" s="1" t="str">
        <f t="shared" si="50"/>
        <v/>
      </c>
      <c r="CF45" s="1" t="str">
        <f t="shared" si="50"/>
        <v/>
      </c>
      <c r="CG45" s="1" t="str">
        <f t="shared" si="50"/>
        <v/>
      </c>
    </row>
    <row r="46" spans="1:85" x14ac:dyDescent="0.25">
      <c r="B46" s="24" t="str">
        <f t="shared" si="51"/>
        <v/>
      </c>
      <c r="C46" s="247"/>
      <c r="D46" s="247"/>
      <c r="E46" s="248"/>
      <c r="F46" s="249"/>
      <c r="G46" s="154"/>
      <c r="H46" s="26"/>
      <c r="I46" s="26"/>
      <c r="J46" s="267" t="str">
        <f t="shared" si="52"/>
        <v/>
      </c>
      <c r="K46" s="154"/>
      <c r="L46" s="154"/>
      <c r="M46" s="154"/>
      <c r="N46" s="154"/>
      <c r="O46" s="154"/>
      <c r="P46" s="154"/>
      <c r="Q46" s="154"/>
      <c r="R46" s="154"/>
      <c r="S46" s="154"/>
      <c r="T46" s="154"/>
      <c r="U46" s="154"/>
      <c r="V46" s="154"/>
      <c r="W46" s="154"/>
      <c r="X46" s="154"/>
      <c r="Y46" s="154"/>
      <c r="Z46" s="154"/>
      <c r="AA46" s="154"/>
      <c r="AB46" s="154"/>
      <c r="AC46" s="154"/>
      <c r="AD46" s="154"/>
      <c r="AE46" s="154"/>
      <c r="AF46" s="154"/>
      <c r="AG46" s="154"/>
      <c r="AH46" s="154"/>
      <c r="AI46" s="154"/>
      <c r="AJ46" s="24"/>
      <c r="AK46" s="24" t="str">
        <f t="shared" si="20"/>
        <v/>
      </c>
      <c r="AL46" s="25"/>
      <c r="AM46" s="1">
        <f t="shared" si="21"/>
        <v>0</v>
      </c>
      <c r="AN46" s="1" t="str">
        <f t="shared" si="53"/>
        <v/>
      </c>
      <c r="AO46" s="1" t="str">
        <f t="shared" si="53"/>
        <v/>
      </c>
      <c r="AP46" s="1">
        <f t="shared" si="22"/>
        <v>0</v>
      </c>
      <c r="AQ46" s="1">
        <f t="shared" si="23"/>
        <v>0</v>
      </c>
      <c r="AS46" s="1">
        <f t="shared" si="24"/>
        <v>0</v>
      </c>
      <c r="AT46" s="1">
        <f t="shared" si="25"/>
        <v>0</v>
      </c>
      <c r="AU46" s="1">
        <f t="shared" si="26"/>
        <v>0</v>
      </c>
      <c r="AV46" s="1">
        <f t="shared" si="27"/>
        <v>0</v>
      </c>
      <c r="AW46" s="1">
        <f t="shared" si="28"/>
        <v>0</v>
      </c>
      <c r="AX46" s="1">
        <f t="shared" si="29"/>
        <v>0</v>
      </c>
      <c r="AY46" s="1">
        <f t="shared" si="29"/>
        <v>0</v>
      </c>
      <c r="AZ46" s="1">
        <f t="shared" si="30"/>
        <v>0</v>
      </c>
      <c r="BA46" s="1">
        <f t="shared" si="31"/>
        <v>0</v>
      </c>
      <c r="BB46" s="1">
        <f t="shared" si="32"/>
        <v>0</v>
      </c>
      <c r="BC46" s="1">
        <f t="shared" si="33"/>
        <v>0</v>
      </c>
      <c r="BD46" s="1">
        <f t="shared" si="34"/>
        <v>0</v>
      </c>
      <c r="BE46" s="1">
        <f t="shared" si="35"/>
        <v>0</v>
      </c>
      <c r="BF46" s="1">
        <f t="shared" si="36"/>
        <v>0</v>
      </c>
      <c r="BG46" s="251">
        <f t="shared" si="37"/>
        <v>0</v>
      </c>
      <c r="BH46" s="251">
        <f t="shared" si="38"/>
        <v>0</v>
      </c>
      <c r="BI46" s="251">
        <f t="shared" si="39"/>
        <v>0</v>
      </c>
      <c r="BJ46" s="251">
        <f t="shared" si="40"/>
        <v>0</v>
      </c>
      <c r="BK46" s="251">
        <f t="shared" si="41"/>
        <v>0</v>
      </c>
      <c r="BL46" s="251">
        <f t="shared" si="42"/>
        <v>0</v>
      </c>
      <c r="BM46" s="251">
        <f t="shared" si="43"/>
        <v>0</v>
      </c>
      <c r="BN46" s="251">
        <f t="shared" si="44"/>
        <v>0</v>
      </c>
      <c r="BO46" s="251">
        <f t="shared" si="45"/>
        <v>1</v>
      </c>
      <c r="BP46" s="251">
        <f t="shared" si="46"/>
        <v>1</v>
      </c>
      <c r="BQ46" s="1">
        <f t="shared" si="47"/>
        <v>1</v>
      </c>
      <c r="BR46" s="1">
        <f t="shared" si="48"/>
        <v>1</v>
      </c>
      <c r="BS46" s="1">
        <f t="shared" si="49"/>
        <v>1</v>
      </c>
      <c r="BX46" s="1" t="str">
        <f t="shared" si="54"/>
        <v/>
      </c>
      <c r="BY46" s="1" t="str">
        <f t="shared" si="50"/>
        <v/>
      </c>
      <c r="BZ46" s="1" t="str">
        <f t="shared" si="50"/>
        <v/>
      </c>
      <c r="CA46" s="1" t="str">
        <f t="shared" si="50"/>
        <v/>
      </c>
      <c r="CB46" s="1" t="str">
        <f t="shared" si="50"/>
        <v/>
      </c>
      <c r="CC46" s="1" t="str">
        <f t="shared" si="50"/>
        <v/>
      </c>
      <c r="CD46" s="1" t="str">
        <f t="shared" si="50"/>
        <v/>
      </c>
      <c r="CE46" s="1" t="str">
        <f t="shared" si="50"/>
        <v/>
      </c>
      <c r="CF46" s="1" t="str">
        <f t="shared" si="50"/>
        <v/>
      </c>
      <c r="CG46" s="1" t="str">
        <f t="shared" si="50"/>
        <v/>
      </c>
    </row>
    <row r="47" spans="1:85" x14ac:dyDescent="0.25">
      <c r="B47" s="24" t="str">
        <f t="shared" si="51"/>
        <v/>
      </c>
      <c r="C47" s="247"/>
      <c r="D47" s="247"/>
      <c r="E47" s="248"/>
      <c r="F47" s="249"/>
      <c r="G47" s="154"/>
      <c r="H47" s="26"/>
      <c r="I47" s="26"/>
      <c r="J47" s="267" t="str">
        <f t="shared" si="52"/>
        <v/>
      </c>
      <c r="K47" s="154"/>
      <c r="L47" s="154"/>
      <c r="M47" s="154"/>
      <c r="N47" s="154"/>
      <c r="O47" s="154"/>
      <c r="P47" s="154"/>
      <c r="Q47" s="154"/>
      <c r="R47" s="154"/>
      <c r="S47" s="154"/>
      <c r="T47" s="154"/>
      <c r="U47" s="154"/>
      <c r="V47" s="154"/>
      <c r="W47" s="154"/>
      <c r="X47" s="154"/>
      <c r="Y47" s="154"/>
      <c r="Z47" s="154"/>
      <c r="AA47" s="154"/>
      <c r="AB47" s="154"/>
      <c r="AC47" s="154"/>
      <c r="AD47" s="154"/>
      <c r="AE47" s="154"/>
      <c r="AF47" s="154"/>
      <c r="AG47" s="154"/>
      <c r="AH47" s="154"/>
      <c r="AI47" s="154"/>
      <c r="AJ47" s="24"/>
      <c r="AK47" s="24" t="str">
        <f t="shared" si="20"/>
        <v/>
      </c>
      <c r="AL47" s="25"/>
      <c r="AM47" s="1">
        <f t="shared" si="21"/>
        <v>0</v>
      </c>
      <c r="AN47" s="1" t="str">
        <f t="shared" si="53"/>
        <v/>
      </c>
      <c r="AO47" s="1" t="str">
        <f t="shared" si="53"/>
        <v/>
      </c>
      <c r="AP47" s="1">
        <f t="shared" si="22"/>
        <v>0</v>
      </c>
      <c r="AQ47" s="1">
        <f t="shared" si="23"/>
        <v>0</v>
      </c>
      <c r="AS47" s="1">
        <f t="shared" si="24"/>
        <v>0</v>
      </c>
      <c r="AT47" s="1">
        <f t="shared" si="25"/>
        <v>0</v>
      </c>
      <c r="AU47" s="1">
        <f t="shared" si="26"/>
        <v>0</v>
      </c>
      <c r="AV47" s="1">
        <f t="shared" si="27"/>
        <v>0</v>
      </c>
      <c r="AW47" s="1">
        <f t="shared" si="28"/>
        <v>0</v>
      </c>
      <c r="AX47" s="1">
        <f t="shared" si="29"/>
        <v>0</v>
      </c>
      <c r="AY47" s="1">
        <f t="shared" si="29"/>
        <v>0</v>
      </c>
      <c r="AZ47" s="1">
        <f t="shared" si="30"/>
        <v>0</v>
      </c>
      <c r="BA47" s="1">
        <f t="shared" si="31"/>
        <v>0</v>
      </c>
      <c r="BB47" s="1">
        <f t="shared" si="32"/>
        <v>0</v>
      </c>
      <c r="BC47" s="1">
        <f t="shared" si="33"/>
        <v>0</v>
      </c>
      <c r="BD47" s="1">
        <f t="shared" si="34"/>
        <v>0</v>
      </c>
      <c r="BE47" s="1">
        <f t="shared" si="35"/>
        <v>0</v>
      </c>
      <c r="BF47" s="1">
        <f t="shared" si="36"/>
        <v>0</v>
      </c>
      <c r="BG47" s="251">
        <f t="shared" si="37"/>
        <v>0</v>
      </c>
      <c r="BH47" s="251">
        <f t="shared" si="38"/>
        <v>0</v>
      </c>
      <c r="BI47" s="251">
        <f t="shared" si="39"/>
        <v>0</v>
      </c>
      <c r="BJ47" s="251">
        <f t="shared" si="40"/>
        <v>0</v>
      </c>
      <c r="BK47" s="251">
        <f t="shared" si="41"/>
        <v>0</v>
      </c>
      <c r="BL47" s="251">
        <f t="shared" si="42"/>
        <v>0</v>
      </c>
      <c r="BM47" s="251">
        <f t="shared" si="43"/>
        <v>0</v>
      </c>
      <c r="BN47" s="251">
        <f t="shared" si="44"/>
        <v>0</v>
      </c>
      <c r="BO47" s="251">
        <f t="shared" si="45"/>
        <v>1</v>
      </c>
      <c r="BP47" s="251">
        <f t="shared" si="46"/>
        <v>1</v>
      </c>
      <c r="BQ47" s="1">
        <f t="shared" si="47"/>
        <v>1</v>
      </c>
      <c r="BR47" s="1">
        <f t="shared" si="48"/>
        <v>1</v>
      </c>
      <c r="BS47" s="1">
        <f t="shared" si="49"/>
        <v>1</v>
      </c>
      <c r="BX47" s="1" t="str">
        <f t="shared" si="54"/>
        <v/>
      </c>
      <c r="BY47" s="1" t="str">
        <f t="shared" si="54"/>
        <v/>
      </c>
      <c r="BZ47" s="1" t="str">
        <f t="shared" si="54"/>
        <v/>
      </c>
      <c r="CA47" s="1" t="str">
        <f t="shared" si="54"/>
        <v/>
      </c>
      <c r="CB47" s="1" t="str">
        <f t="shared" si="54"/>
        <v/>
      </c>
      <c r="CC47" s="1" t="str">
        <f t="shared" si="54"/>
        <v/>
      </c>
      <c r="CD47" s="1" t="str">
        <f t="shared" si="54"/>
        <v/>
      </c>
      <c r="CE47" s="1" t="str">
        <f t="shared" si="54"/>
        <v/>
      </c>
      <c r="CF47" s="1" t="str">
        <f t="shared" si="54"/>
        <v/>
      </c>
      <c r="CG47" s="1" t="str">
        <f t="shared" si="54"/>
        <v/>
      </c>
    </row>
    <row r="48" spans="1:85" x14ac:dyDescent="0.25">
      <c r="B48" s="24" t="str">
        <f t="shared" si="51"/>
        <v/>
      </c>
      <c r="C48" s="247"/>
      <c r="D48" s="247"/>
      <c r="E48" s="248"/>
      <c r="F48" s="249"/>
      <c r="G48" s="154"/>
      <c r="H48" s="26"/>
      <c r="I48" s="26"/>
      <c r="J48" s="267" t="str">
        <f t="shared" si="52"/>
        <v/>
      </c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/>
      <c r="V48" s="154"/>
      <c r="W48" s="154"/>
      <c r="X48" s="154"/>
      <c r="Y48" s="154"/>
      <c r="Z48" s="154"/>
      <c r="AA48" s="154"/>
      <c r="AB48" s="154"/>
      <c r="AC48" s="154"/>
      <c r="AD48" s="154"/>
      <c r="AE48" s="154"/>
      <c r="AF48" s="154"/>
      <c r="AG48" s="154"/>
      <c r="AH48" s="154"/>
      <c r="AI48" s="154"/>
      <c r="AJ48" s="24"/>
      <c r="AK48" s="24" t="str">
        <f t="shared" si="20"/>
        <v/>
      </c>
      <c r="AL48" s="25"/>
      <c r="AM48" s="1">
        <f t="shared" si="21"/>
        <v>0</v>
      </c>
      <c r="AN48" s="1" t="str">
        <f t="shared" si="53"/>
        <v/>
      </c>
      <c r="AO48" s="1" t="str">
        <f t="shared" si="53"/>
        <v/>
      </c>
      <c r="AP48" s="1">
        <f t="shared" si="22"/>
        <v>0</v>
      </c>
      <c r="AQ48" s="1">
        <f t="shared" si="23"/>
        <v>0</v>
      </c>
      <c r="AS48" s="1">
        <f t="shared" si="24"/>
        <v>0</v>
      </c>
      <c r="AT48" s="1">
        <f t="shared" si="25"/>
        <v>0</v>
      </c>
      <c r="AU48" s="1">
        <f t="shared" si="26"/>
        <v>0</v>
      </c>
      <c r="AV48" s="1">
        <f t="shared" si="27"/>
        <v>0</v>
      </c>
      <c r="AW48" s="1">
        <f t="shared" si="28"/>
        <v>0</v>
      </c>
      <c r="AX48" s="1">
        <f t="shared" si="29"/>
        <v>0</v>
      </c>
      <c r="AY48" s="1">
        <f t="shared" si="29"/>
        <v>0</v>
      </c>
      <c r="AZ48" s="1">
        <f t="shared" si="30"/>
        <v>0</v>
      </c>
      <c r="BA48" s="1">
        <f t="shared" si="31"/>
        <v>0</v>
      </c>
      <c r="BB48" s="1">
        <f t="shared" si="32"/>
        <v>0</v>
      </c>
      <c r="BC48" s="1">
        <f t="shared" si="33"/>
        <v>0</v>
      </c>
      <c r="BD48" s="1">
        <f t="shared" si="34"/>
        <v>0</v>
      </c>
      <c r="BE48" s="1">
        <f t="shared" si="35"/>
        <v>0</v>
      </c>
      <c r="BF48" s="1">
        <f t="shared" si="36"/>
        <v>0</v>
      </c>
      <c r="BG48" s="251">
        <f t="shared" si="37"/>
        <v>0</v>
      </c>
      <c r="BH48" s="251">
        <f t="shared" si="38"/>
        <v>0</v>
      </c>
      <c r="BI48" s="251">
        <f t="shared" si="39"/>
        <v>0</v>
      </c>
      <c r="BJ48" s="251">
        <f t="shared" si="40"/>
        <v>0</v>
      </c>
      <c r="BK48" s="251">
        <f t="shared" si="41"/>
        <v>0</v>
      </c>
      <c r="BL48" s="251">
        <f t="shared" si="42"/>
        <v>0</v>
      </c>
      <c r="BM48" s="251">
        <f t="shared" si="43"/>
        <v>0</v>
      </c>
      <c r="BN48" s="251">
        <f t="shared" si="44"/>
        <v>0</v>
      </c>
      <c r="BO48" s="251">
        <f t="shared" si="45"/>
        <v>1</v>
      </c>
      <c r="BP48" s="251">
        <f t="shared" si="46"/>
        <v>1</v>
      </c>
      <c r="BQ48" s="1">
        <f t="shared" si="47"/>
        <v>1</v>
      </c>
      <c r="BR48" s="1">
        <f t="shared" si="48"/>
        <v>1</v>
      </c>
      <c r="BS48" s="1">
        <f t="shared" si="49"/>
        <v>1</v>
      </c>
      <c r="BX48" s="1" t="str">
        <f t="shared" si="54"/>
        <v/>
      </c>
      <c r="BY48" s="1" t="str">
        <f t="shared" si="54"/>
        <v/>
      </c>
      <c r="BZ48" s="1" t="str">
        <f t="shared" si="54"/>
        <v/>
      </c>
      <c r="CA48" s="1" t="str">
        <f t="shared" si="54"/>
        <v/>
      </c>
      <c r="CB48" s="1" t="str">
        <f t="shared" si="54"/>
        <v/>
      </c>
      <c r="CC48" s="1" t="str">
        <f t="shared" si="54"/>
        <v/>
      </c>
      <c r="CD48" s="1" t="str">
        <f t="shared" si="54"/>
        <v/>
      </c>
      <c r="CE48" s="1" t="str">
        <f t="shared" si="54"/>
        <v/>
      </c>
      <c r="CF48" s="1" t="str">
        <f t="shared" si="54"/>
        <v/>
      </c>
      <c r="CG48" s="1" t="str">
        <f t="shared" si="54"/>
        <v/>
      </c>
    </row>
    <row r="49" spans="2:85" x14ac:dyDescent="0.25">
      <c r="B49" s="24" t="str">
        <f t="shared" si="51"/>
        <v/>
      </c>
      <c r="C49" s="247"/>
      <c r="D49" s="247"/>
      <c r="E49" s="248"/>
      <c r="F49" s="249"/>
      <c r="G49" s="154"/>
      <c r="H49" s="26"/>
      <c r="I49" s="26"/>
      <c r="J49" s="267" t="str">
        <f t="shared" si="52"/>
        <v/>
      </c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/>
      <c r="V49" s="154"/>
      <c r="W49" s="154"/>
      <c r="X49" s="154"/>
      <c r="Y49" s="154"/>
      <c r="Z49" s="154"/>
      <c r="AA49" s="154"/>
      <c r="AB49" s="154"/>
      <c r="AC49" s="154"/>
      <c r="AD49" s="154"/>
      <c r="AE49" s="154"/>
      <c r="AF49" s="154"/>
      <c r="AG49" s="154"/>
      <c r="AH49" s="154"/>
      <c r="AI49" s="154"/>
      <c r="AJ49" s="24"/>
      <c r="AK49" s="24" t="str">
        <f t="shared" si="20"/>
        <v/>
      </c>
      <c r="AL49" s="25"/>
      <c r="AM49" s="1">
        <f t="shared" si="21"/>
        <v>0</v>
      </c>
      <c r="AN49" s="1" t="str">
        <f t="shared" si="53"/>
        <v/>
      </c>
      <c r="AO49" s="1" t="str">
        <f t="shared" si="53"/>
        <v/>
      </c>
      <c r="AP49" s="1">
        <f t="shared" si="22"/>
        <v>0</v>
      </c>
      <c r="AQ49" s="1">
        <f t="shared" si="23"/>
        <v>0</v>
      </c>
      <c r="AS49" s="1">
        <f t="shared" si="24"/>
        <v>0</v>
      </c>
      <c r="AT49" s="1">
        <f t="shared" si="25"/>
        <v>0</v>
      </c>
      <c r="AU49" s="1">
        <f t="shared" si="26"/>
        <v>0</v>
      </c>
      <c r="AV49" s="1">
        <f t="shared" si="27"/>
        <v>0</v>
      </c>
      <c r="AW49" s="1">
        <f t="shared" si="28"/>
        <v>0</v>
      </c>
      <c r="AX49" s="1">
        <f t="shared" si="29"/>
        <v>0</v>
      </c>
      <c r="AY49" s="1">
        <f t="shared" si="29"/>
        <v>0</v>
      </c>
      <c r="AZ49" s="1">
        <f t="shared" si="30"/>
        <v>0</v>
      </c>
      <c r="BA49" s="1">
        <f t="shared" si="31"/>
        <v>0</v>
      </c>
      <c r="BB49" s="1">
        <f t="shared" si="32"/>
        <v>0</v>
      </c>
      <c r="BC49" s="1">
        <f t="shared" si="33"/>
        <v>0</v>
      </c>
      <c r="BD49" s="1">
        <f t="shared" si="34"/>
        <v>0</v>
      </c>
      <c r="BE49" s="1">
        <f t="shared" si="35"/>
        <v>0</v>
      </c>
      <c r="BF49" s="1">
        <f t="shared" si="36"/>
        <v>0</v>
      </c>
      <c r="BG49" s="251">
        <f t="shared" si="37"/>
        <v>0</v>
      </c>
      <c r="BH49" s="251">
        <f t="shared" si="38"/>
        <v>0</v>
      </c>
      <c r="BI49" s="251">
        <f t="shared" si="39"/>
        <v>0</v>
      </c>
      <c r="BJ49" s="251">
        <f t="shared" si="40"/>
        <v>0</v>
      </c>
      <c r="BK49" s="251">
        <f t="shared" si="41"/>
        <v>0</v>
      </c>
      <c r="BL49" s="251">
        <f t="shared" si="42"/>
        <v>0</v>
      </c>
      <c r="BM49" s="251">
        <f t="shared" si="43"/>
        <v>0</v>
      </c>
      <c r="BN49" s="251">
        <f t="shared" si="44"/>
        <v>0</v>
      </c>
      <c r="BO49" s="251">
        <f t="shared" si="45"/>
        <v>1</v>
      </c>
      <c r="BP49" s="251">
        <f t="shared" si="46"/>
        <v>1</v>
      </c>
      <c r="BQ49" s="1">
        <f t="shared" si="47"/>
        <v>1</v>
      </c>
      <c r="BR49" s="1">
        <f t="shared" si="48"/>
        <v>1</v>
      </c>
      <c r="BS49" s="1">
        <f t="shared" si="49"/>
        <v>1</v>
      </c>
      <c r="BX49" s="1" t="str">
        <f t="shared" si="54"/>
        <v/>
      </c>
      <c r="BY49" s="1" t="str">
        <f t="shared" si="54"/>
        <v/>
      </c>
      <c r="BZ49" s="1" t="str">
        <f t="shared" si="54"/>
        <v/>
      </c>
      <c r="CA49" s="1" t="str">
        <f t="shared" si="54"/>
        <v/>
      </c>
      <c r="CB49" s="1" t="str">
        <f t="shared" si="54"/>
        <v/>
      </c>
      <c r="CC49" s="1" t="str">
        <f t="shared" si="54"/>
        <v/>
      </c>
      <c r="CD49" s="1" t="str">
        <f t="shared" si="54"/>
        <v/>
      </c>
      <c r="CE49" s="1" t="str">
        <f t="shared" si="54"/>
        <v/>
      </c>
      <c r="CF49" s="1" t="str">
        <f t="shared" si="54"/>
        <v/>
      </c>
      <c r="CG49" s="1" t="str">
        <f t="shared" si="54"/>
        <v/>
      </c>
    </row>
    <row r="50" spans="2:85" x14ac:dyDescent="0.25">
      <c r="B50" s="24" t="str">
        <f t="shared" si="51"/>
        <v/>
      </c>
      <c r="C50" s="247"/>
      <c r="D50" s="247"/>
      <c r="E50" s="248"/>
      <c r="F50" s="249"/>
      <c r="G50" s="154"/>
      <c r="H50" s="26"/>
      <c r="I50" s="26"/>
      <c r="J50" s="267" t="str">
        <f t="shared" si="52"/>
        <v/>
      </c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154"/>
      <c r="Z50" s="154"/>
      <c r="AA50" s="154"/>
      <c r="AB50" s="154"/>
      <c r="AC50" s="154"/>
      <c r="AD50" s="154"/>
      <c r="AE50" s="154"/>
      <c r="AF50" s="154"/>
      <c r="AG50" s="154"/>
      <c r="AH50" s="154"/>
      <c r="AI50" s="154"/>
      <c r="AJ50" s="24"/>
      <c r="AK50" s="24" t="str">
        <f t="shared" si="20"/>
        <v/>
      </c>
      <c r="AL50" s="25"/>
      <c r="AM50" s="1">
        <f t="shared" si="21"/>
        <v>0</v>
      </c>
      <c r="AN50" s="1" t="str">
        <f t="shared" si="53"/>
        <v/>
      </c>
      <c r="AO50" s="1" t="str">
        <f t="shared" si="53"/>
        <v/>
      </c>
      <c r="AP50" s="1">
        <f t="shared" si="22"/>
        <v>0</v>
      </c>
      <c r="AQ50" s="1">
        <f t="shared" si="23"/>
        <v>0</v>
      </c>
      <c r="AS50" s="1">
        <f t="shared" si="24"/>
        <v>0</v>
      </c>
      <c r="AT50" s="1">
        <f t="shared" si="25"/>
        <v>0</v>
      </c>
      <c r="AU50" s="1">
        <f t="shared" si="26"/>
        <v>0</v>
      </c>
      <c r="AV50" s="1">
        <f t="shared" si="27"/>
        <v>0</v>
      </c>
      <c r="AW50" s="1">
        <f t="shared" si="28"/>
        <v>0</v>
      </c>
      <c r="AX50" s="1">
        <f t="shared" si="29"/>
        <v>0</v>
      </c>
      <c r="AY50" s="1">
        <f t="shared" si="29"/>
        <v>0</v>
      </c>
      <c r="AZ50" s="1">
        <f t="shared" si="30"/>
        <v>0</v>
      </c>
      <c r="BA50" s="1">
        <f t="shared" si="31"/>
        <v>0</v>
      </c>
      <c r="BB50" s="1">
        <f t="shared" si="32"/>
        <v>0</v>
      </c>
      <c r="BC50" s="1">
        <f t="shared" si="33"/>
        <v>0</v>
      </c>
      <c r="BD50" s="1">
        <f t="shared" si="34"/>
        <v>0</v>
      </c>
      <c r="BE50" s="1">
        <f t="shared" si="35"/>
        <v>0</v>
      </c>
      <c r="BF50" s="1">
        <f t="shared" si="36"/>
        <v>0</v>
      </c>
      <c r="BG50" s="251">
        <f t="shared" si="37"/>
        <v>0</v>
      </c>
      <c r="BH50" s="251">
        <f t="shared" si="38"/>
        <v>0</v>
      </c>
      <c r="BI50" s="251">
        <f t="shared" si="39"/>
        <v>0</v>
      </c>
      <c r="BJ50" s="251">
        <f t="shared" si="40"/>
        <v>0</v>
      </c>
      <c r="BK50" s="251">
        <f t="shared" si="41"/>
        <v>0</v>
      </c>
      <c r="BL50" s="251">
        <f t="shared" si="42"/>
        <v>0</v>
      </c>
      <c r="BM50" s="251">
        <f t="shared" si="43"/>
        <v>0</v>
      </c>
      <c r="BN50" s="251">
        <f t="shared" si="44"/>
        <v>0</v>
      </c>
      <c r="BO50" s="251">
        <f t="shared" si="45"/>
        <v>1</v>
      </c>
      <c r="BP50" s="251">
        <f t="shared" si="46"/>
        <v>1</v>
      </c>
      <c r="BQ50" s="1">
        <f t="shared" si="47"/>
        <v>1</v>
      </c>
      <c r="BR50" s="1">
        <f t="shared" si="48"/>
        <v>1</v>
      </c>
      <c r="BS50" s="1">
        <f t="shared" si="49"/>
        <v>1</v>
      </c>
      <c r="BX50" s="1" t="str">
        <f t="shared" si="54"/>
        <v/>
      </c>
      <c r="BY50" s="1" t="str">
        <f t="shared" si="54"/>
        <v/>
      </c>
      <c r="BZ50" s="1" t="str">
        <f t="shared" si="54"/>
        <v/>
      </c>
      <c r="CA50" s="1" t="str">
        <f t="shared" si="54"/>
        <v/>
      </c>
      <c r="CB50" s="1" t="str">
        <f t="shared" si="54"/>
        <v/>
      </c>
      <c r="CC50" s="1" t="str">
        <f t="shared" si="54"/>
        <v/>
      </c>
      <c r="CD50" s="1" t="str">
        <f t="shared" si="54"/>
        <v/>
      </c>
      <c r="CE50" s="1" t="str">
        <f t="shared" si="54"/>
        <v/>
      </c>
      <c r="CF50" s="1" t="str">
        <f t="shared" si="54"/>
        <v/>
      </c>
      <c r="CG50" s="1" t="str">
        <f t="shared" si="54"/>
        <v/>
      </c>
    </row>
    <row r="51" spans="2:85" x14ac:dyDescent="0.25">
      <c r="B51" s="24" t="str">
        <f t="shared" si="51"/>
        <v/>
      </c>
      <c r="C51" s="247"/>
      <c r="D51" s="247"/>
      <c r="E51" s="248"/>
      <c r="F51" s="249"/>
      <c r="G51" s="154"/>
      <c r="H51" s="26"/>
      <c r="I51" s="26"/>
      <c r="J51" s="267" t="str">
        <f t="shared" si="52"/>
        <v/>
      </c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154"/>
      <c r="AA51" s="154"/>
      <c r="AB51" s="154"/>
      <c r="AC51" s="154"/>
      <c r="AD51" s="154"/>
      <c r="AE51" s="154"/>
      <c r="AF51" s="154"/>
      <c r="AG51" s="154"/>
      <c r="AH51" s="154"/>
      <c r="AI51" s="154"/>
      <c r="AJ51" s="24"/>
      <c r="AK51" s="24" t="str">
        <f t="shared" si="20"/>
        <v/>
      </c>
      <c r="AL51" s="25"/>
      <c r="AM51" s="1">
        <f t="shared" si="21"/>
        <v>0</v>
      </c>
      <c r="AN51" s="1" t="str">
        <f t="shared" si="53"/>
        <v/>
      </c>
      <c r="AO51" s="1" t="str">
        <f t="shared" si="53"/>
        <v/>
      </c>
      <c r="AP51" s="1">
        <f t="shared" si="22"/>
        <v>0</v>
      </c>
      <c r="AQ51" s="1">
        <f t="shared" si="23"/>
        <v>0</v>
      </c>
      <c r="AS51" s="1">
        <f t="shared" si="24"/>
        <v>0</v>
      </c>
      <c r="AT51" s="1">
        <f t="shared" si="25"/>
        <v>0</v>
      </c>
      <c r="AU51" s="1">
        <f t="shared" si="26"/>
        <v>0</v>
      </c>
      <c r="AV51" s="1">
        <f t="shared" si="27"/>
        <v>0</v>
      </c>
      <c r="AW51" s="1">
        <f t="shared" si="28"/>
        <v>0</v>
      </c>
      <c r="AX51" s="1">
        <f t="shared" si="29"/>
        <v>0</v>
      </c>
      <c r="AY51" s="1">
        <f t="shared" si="29"/>
        <v>0</v>
      </c>
      <c r="AZ51" s="1">
        <f t="shared" si="30"/>
        <v>0</v>
      </c>
      <c r="BA51" s="1">
        <f t="shared" si="31"/>
        <v>0</v>
      </c>
      <c r="BB51" s="1">
        <f t="shared" si="32"/>
        <v>0</v>
      </c>
      <c r="BC51" s="1">
        <f t="shared" si="33"/>
        <v>0</v>
      </c>
      <c r="BD51" s="1">
        <f t="shared" si="34"/>
        <v>0</v>
      </c>
      <c r="BE51" s="1">
        <f t="shared" si="35"/>
        <v>0</v>
      </c>
      <c r="BF51" s="1">
        <f t="shared" si="36"/>
        <v>0</v>
      </c>
      <c r="BG51" s="251">
        <f t="shared" si="37"/>
        <v>0</v>
      </c>
      <c r="BH51" s="251">
        <f t="shared" si="38"/>
        <v>0</v>
      </c>
      <c r="BI51" s="251">
        <f t="shared" si="39"/>
        <v>0</v>
      </c>
      <c r="BJ51" s="251">
        <f t="shared" si="40"/>
        <v>0</v>
      </c>
      <c r="BK51" s="251">
        <f t="shared" si="41"/>
        <v>0</v>
      </c>
      <c r="BL51" s="251">
        <f t="shared" si="42"/>
        <v>0</v>
      </c>
      <c r="BM51" s="251">
        <f t="shared" si="43"/>
        <v>0</v>
      </c>
      <c r="BN51" s="251">
        <f t="shared" si="44"/>
        <v>0</v>
      </c>
      <c r="BO51" s="251">
        <f t="shared" si="45"/>
        <v>1</v>
      </c>
      <c r="BP51" s="251">
        <f t="shared" si="46"/>
        <v>1</v>
      </c>
      <c r="BQ51" s="1">
        <f t="shared" si="47"/>
        <v>1</v>
      </c>
      <c r="BR51" s="1">
        <f t="shared" si="48"/>
        <v>1</v>
      </c>
      <c r="BS51" s="1">
        <f t="shared" si="49"/>
        <v>1</v>
      </c>
      <c r="BX51" s="1" t="str">
        <f t="shared" si="54"/>
        <v/>
      </c>
      <c r="BY51" s="1" t="str">
        <f t="shared" si="54"/>
        <v/>
      </c>
      <c r="BZ51" s="1" t="str">
        <f t="shared" si="54"/>
        <v/>
      </c>
      <c r="CA51" s="1" t="str">
        <f t="shared" si="54"/>
        <v/>
      </c>
      <c r="CB51" s="1" t="str">
        <f t="shared" si="54"/>
        <v/>
      </c>
      <c r="CC51" s="1" t="str">
        <f t="shared" si="54"/>
        <v/>
      </c>
      <c r="CD51" s="1" t="str">
        <f t="shared" si="54"/>
        <v/>
      </c>
      <c r="CE51" s="1" t="str">
        <f t="shared" si="54"/>
        <v/>
      </c>
      <c r="CF51" s="1" t="str">
        <f t="shared" si="54"/>
        <v/>
      </c>
      <c r="CG51" s="1" t="str">
        <f t="shared" si="54"/>
        <v/>
      </c>
    </row>
    <row r="52" spans="2:85" x14ac:dyDescent="0.25">
      <c r="B52" s="24" t="str">
        <f t="shared" si="51"/>
        <v/>
      </c>
      <c r="C52" s="247"/>
      <c r="D52" s="247"/>
      <c r="E52" s="248"/>
      <c r="F52" s="249"/>
      <c r="G52" s="154"/>
      <c r="H52" s="26"/>
      <c r="I52" s="26"/>
      <c r="J52" s="267" t="str">
        <f t="shared" si="52"/>
        <v/>
      </c>
      <c r="K52" s="154"/>
      <c r="L52" s="154"/>
      <c r="M52" s="154"/>
      <c r="N52" s="154"/>
      <c r="O52" s="154"/>
      <c r="P52" s="154"/>
      <c r="Q52" s="154"/>
      <c r="R52" s="154"/>
      <c r="S52" s="154"/>
      <c r="T52" s="154"/>
      <c r="U52" s="154"/>
      <c r="V52" s="154"/>
      <c r="W52" s="154"/>
      <c r="X52" s="154"/>
      <c r="Y52" s="154"/>
      <c r="Z52" s="154"/>
      <c r="AA52" s="154"/>
      <c r="AB52" s="154"/>
      <c r="AC52" s="154"/>
      <c r="AD52" s="154"/>
      <c r="AE52" s="154"/>
      <c r="AF52" s="154"/>
      <c r="AG52" s="154"/>
      <c r="AH52" s="154"/>
      <c r="AI52" s="154"/>
      <c r="AJ52" s="24"/>
      <c r="AK52" s="24" t="str">
        <f t="shared" si="20"/>
        <v/>
      </c>
      <c r="AL52" s="25"/>
      <c r="AM52" s="1">
        <f t="shared" si="21"/>
        <v>0</v>
      </c>
      <c r="AN52" s="1" t="str">
        <f t="shared" si="53"/>
        <v/>
      </c>
      <c r="AO52" s="1" t="str">
        <f t="shared" si="53"/>
        <v/>
      </c>
      <c r="AP52" s="1">
        <f t="shared" si="22"/>
        <v>0</v>
      </c>
      <c r="AQ52" s="1">
        <f t="shared" si="23"/>
        <v>0</v>
      </c>
      <c r="AS52" s="1">
        <f t="shared" si="24"/>
        <v>0</v>
      </c>
      <c r="AT52" s="1">
        <f t="shared" si="25"/>
        <v>0</v>
      </c>
      <c r="AU52" s="1">
        <f t="shared" si="26"/>
        <v>0</v>
      </c>
      <c r="AV52" s="1">
        <f t="shared" si="27"/>
        <v>0</v>
      </c>
      <c r="AW52" s="1">
        <f t="shared" si="28"/>
        <v>0</v>
      </c>
      <c r="AX52" s="1">
        <f t="shared" si="29"/>
        <v>0</v>
      </c>
      <c r="AY52" s="1">
        <f t="shared" si="29"/>
        <v>0</v>
      </c>
      <c r="AZ52" s="1">
        <f t="shared" si="30"/>
        <v>0</v>
      </c>
      <c r="BA52" s="1">
        <f t="shared" si="31"/>
        <v>0</v>
      </c>
      <c r="BB52" s="1">
        <f t="shared" si="32"/>
        <v>0</v>
      </c>
      <c r="BC52" s="1">
        <f t="shared" si="33"/>
        <v>0</v>
      </c>
      <c r="BD52" s="1">
        <f t="shared" si="34"/>
        <v>0</v>
      </c>
      <c r="BE52" s="1">
        <f t="shared" si="35"/>
        <v>0</v>
      </c>
      <c r="BF52" s="1">
        <f t="shared" si="36"/>
        <v>0</v>
      </c>
      <c r="BG52" s="251">
        <f t="shared" si="37"/>
        <v>0</v>
      </c>
      <c r="BH52" s="251">
        <f t="shared" si="38"/>
        <v>0</v>
      </c>
      <c r="BI52" s="251">
        <f t="shared" si="39"/>
        <v>0</v>
      </c>
      <c r="BJ52" s="251">
        <f t="shared" si="40"/>
        <v>0</v>
      </c>
      <c r="BK52" s="251">
        <f t="shared" si="41"/>
        <v>0</v>
      </c>
      <c r="BL52" s="251">
        <f t="shared" si="42"/>
        <v>0</v>
      </c>
      <c r="BM52" s="251">
        <f t="shared" si="43"/>
        <v>0</v>
      </c>
      <c r="BN52" s="251">
        <f t="shared" si="44"/>
        <v>0</v>
      </c>
      <c r="BO52" s="251">
        <f t="shared" si="45"/>
        <v>1</v>
      </c>
      <c r="BP52" s="251">
        <f t="shared" si="46"/>
        <v>1</v>
      </c>
      <c r="BQ52" s="1">
        <f t="shared" si="47"/>
        <v>1</v>
      </c>
      <c r="BR52" s="1">
        <f t="shared" si="48"/>
        <v>1</v>
      </c>
      <c r="BS52" s="1">
        <f t="shared" si="49"/>
        <v>1</v>
      </c>
      <c r="BX52" s="1" t="str">
        <f t="shared" si="54"/>
        <v/>
      </c>
      <c r="BY52" s="1" t="str">
        <f t="shared" si="54"/>
        <v/>
      </c>
      <c r="BZ52" s="1" t="str">
        <f t="shared" si="54"/>
        <v/>
      </c>
      <c r="CA52" s="1" t="str">
        <f t="shared" si="54"/>
        <v/>
      </c>
      <c r="CB52" s="1" t="str">
        <f t="shared" si="54"/>
        <v/>
      </c>
      <c r="CC52" s="1" t="str">
        <f t="shared" si="54"/>
        <v/>
      </c>
      <c r="CD52" s="1" t="str">
        <f t="shared" si="54"/>
        <v/>
      </c>
      <c r="CE52" s="1" t="str">
        <f t="shared" si="54"/>
        <v/>
      </c>
      <c r="CF52" s="1" t="str">
        <f t="shared" si="54"/>
        <v/>
      </c>
      <c r="CG52" s="1" t="str">
        <f t="shared" si="54"/>
        <v/>
      </c>
    </row>
    <row r="53" spans="2:85" x14ac:dyDescent="0.25">
      <c r="B53" s="24" t="str">
        <f t="shared" si="51"/>
        <v/>
      </c>
      <c r="C53" s="247"/>
      <c r="D53" s="247"/>
      <c r="E53" s="248"/>
      <c r="F53" s="249"/>
      <c r="G53" s="154"/>
      <c r="H53" s="26"/>
      <c r="I53" s="26"/>
      <c r="J53" s="267" t="str">
        <f t="shared" si="52"/>
        <v/>
      </c>
      <c r="K53" s="154"/>
      <c r="L53" s="154"/>
      <c r="M53" s="154"/>
      <c r="N53" s="154"/>
      <c r="O53" s="154"/>
      <c r="P53" s="154"/>
      <c r="Q53" s="154"/>
      <c r="R53" s="154"/>
      <c r="S53" s="154"/>
      <c r="T53" s="154"/>
      <c r="U53" s="154"/>
      <c r="V53" s="154"/>
      <c r="W53" s="154"/>
      <c r="X53" s="154"/>
      <c r="Y53" s="154"/>
      <c r="Z53" s="154"/>
      <c r="AA53" s="154"/>
      <c r="AB53" s="154"/>
      <c r="AC53" s="154"/>
      <c r="AD53" s="154"/>
      <c r="AE53" s="154"/>
      <c r="AF53" s="154"/>
      <c r="AG53" s="154"/>
      <c r="AH53" s="154"/>
      <c r="AI53" s="154"/>
      <c r="AJ53" s="24"/>
      <c r="AK53" s="24" t="str">
        <f t="shared" si="20"/>
        <v/>
      </c>
      <c r="AL53" s="25"/>
      <c r="AM53" s="1">
        <f t="shared" si="21"/>
        <v>0</v>
      </c>
      <c r="AN53" s="1" t="str">
        <f t="shared" si="53"/>
        <v/>
      </c>
      <c r="AO53" s="1" t="str">
        <f t="shared" si="53"/>
        <v/>
      </c>
      <c r="AP53" s="1">
        <f t="shared" si="22"/>
        <v>0</v>
      </c>
      <c r="AQ53" s="1">
        <f t="shared" si="23"/>
        <v>0</v>
      </c>
      <c r="AS53" s="1">
        <f t="shared" si="24"/>
        <v>0</v>
      </c>
      <c r="AT53" s="1">
        <f t="shared" si="25"/>
        <v>0</v>
      </c>
      <c r="AU53" s="1">
        <f t="shared" si="26"/>
        <v>0</v>
      </c>
      <c r="AV53" s="1">
        <f t="shared" si="27"/>
        <v>0</v>
      </c>
      <c r="AW53" s="1">
        <f t="shared" si="28"/>
        <v>0</v>
      </c>
      <c r="AX53" s="1">
        <f t="shared" si="29"/>
        <v>0</v>
      </c>
      <c r="AY53" s="1">
        <f t="shared" si="29"/>
        <v>0</v>
      </c>
      <c r="AZ53" s="1">
        <f t="shared" si="30"/>
        <v>0</v>
      </c>
      <c r="BA53" s="1">
        <f t="shared" si="31"/>
        <v>0</v>
      </c>
      <c r="BB53" s="1">
        <f t="shared" si="32"/>
        <v>0</v>
      </c>
      <c r="BC53" s="1">
        <f t="shared" si="33"/>
        <v>0</v>
      </c>
      <c r="BD53" s="1">
        <f t="shared" si="34"/>
        <v>0</v>
      </c>
      <c r="BE53" s="1">
        <f t="shared" si="35"/>
        <v>0</v>
      </c>
      <c r="BF53" s="1">
        <f t="shared" si="36"/>
        <v>0</v>
      </c>
      <c r="BG53" s="251">
        <f t="shared" si="37"/>
        <v>0</v>
      </c>
      <c r="BH53" s="251">
        <f t="shared" si="38"/>
        <v>0</v>
      </c>
      <c r="BI53" s="251">
        <f t="shared" si="39"/>
        <v>0</v>
      </c>
      <c r="BJ53" s="251">
        <f t="shared" si="40"/>
        <v>0</v>
      </c>
      <c r="BK53" s="251">
        <f t="shared" si="41"/>
        <v>0</v>
      </c>
      <c r="BL53" s="251">
        <f t="shared" si="42"/>
        <v>0</v>
      </c>
      <c r="BM53" s="251">
        <f t="shared" si="43"/>
        <v>0</v>
      </c>
      <c r="BN53" s="251">
        <f t="shared" si="44"/>
        <v>0</v>
      </c>
      <c r="BO53" s="251">
        <f t="shared" si="45"/>
        <v>1</v>
      </c>
      <c r="BP53" s="251">
        <f t="shared" si="46"/>
        <v>1</v>
      </c>
      <c r="BQ53" s="1">
        <f t="shared" si="47"/>
        <v>1</v>
      </c>
      <c r="BR53" s="1">
        <f t="shared" si="48"/>
        <v>1</v>
      </c>
      <c r="BS53" s="1">
        <f t="shared" si="49"/>
        <v>1</v>
      </c>
      <c r="BX53" s="1" t="str">
        <f t="shared" si="54"/>
        <v/>
      </c>
      <c r="BY53" s="1" t="str">
        <f t="shared" si="54"/>
        <v/>
      </c>
      <c r="BZ53" s="1" t="str">
        <f t="shared" si="54"/>
        <v/>
      </c>
      <c r="CA53" s="1" t="str">
        <f t="shared" si="54"/>
        <v/>
      </c>
      <c r="CB53" s="1" t="str">
        <f t="shared" si="54"/>
        <v/>
      </c>
      <c r="CC53" s="1" t="str">
        <f t="shared" si="54"/>
        <v/>
      </c>
      <c r="CD53" s="1" t="str">
        <f t="shared" si="54"/>
        <v/>
      </c>
      <c r="CE53" s="1" t="str">
        <f t="shared" si="54"/>
        <v/>
      </c>
      <c r="CF53" s="1" t="str">
        <f t="shared" si="54"/>
        <v/>
      </c>
      <c r="CG53" s="1" t="str">
        <f t="shared" si="54"/>
        <v/>
      </c>
    </row>
    <row r="54" spans="2:85" x14ac:dyDescent="0.25">
      <c r="B54" s="24" t="str">
        <f t="shared" si="51"/>
        <v/>
      </c>
      <c r="C54" s="247"/>
      <c r="D54" s="247"/>
      <c r="E54" s="248"/>
      <c r="F54" s="249"/>
      <c r="G54" s="154"/>
      <c r="H54" s="26"/>
      <c r="I54" s="26"/>
      <c r="J54" s="267" t="str">
        <f t="shared" si="52"/>
        <v/>
      </c>
      <c r="K54" s="154"/>
      <c r="L54" s="154"/>
      <c r="M54" s="154"/>
      <c r="N54" s="154"/>
      <c r="O54" s="154"/>
      <c r="P54" s="154"/>
      <c r="Q54" s="154"/>
      <c r="R54" s="154"/>
      <c r="S54" s="154"/>
      <c r="T54" s="154"/>
      <c r="U54" s="154"/>
      <c r="V54" s="154"/>
      <c r="W54" s="154"/>
      <c r="X54" s="154"/>
      <c r="Y54" s="154"/>
      <c r="Z54" s="154"/>
      <c r="AA54" s="154"/>
      <c r="AB54" s="154"/>
      <c r="AC54" s="154"/>
      <c r="AD54" s="154"/>
      <c r="AE54" s="154"/>
      <c r="AF54" s="154"/>
      <c r="AG54" s="154"/>
      <c r="AH54" s="154"/>
      <c r="AI54" s="154"/>
      <c r="AJ54" s="24"/>
      <c r="AK54" s="24" t="str">
        <f t="shared" si="20"/>
        <v/>
      </c>
      <c r="AL54" s="25"/>
      <c r="AM54" s="1">
        <f t="shared" si="21"/>
        <v>0</v>
      </c>
      <c r="AN54" s="1" t="str">
        <f t="shared" si="53"/>
        <v/>
      </c>
      <c r="AO54" s="1" t="str">
        <f t="shared" si="53"/>
        <v/>
      </c>
      <c r="AP54" s="1">
        <f t="shared" si="22"/>
        <v>0</v>
      </c>
      <c r="AQ54" s="1">
        <f t="shared" si="23"/>
        <v>0</v>
      </c>
      <c r="AS54" s="1">
        <f t="shared" si="24"/>
        <v>0</v>
      </c>
      <c r="AT54" s="1">
        <f t="shared" si="25"/>
        <v>0</v>
      </c>
      <c r="AU54" s="1">
        <f t="shared" si="26"/>
        <v>0</v>
      </c>
      <c r="AV54" s="1">
        <f t="shared" si="27"/>
        <v>0</v>
      </c>
      <c r="AW54" s="1">
        <f t="shared" si="28"/>
        <v>0</v>
      </c>
      <c r="AX54" s="1">
        <f t="shared" si="29"/>
        <v>0</v>
      </c>
      <c r="AY54" s="1">
        <f t="shared" si="29"/>
        <v>0</v>
      </c>
      <c r="AZ54" s="1">
        <f t="shared" si="30"/>
        <v>0</v>
      </c>
      <c r="BA54" s="1">
        <f t="shared" si="31"/>
        <v>0</v>
      </c>
      <c r="BB54" s="1">
        <f t="shared" si="32"/>
        <v>0</v>
      </c>
      <c r="BC54" s="1">
        <f t="shared" si="33"/>
        <v>0</v>
      </c>
      <c r="BD54" s="1">
        <f t="shared" si="34"/>
        <v>0</v>
      </c>
      <c r="BE54" s="1">
        <f t="shared" si="35"/>
        <v>0</v>
      </c>
      <c r="BF54" s="1">
        <f t="shared" si="36"/>
        <v>0</v>
      </c>
      <c r="BG54" s="251">
        <f t="shared" si="37"/>
        <v>0</v>
      </c>
      <c r="BH54" s="251">
        <f t="shared" si="38"/>
        <v>0</v>
      </c>
      <c r="BI54" s="251">
        <f t="shared" si="39"/>
        <v>0</v>
      </c>
      <c r="BJ54" s="251">
        <f t="shared" si="40"/>
        <v>0</v>
      </c>
      <c r="BK54" s="251">
        <f t="shared" si="41"/>
        <v>0</v>
      </c>
      <c r="BL54" s="251">
        <f t="shared" si="42"/>
        <v>0</v>
      </c>
      <c r="BM54" s="251">
        <f t="shared" si="43"/>
        <v>0</v>
      </c>
      <c r="BN54" s="251">
        <f t="shared" si="44"/>
        <v>0</v>
      </c>
      <c r="BO54" s="251">
        <f t="shared" si="45"/>
        <v>1</v>
      </c>
      <c r="BP54" s="251">
        <f t="shared" si="46"/>
        <v>1</v>
      </c>
      <c r="BQ54" s="1">
        <f t="shared" si="47"/>
        <v>1</v>
      </c>
      <c r="BR54" s="1">
        <f t="shared" si="48"/>
        <v>1</v>
      </c>
      <c r="BS54" s="1">
        <f t="shared" si="49"/>
        <v>1</v>
      </c>
      <c r="BX54" s="1" t="str">
        <f t="shared" si="54"/>
        <v/>
      </c>
      <c r="BY54" s="1" t="str">
        <f t="shared" si="54"/>
        <v/>
      </c>
      <c r="BZ54" s="1" t="str">
        <f t="shared" si="54"/>
        <v/>
      </c>
      <c r="CA54" s="1" t="str">
        <f t="shared" si="54"/>
        <v/>
      </c>
      <c r="CB54" s="1" t="str">
        <f t="shared" si="54"/>
        <v/>
      </c>
      <c r="CC54" s="1" t="str">
        <f t="shared" si="54"/>
        <v/>
      </c>
      <c r="CD54" s="1" t="str">
        <f t="shared" si="54"/>
        <v/>
      </c>
      <c r="CE54" s="1" t="str">
        <f t="shared" si="54"/>
        <v/>
      </c>
      <c r="CF54" s="1" t="str">
        <f t="shared" si="54"/>
        <v/>
      </c>
      <c r="CG54" s="1" t="str">
        <f t="shared" si="54"/>
        <v/>
      </c>
    </row>
    <row r="55" spans="2:85" x14ac:dyDescent="0.25">
      <c r="B55" s="24" t="str">
        <f t="shared" si="51"/>
        <v/>
      </c>
      <c r="C55" s="247"/>
      <c r="D55" s="247"/>
      <c r="E55" s="248"/>
      <c r="F55" s="249"/>
      <c r="G55" s="154"/>
      <c r="H55" s="26"/>
      <c r="I55" s="26"/>
      <c r="J55" s="267" t="str">
        <f t="shared" si="52"/>
        <v/>
      </c>
      <c r="K55" s="154"/>
      <c r="L55" s="154"/>
      <c r="M55" s="154"/>
      <c r="N55" s="154"/>
      <c r="O55" s="154"/>
      <c r="P55" s="154"/>
      <c r="Q55" s="154"/>
      <c r="R55" s="154"/>
      <c r="S55" s="154"/>
      <c r="T55" s="154"/>
      <c r="U55" s="154"/>
      <c r="V55" s="154"/>
      <c r="W55" s="154"/>
      <c r="X55" s="154"/>
      <c r="Y55" s="154"/>
      <c r="Z55" s="154"/>
      <c r="AA55" s="154"/>
      <c r="AB55" s="154"/>
      <c r="AC55" s="154"/>
      <c r="AD55" s="154"/>
      <c r="AE55" s="154"/>
      <c r="AF55" s="154"/>
      <c r="AG55" s="154"/>
      <c r="AH55" s="154"/>
      <c r="AI55" s="154"/>
      <c r="AJ55" s="24"/>
      <c r="AK55" s="24" t="str">
        <f t="shared" si="20"/>
        <v/>
      </c>
      <c r="AL55" s="25"/>
      <c r="AM55" s="1">
        <f t="shared" si="21"/>
        <v>0</v>
      </c>
      <c r="AN55" s="1" t="str">
        <f t="shared" si="53"/>
        <v/>
      </c>
      <c r="AO55" s="1" t="str">
        <f t="shared" si="53"/>
        <v/>
      </c>
      <c r="AP55" s="1">
        <f t="shared" si="22"/>
        <v>0</v>
      </c>
      <c r="AQ55" s="1">
        <f t="shared" si="23"/>
        <v>0</v>
      </c>
      <c r="AS55" s="1">
        <f t="shared" si="24"/>
        <v>0</v>
      </c>
      <c r="AT55" s="1">
        <f t="shared" si="25"/>
        <v>0</v>
      </c>
      <c r="AU55" s="1">
        <f t="shared" si="26"/>
        <v>0</v>
      </c>
      <c r="AV55" s="1">
        <f t="shared" si="27"/>
        <v>0</v>
      </c>
      <c r="AW55" s="1">
        <f t="shared" si="28"/>
        <v>0</v>
      </c>
      <c r="AX55" s="1">
        <f t="shared" si="29"/>
        <v>0</v>
      </c>
      <c r="AY55" s="1">
        <f t="shared" si="29"/>
        <v>0</v>
      </c>
      <c r="AZ55" s="1">
        <f t="shared" si="30"/>
        <v>0</v>
      </c>
      <c r="BA55" s="1">
        <f t="shared" si="31"/>
        <v>0</v>
      </c>
      <c r="BB55" s="1">
        <f t="shared" si="32"/>
        <v>0</v>
      </c>
      <c r="BC55" s="1">
        <f t="shared" si="33"/>
        <v>0</v>
      </c>
      <c r="BD55" s="1">
        <f t="shared" si="34"/>
        <v>0</v>
      </c>
      <c r="BE55" s="1">
        <f t="shared" si="35"/>
        <v>0</v>
      </c>
      <c r="BF55" s="1">
        <f t="shared" si="36"/>
        <v>0</v>
      </c>
      <c r="BG55" s="251">
        <f t="shared" si="37"/>
        <v>0</v>
      </c>
      <c r="BH55" s="251">
        <f t="shared" si="38"/>
        <v>0</v>
      </c>
      <c r="BI55" s="251">
        <f t="shared" si="39"/>
        <v>0</v>
      </c>
      <c r="BJ55" s="251">
        <f t="shared" si="40"/>
        <v>0</v>
      </c>
      <c r="BK55" s="251">
        <f t="shared" si="41"/>
        <v>0</v>
      </c>
      <c r="BL55" s="251">
        <f t="shared" si="42"/>
        <v>0</v>
      </c>
      <c r="BM55" s="251">
        <f t="shared" si="43"/>
        <v>0</v>
      </c>
      <c r="BN55" s="251">
        <f t="shared" si="44"/>
        <v>0</v>
      </c>
      <c r="BO55" s="251">
        <f t="shared" si="45"/>
        <v>1</v>
      </c>
      <c r="BP55" s="251">
        <f t="shared" si="46"/>
        <v>1</v>
      </c>
      <c r="BQ55" s="1">
        <f t="shared" si="47"/>
        <v>1</v>
      </c>
      <c r="BR55" s="1">
        <f t="shared" si="48"/>
        <v>1</v>
      </c>
      <c r="BS55" s="1">
        <f t="shared" si="49"/>
        <v>1</v>
      </c>
      <c r="BX55" s="1" t="str">
        <f t="shared" si="54"/>
        <v/>
      </c>
      <c r="BY55" s="1" t="str">
        <f t="shared" si="54"/>
        <v/>
      </c>
      <c r="BZ55" s="1" t="str">
        <f t="shared" si="54"/>
        <v/>
      </c>
      <c r="CA55" s="1" t="str">
        <f t="shared" si="54"/>
        <v/>
      </c>
      <c r="CB55" s="1" t="str">
        <f t="shared" si="54"/>
        <v/>
      </c>
      <c r="CC55" s="1" t="str">
        <f t="shared" si="54"/>
        <v/>
      </c>
      <c r="CD55" s="1" t="str">
        <f t="shared" si="54"/>
        <v/>
      </c>
      <c r="CE55" s="1" t="str">
        <f t="shared" si="54"/>
        <v/>
      </c>
      <c r="CF55" s="1" t="str">
        <f t="shared" si="54"/>
        <v/>
      </c>
      <c r="CG55" s="1" t="str">
        <f t="shared" si="54"/>
        <v/>
      </c>
    </row>
    <row r="56" spans="2:85" x14ac:dyDescent="0.25">
      <c r="B56" s="24" t="str">
        <f t="shared" si="51"/>
        <v/>
      </c>
      <c r="C56" s="247"/>
      <c r="D56" s="247"/>
      <c r="E56" s="248"/>
      <c r="F56" s="249"/>
      <c r="G56" s="154"/>
      <c r="H56" s="26"/>
      <c r="I56" s="26"/>
      <c r="J56" s="267" t="str">
        <f t="shared" si="52"/>
        <v/>
      </c>
      <c r="K56" s="154"/>
      <c r="L56" s="154"/>
      <c r="M56" s="154"/>
      <c r="N56" s="154"/>
      <c r="O56" s="154"/>
      <c r="P56" s="154"/>
      <c r="Q56" s="154"/>
      <c r="R56" s="154"/>
      <c r="S56" s="154"/>
      <c r="T56" s="154"/>
      <c r="U56" s="154"/>
      <c r="V56" s="154"/>
      <c r="W56" s="154"/>
      <c r="X56" s="154"/>
      <c r="Y56" s="154"/>
      <c r="Z56" s="154"/>
      <c r="AA56" s="154"/>
      <c r="AB56" s="154"/>
      <c r="AC56" s="154"/>
      <c r="AD56" s="154"/>
      <c r="AE56" s="154"/>
      <c r="AF56" s="154"/>
      <c r="AG56" s="154"/>
      <c r="AH56" s="154"/>
      <c r="AI56" s="154"/>
      <c r="AJ56" s="24"/>
      <c r="AK56" s="24" t="str">
        <f t="shared" si="20"/>
        <v/>
      </c>
      <c r="AL56" s="25"/>
      <c r="AM56" s="1">
        <f t="shared" si="21"/>
        <v>0</v>
      </c>
      <c r="AN56" s="1" t="str">
        <f t="shared" si="53"/>
        <v/>
      </c>
      <c r="AO56" s="1" t="str">
        <f t="shared" si="53"/>
        <v/>
      </c>
      <c r="AP56" s="1">
        <f t="shared" si="22"/>
        <v>0</v>
      </c>
      <c r="AQ56" s="1">
        <f t="shared" si="23"/>
        <v>0</v>
      </c>
      <c r="AS56" s="1">
        <f t="shared" si="24"/>
        <v>0</v>
      </c>
      <c r="AT56" s="1">
        <f t="shared" si="25"/>
        <v>0</v>
      </c>
      <c r="AU56" s="1">
        <f t="shared" si="26"/>
        <v>0</v>
      </c>
      <c r="AV56" s="1">
        <f t="shared" si="27"/>
        <v>0</v>
      </c>
      <c r="AW56" s="1">
        <f t="shared" si="28"/>
        <v>0</v>
      </c>
      <c r="AX56" s="1">
        <f t="shared" si="29"/>
        <v>0</v>
      </c>
      <c r="AY56" s="1">
        <f t="shared" si="29"/>
        <v>0</v>
      </c>
      <c r="AZ56" s="1">
        <f t="shared" si="30"/>
        <v>0</v>
      </c>
      <c r="BA56" s="1">
        <f t="shared" si="31"/>
        <v>0</v>
      </c>
      <c r="BB56" s="1">
        <f t="shared" si="32"/>
        <v>0</v>
      </c>
      <c r="BC56" s="1">
        <f t="shared" si="33"/>
        <v>0</v>
      </c>
      <c r="BD56" s="1">
        <f t="shared" si="34"/>
        <v>0</v>
      </c>
      <c r="BE56" s="1">
        <f t="shared" si="35"/>
        <v>0</v>
      </c>
      <c r="BF56" s="1">
        <f t="shared" si="36"/>
        <v>0</v>
      </c>
      <c r="BG56" s="251">
        <f t="shared" si="37"/>
        <v>0</v>
      </c>
      <c r="BH56" s="251">
        <f t="shared" si="38"/>
        <v>0</v>
      </c>
      <c r="BI56" s="251">
        <f t="shared" si="39"/>
        <v>0</v>
      </c>
      <c r="BJ56" s="251">
        <f t="shared" si="40"/>
        <v>0</v>
      </c>
      <c r="BK56" s="251">
        <f t="shared" si="41"/>
        <v>0</v>
      </c>
      <c r="BL56" s="251">
        <f t="shared" si="42"/>
        <v>0</v>
      </c>
      <c r="BM56" s="251">
        <f t="shared" si="43"/>
        <v>0</v>
      </c>
      <c r="BN56" s="251">
        <f t="shared" si="44"/>
        <v>0</v>
      </c>
      <c r="BO56" s="251">
        <f t="shared" si="45"/>
        <v>1</v>
      </c>
      <c r="BP56" s="251">
        <f t="shared" si="46"/>
        <v>1</v>
      </c>
      <c r="BQ56" s="1">
        <f t="shared" si="47"/>
        <v>1</v>
      </c>
      <c r="BR56" s="1">
        <f t="shared" si="48"/>
        <v>1</v>
      </c>
      <c r="BS56" s="1">
        <f t="shared" si="49"/>
        <v>1</v>
      </c>
      <c r="BX56" s="1" t="str">
        <f t="shared" si="54"/>
        <v/>
      </c>
      <c r="BY56" s="1" t="str">
        <f t="shared" si="54"/>
        <v/>
      </c>
      <c r="BZ56" s="1" t="str">
        <f t="shared" si="54"/>
        <v/>
      </c>
      <c r="CA56" s="1" t="str">
        <f t="shared" si="54"/>
        <v/>
      </c>
      <c r="CB56" s="1" t="str">
        <f t="shared" si="54"/>
        <v/>
      </c>
      <c r="CC56" s="1" t="str">
        <f t="shared" si="54"/>
        <v/>
      </c>
      <c r="CD56" s="1" t="str">
        <f t="shared" si="54"/>
        <v/>
      </c>
      <c r="CE56" s="1" t="str">
        <f t="shared" si="54"/>
        <v/>
      </c>
      <c r="CF56" s="1" t="str">
        <f t="shared" si="54"/>
        <v/>
      </c>
      <c r="CG56" s="1" t="str">
        <f t="shared" si="54"/>
        <v/>
      </c>
    </row>
    <row r="57" spans="2:85" x14ac:dyDescent="0.25">
      <c r="B57" s="24" t="str">
        <f t="shared" si="51"/>
        <v/>
      </c>
      <c r="C57" s="247"/>
      <c r="D57" s="247"/>
      <c r="E57" s="248"/>
      <c r="F57" s="249"/>
      <c r="G57" s="154"/>
      <c r="H57" s="26"/>
      <c r="I57" s="26"/>
      <c r="J57" s="267" t="str">
        <f t="shared" si="52"/>
        <v/>
      </c>
      <c r="K57" s="154"/>
      <c r="L57" s="154"/>
      <c r="M57" s="154"/>
      <c r="N57" s="154"/>
      <c r="O57" s="154"/>
      <c r="P57" s="154"/>
      <c r="Q57" s="154"/>
      <c r="R57" s="154"/>
      <c r="S57" s="154"/>
      <c r="T57" s="154"/>
      <c r="U57" s="154"/>
      <c r="V57" s="154"/>
      <c r="W57" s="154"/>
      <c r="X57" s="154"/>
      <c r="Y57" s="154"/>
      <c r="Z57" s="154"/>
      <c r="AA57" s="154"/>
      <c r="AB57" s="154"/>
      <c r="AC57" s="154"/>
      <c r="AD57" s="154"/>
      <c r="AE57" s="154"/>
      <c r="AF57" s="154"/>
      <c r="AG57" s="154"/>
      <c r="AH57" s="154"/>
      <c r="AI57" s="154"/>
      <c r="AJ57" s="24"/>
      <c r="AK57" s="24" t="str">
        <f t="shared" si="20"/>
        <v/>
      </c>
      <c r="AL57" s="25"/>
      <c r="AM57" s="1">
        <f t="shared" si="21"/>
        <v>0</v>
      </c>
      <c r="AN57" s="1" t="str">
        <f t="shared" si="53"/>
        <v/>
      </c>
      <c r="AO57" s="1" t="str">
        <f t="shared" si="53"/>
        <v/>
      </c>
      <c r="AP57" s="1">
        <f t="shared" si="22"/>
        <v>0</v>
      </c>
      <c r="AQ57" s="1">
        <f t="shared" si="23"/>
        <v>0</v>
      </c>
      <c r="AS57" s="1">
        <f t="shared" si="24"/>
        <v>0</v>
      </c>
      <c r="AT57" s="1">
        <f t="shared" si="25"/>
        <v>0</v>
      </c>
      <c r="AU57" s="1">
        <f t="shared" si="26"/>
        <v>0</v>
      </c>
      <c r="AV57" s="1">
        <f t="shared" si="27"/>
        <v>0</v>
      </c>
      <c r="AW57" s="1">
        <f t="shared" si="28"/>
        <v>0</v>
      </c>
      <c r="AX57" s="1">
        <f t="shared" si="29"/>
        <v>0</v>
      </c>
      <c r="AY57" s="1">
        <f t="shared" si="29"/>
        <v>0</v>
      </c>
      <c r="AZ57" s="1">
        <f t="shared" si="30"/>
        <v>0</v>
      </c>
      <c r="BA57" s="1">
        <f t="shared" si="31"/>
        <v>0</v>
      </c>
      <c r="BB57" s="1">
        <f t="shared" si="32"/>
        <v>0</v>
      </c>
      <c r="BC57" s="1">
        <f t="shared" si="33"/>
        <v>0</v>
      </c>
      <c r="BD57" s="1">
        <f t="shared" si="34"/>
        <v>0</v>
      </c>
      <c r="BE57" s="1">
        <f t="shared" si="35"/>
        <v>0</v>
      </c>
      <c r="BF57" s="1">
        <f t="shared" si="36"/>
        <v>0</v>
      </c>
      <c r="BG57" s="251">
        <f t="shared" si="37"/>
        <v>0</v>
      </c>
      <c r="BH57" s="251">
        <f t="shared" si="38"/>
        <v>0</v>
      </c>
      <c r="BI57" s="251">
        <f t="shared" si="39"/>
        <v>0</v>
      </c>
      <c r="BJ57" s="251">
        <f t="shared" si="40"/>
        <v>0</v>
      </c>
      <c r="BK57" s="251">
        <f t="shared" si="41"/>
        <v>0</v>
      </c>
      <c r="BL57" s="251">
        <f t="shared" si="42"/>
        <v>0</v>
      </c>
      <c r="BM57" s="251">
        <f t="shared" si="43"/>
        <v>0</v>
      </c>
      <c r="BN57" s="251">
        <f t="shared" si="44"/>
        <v>0</v>
      </c>
      <c r="BO57" s="251">
        <f t="shared" si="45"/>
        <v>1</v>
      </c>
      <c r="BP57" s="251">
        <f t="shared" si="46"/>
        <v>1</v>
      </c>
      <c r="BQ57" s="1">
        <f t="shared" si="47"/>
        <v>1</v>
      </c>
      <c r="BR57" s="1">
        <f t="shared" si="48"/>
        <v>1</v>
      </c>
      <c r="BS57" s="1">
        <f t="shared" si="49"/>
        <v>1</v>
      </c>
      <c r="BX57" s="1" t="str">
        <f t="shared" si="54"/>
        <v/>
      </c>
      <c r="BY57" s="1" t="str">
        <f t="shared" si="54"/>
        <v/>
      </c>
      <c r="BZ57" s="1" t="str">
        <f t="shared" si="54"/>
        <v/>
      </c>
      <c r="CA57" s="1" t="str">
        <f t="shared" si="54"/>
        <v/>
      </c>
      <c r="CB57" s="1" t="str">
        <f t="shared" si="54"/>
        <v/>
      </c>
      <c r="CC57" s="1" t="str">
        <f t="shared" si="54"/>
        <v/>
      </c>
      <c r="CD57" s="1" t="str">
        <f t="shared" si="54"/>
        <v/>
      </c>
      <c r="CE57" s="1" t="str">
        <f t="shared" si="54"/>
        <v/>
      </c>
      <c r="CF57" s="1" t="str">
        <f t="shared" si="54"/>
        <v/>
      </c>
      <c r="CG57" s="1" t="str">
        <f t="shared" si="54"/>
        <v/>
      </c>
    </row>
    <row r="58" spans="2:85" x14ac:dyDescent="0.25">
      <c r="B58" s="24" t="str">
        <f t="shared" si="51"/>
        <v/>
      </c>
      <c r="C58" s="247"/>
      <c r="D58" s="247"/>
      <c r="E58" s="248"/>
      <c r="F58" s="249"/>
      <c r="G58" s="154"/>
      <c r="H58" s="26"/>
      <c r="I58" s="26"/>
      <c r="J58" s="267" t="str">
        <f t="shared" si="52"/>
        <v/>
      </c>
      <c r="K58" s="154"/>
      <c r="L58" s="154"/>
      <c r="M58" s="154"/>
      <c r="N58" s="154"/>
      <c r="O58" s="154"/>
      <c r="P58" s="154"/>
      <c r="Q58" s="154"/>
      <c r="R58" s="154"/>
      <c r="S58" s="154"/>
      <c r="T58" s="154"/>
      <c r="U58" s="154"/>
      <c r="V58" s="154"/>
      <c r="W58" s="154"/>
      <c r="X58" s="154"/>
      <c r="Y58" s="154"/>
      <c r="Z58" s="154"/>
      <c r="AA58" s="154"/>
      <c r="AB58" s="154"/>
      <c r="AC58" s="154"/>
      <c r="AD58" s="154"/>
      <c r="AE58" s="154"/>
      <c r="AF58" s="154"/>
      <c r="AG58" s="154"/>
      <c r="AH58" s="154"/>
      <c r="AI58" s="154"/>
      <c r="AJ58" s="24"/>
      <c r="AK58" s="24" t="str">
        <f t="shared" si="20"/>
        <v/>
      </c>
      <c r="AL58" s="25"/>
      <c r="AM58" s="1">
        <f t="shared" si="21"/>
        <v>0</v>
      </c>
      <c r="AN58" s="1" t="str">
        <f t="shared" si="53"/>
        <v/>
      </c>
      <c r="AO58" s="1" t="str">
        <f t="shared" si="53"/>
        <v/>
      </c>
      <c r="AP58" s="1">
        <f t="shared" si="22"/>
        <v>0</v>
      </c>
      <c r="AQ58" s="1">
        <f t="shared" si="23"/>
        <v>0</v>
      </c>
      <c r="AS58" s="1">
        <f t="shared" si="24"/>
        <v>0</v>
      </c>
      <c r="AT58" s="1">
        <f t="shared" si="25"/>
        <v>0</v>
      </c>
      <c r="AU58" s="1">
        <f t="shared" si="26"/>
        <v>0</v>
      </c>
      <c r="AV58" s="1">
        <f t="shared" si="27"/>
        <v>0</v>
      </c>
      <c r="AW58" s="1">
        <f t="shared" si="28"/>
        <v>0</v>
      </c>
      <c r="AX58" s="1">
        <f t="shared" si="29"/>
        <v>0</v>
      </c>
      <c r="AY58" s="1">
        <f t="shared" si="29"/>
        <v>0</v>
      </c>
      <c r="AZ58" s="1">
        <f t="shared" si="30"/>
        <v>0</v>
      </c>
      <c r="BA58" s="1">
        <f t="shared" si="31"/>
        <v>0</v>
      </c>
      <c r="BB58" s="1">
        <f t="shared" si="32"/>
        <v>0</v>
      </c>
      <c r="BC58" s="1">
        <f t="shared" si="33"/>
        <v>0</v>
      </c>
      <c r="BD58" s="1">
        <f t="shared" si="34"/>
        <v>0</v>
      </c>
      <c r="BE58" s="1">
        <f t="shared" si="35"/>
        <v>0</v>
      </c>
      <c r="BF58" s="1">
        <f t="shared" si="36"/>
        <v>0</v>
      </c>
      <c r="BG58" s="251">
        <f t="shared" si="37"/>
        <v>0</v>
      </c>
      <c r="BH58" s="251">
        <f t="shared" si="38"/>
        <v>0</v>
      </c>
      <c r="BI58" s="251">
        <f t="shared" si="39"/>
        <v>0</v>
      </c>
      <c r="BJ58" s="251">
        <f t="shared" si="40"/>
        <v>0</v>
      </c>
      <c r="BK58" s="251">
        <f t="shared" si="41"/>
        <v>0</v>
      </c>
      <c r="BL58" s="251">
        <f t="shared" si="42"/>
        <v>0</v>
      </c>
      <c r="BM58" s="251">
        <f t="shared" si="43"/>
        <v>0</v>
      </c>
      <c r="BN58" s="251">
        <f t="shared" si="44"/>
        <v>0</v>
      </c>
      <c r="BO58" s="251">
        <f t="shared" si="45"/>
        <v>1</v>
      </c>
      <c r="BP58" s="251">
        <f t="shared" si="46"/>
        <v>1</v>
      </c>
      <c r="BQ58" s="1">
        <f t="shared" si="47"/>
        <v>1</v>
      </c>
      <c r="BR58" s="1">
        <f t="shared" si="48"/>
        <v>1</v>
      </c>
      <c r="BS58" s="1">
        <f t="shared" si="49"/>
        <v>1</v>
      </c>
      <c r="BX58" s="1" t="str">
        <f t="shared" si="54"/>
        <v/>
      </c>
      <c r="BY58" s="1" t="str">
        <f t="shared" si="54"/>
        <v/>
      </c>
      <c r="BZ58" s="1" t="str">
        <f t="shared" si="54"/>
        <v/>
      </c>
      <c r="CA58" s="1" t="str">
        <f t="shared" si="54"/>
        <v/>
      </c>
      <c r="CB58" s="1" t="str">
        <f t="shared" si="54"/>
        <v/>
      </c>
      <c r="CC58" s="1" t="str">
        <f t="shared" si="54"/>
        <v/>
      </c>
      <c r="CD58" s="1" t="str">
        <f t="shared" si="54"/>
        <v/>
      </c>
      <c r="CE58" s="1" t="str">
        <f t="shared" si="54"/>
        <v/>
      </c>
      <c r="CF58" s="1" t="str">
        <f t="shared" si="54"/>
        <v/>
      </c>
      <c r="CG58" s="1" t="str">
        <f t="shared" si="54"/>
        <v/>
      </c>
    </row>
    <row r="59" spans="2:85" x14ac:dyDescent="0.25">
      <c r="B59" s="24" t="str">
        <f t="shared" si="51"/>
        <v/>
      </c>
      <c r="C59" s="247"/>
      <c r="D59" s="247"/>
      <c r="E59" s="248"/>
      <c r="F59" s="249"/>
      <c r="G59" s="154"/>
      <c r="H59" s="26"/>
      <c r="I59" s="26"/>
      <c r="J59" s="267" t="str">
        <f t="shared" si="52"/>
        <v/>
      </c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/>
      <c r="V59" s="154"/>
      <c r="W59" s="154"/>
      <c r="X59" s="154"/>
      <c r="Y59" s="154"/>
      <c r="Z59" s="154"/>
      <c r="AA59" s="154"/>
      <c r="AB59" s="154"/>
      <c r="AC59" s="154"/>
      <c r="AD59" s="154"/>
      <c r="AE59" s="154"/>
      <c r="AF59" s="154"/>
      <c r="AG59" s="154"/>
      <c r="AH59" s="154"/>
      <c r="AI59" s="154"/>
      <c r="AJ59" s="24"/>
      <c r="AK59" s="24" t="str">
        <f t="shared" si="20"/>
        <v/>
      </c>
      <c r="AL59" s="25"/>
      <c r="AM59" s="1">
        <f t="shared" si="21"/>
        <v>0</v>
      </c>
      <c r="AN59" s="1" t="str">
        <f t="shared" si="53"/>
        <v/>
      </c>
      <c r="AO59" s="1" t="str">
        <f t="shared" si="53"/>
        <v/>
      </c>
      <c r="AP59" s="1">
        <f t="shared" si="22"/>
        <v>0</v>
      </c>
      <c r="AQ59" s="1">
        <f t="shared" si="23"/>
        <v>0</v>
      </c>
      <c r="AS59" s="1">
        <f t="shared" si="24"/>
        <v>0</v>
      </c>
      <c r="AT59" s="1">
        <f t="shared" si="25"/>
        <v>0</v>
      </c>
      <c r="AU59" s="1">
        <f t="shared" si="26"/>
        <v>0</v>
      </c>
      <c r="AV59" s="1">
        <f t="shared" si="27"/>
        <v>0</v>
      </c>
      <c r="AW59" s="1">
        <f t="shared" si="28"/>
        <v>0</v>
      </c>
      <c r="AX59" s="1">
        <f t="shared" si="29"/>
        <v>0</v>
      </c>
      <c r="AY59" s="1">
        <f t="shared" si="29"/>
        <v>0</v>
      </c>
      <c r="AZ59" s="1">
        <f t="shared" si="30"/>
        <v>0</v>
      </c>
      <c r="BA59" s="1">
        <f t="shared" si="31"/>
        <v>0</v>
      </c>
      <c r="BB59" s="1">
        <f t="shared" si="32"/>
        <v>0</v>
      </c>
      <c r="BC59" s="1">
        <f t="shared" si="33"/>
        <v>0</v>
      </c>
      <c r="BD59" s="1">
        <f t="shared" si="34"/>
        <v>0</v>
      </c>
      <c r="BE59" s="1">
        <f t="shared" si="35"/>
        <v>0</v>
      </c>
      <c r="BF59" s="1">
        <f t="shared" si="36"/>
        <v>0</v>
      </c>
      <c r="BG59" s="251">
        <f t="shared" si="37"/>
        <v>0</v>
      </c>
      <c r="BH59" s="251">
        <f t="shared" si="38"/>
        <v>0</v>
      </c>
      <c r="BI59" s="251">
        <f t="shared" si="39"/>
        <v>0</v>
      </c>
      <c r="BJ59" s="251">
        <f t="shared" si="40"/>
        <v>0</v>
      </c>
      <c r="BK59" s="251">
        <f t="shared" si="41"/>
        <v>0</v>
      </c>
      <c r="BL59" s="251">
        <f t="shared" si="42"/>
        <v>0</v>
      </c>
      <c r="BM59" s="251">
        <f t="shared" si="43"/>
        <v>0</v>
      </c>
      <c r="BN59" s="251">
        <f t="shared" si="44"/>
        <v>0</v>
      </c>
      <c r="BO59" s="251">
        <f t="shared" si="45"/>
        <v>1</v>
      </c>
      <c r="BP59" s="251">
        <f t="shared" si="46"/>
        <v>1</v>
      </c>
      <c r="BQ59" s="1">
        <f t="shared" si="47"/>
        <v>1</v>
      </c>
      <c r="BR59" s="1">
        <f t="shared" si="48"/>
        <v>1</v>
      </c>
      <c r="BS59" s="1">
        <f t="shared" si="49"/>
        <v>1</v>
      </c>
      <c r="BX59" s="1" t="str">
        <f t="shared" si="54"/>
        <v/>
      </c>
      <c r="BY59" s="1" t="str">
        <f t="shared" si="54"/>
        <v/>
      </c>
      <c r="BZ59" s="1" t="str">
        <f t="shared" si="54"/>
        <v/>
      </c>
      <c r="CA59" s="1" t="str">
        <f t="shared" si="54"/>
        <v/>
      </c>
      <c r="CB59" s="1" t="str">
        <f t="shared" si="54"/>
        <v/>
      </c>
      <c r="CC59" s="1" t="str">
        <f t="shared" si="54"/>
        <v/>
      </c>
      <c r="CD59" s="1" t="str">
        <f t="shared" si="54"/>
        <v/>
      </c>
      <c r="CE59" s="1" t="str">
        <f t="shared" si="54"/>
        <v/>
      </c>
      <c r="CF59" s="1" t="str">
        <f t="shared" si="54"/>
        <v/>
      </c>
      <c r="CG59" s="1" t="str">
        <f t="shared" si="54"/>
        <v/>
      </c>
    </row>
    <row r="60" spans="2:85" x14ac:dyDescent="0.25">
      <c r="B60" s="24" t="str">
        <f t="shared" si="51"/>
        <v/>
      </c>
      <c r="C60" s="247"/>
      <c r="D60" s="247"/>
      <c r="E60" s="248"/>
      <c r="F60" s="249"/>
      <c r="G60" s="154"/>
      <c r="H60" s="26"/>
      <c r="I60" s="26"/>
      <c r="J60" s="267" t="str">
        <f t="shared" si="52"/>
        <v/>
      </c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/>
      <c r="V60" s="154"/>
      <c r="W60" s="154"/>
      <c r="X60" s="154"/>
      <c r="Y60" s="154"/>
      <c r="Z60" s="154"/>
      <c r="AA60" s="154"/>
      <c r="AB60" s="154"/>
      <c r="AC60" s="154"/>
      <c r="AD60" s="154"/>
      <c r="AE60" s="154"/>
      <c r="AF60" s="154"/>
      <c r="AG60" s="154"/>
      <c r="AH60" s="154"/>
      <c r="AI60" s="154"/>
      <c r="AJ60" s="24"/>
      <c r="AK60" s="24" t="str">
        <f t="shared" si="20"/>
        <v/>
      </c>
      <c r="AL60" s="25"/>
      <c r="AM60" s="1">
        <f t="shared" si="21"/>
        <v>0</v>
      </c>
      <c r="AN60" s="1" t="str">
        <f t="shared" si="53"/>
        <v/>
      </c>
      <c r="AO60" s="1" t="str">
        <f t="shared" si="53"/>
        <v/>
      </c>
      <c r="AP60" s="1">
        <f t="shared" si="22"/>
        <v>0</v>
      </c>
      <c r="AQ60" s="1">
        <f t="shared" si="23"/>
        <v>0</v>
      </c>
      <c r="AS60" s="1">
        <f t="shared" si="24"/>
        <v>0</v>
      </c>
      <c r="AT60" s="1">
        <f t="shared" si="25"/>
        <v>0</v>
      </c>
      <c r="AU60" s="1">
        <f t="shared" si="26"/>
        <v>0</v>
      </c>
      <c r="AV60" s="1">
        <f t="shared" si="27"/>
        <v>0</v>
      </c>
      <c r="AW60" s="1">
        <f t="shared" si="28"/>
        <v>0</v>
      </c>
      <c r="AX60" s="1">
        <f t="shared" si="29"/>
        <v>0</v>
      </c>
      <c r="AY60" s="1">
        <f t="shared" si="29"/>
        <v>0</v>
      </c>
      <c r="AZ60" s="1">
        <f t="shared" si="30"/>
        <v>0</v>
      </c>
      <c r="BA60" s="1">
        <f t="shared" si="31"/>
        <v>0</v>
      </c>
      <c r="BB60" s="1">
        <f t="shared" si="32"/>
        <v>0</v>
      </c>
      <c r="BC60" s="1">
        <f t="shared" si="33"/>
        <v>0</v>
      </c>
      <c r="BD60" s="1">
        <f t="shared" si="34"/>
        <v>0</v>
      </c>
      <c r="BE60" s="1">
        <f t="shared" si="35"/>
        <v>0</v>
      </c>
      <c r="BF60" s="1">
        <f t="shared" si="36"/>
        <v>0</v>
      </c>
      <c r="BG60" s="251">
        <f t="shared" si="37"/>
        <v>0</v>
      </c>
      <c r="BH60" s="251">
        <f t="shared" si="38"/>
        <v>0</v>
      </c>
      <c r="BI60" s="251">
        <f t="shared" si="39"/>
        <v>0</v>
      </c>
      <c r="BJ60" s="251">
        <f t="shared" si="40"/>
        <v>0</v>
      </c>
      <c r="BK60" s="251">
        <f t="shared" si="41"/>
        <v>0</v>
      </c>
      <c r="BL60" s="251">
        <f t="shared" si="42"/>
        <v>0</v>
      </c>
      <c r="BM60" s="251">
        <f t="shared" si="43"/>
        <v>0</v>
      </c>
      <c r="BN60" s="251">
        <f t="shared" si="44"/>
        <v>0</v>
      </c>
      <c r="BO60" s="251">
        <f t="shared" si="45"/>
        <v>1</v>
      </c>
      <c r="BP60" s="251">
        <f t="shared" si="46"/>
        <v>1</v>
      </c>
      <c r="BQ60" s="1">
        <f t="shared" si="47"/>
        <v>1</v>
      </c>
      <c r="BR60" s="1">
        <f t="shared" si="48"/>
        <v>1</v>
      </c>
      <c r="BS60" s="1">
        <f t="shared" si="49"/>
        <v>1</v>
      </c>
      <c r="BX60" s="1" t="str">
        <f t="shared" si="54"/>
        <v/>
      </c>
      <c r="BY60" s="1" t="str">
        <f t="shared" si="54"/>
        <v/>
      </c>
      <c r="BZ60" s="1" t="str">
        <f t="shared" si="54"/>
        <v/>
      </c>
      <c r="CA60" s="1" t="str">
        <f t="shared" si="54"/>
        <v/>
      </c>
      <c r="CB60" s="1" t="str">
        <f t="shared" si="54"/>
        <v/>
      </c>
      <c r="CC60" s="1" t="str">
        <f t="shared" si="54"/>
        <v/>
      </c>
      <c r="CD60" s="1" t="str">
        <f t="shared" si="54"/>
        <v/>
      </c>
      <c r="CE60" s="1" t="str">
        <f t="shared" si="54"/>
        <v/>
      </c>
      <c r="CF60" s="1" t="str">
        <f t="shared" si="54"/>
        <v/>
      </c>
      <c r="CG60" s="1" t="str">
        <f t="shared" si="54"/>
        <v/>
      </c>
    </row>
    <row r="61" spans="2:85" x14ac:dyDescent="0.25">
      <c r="B61" s="24" t="str">
        <f t="shared" si="51"/>
        <v/>
      </c>
      <c r="C61" s="247"/>
      <c r="D61" s="247"/>
      <c r="E61" s="248"/>
      <c r="F61" s="249"/>
      <c r="G61" s="154"/>
      <c r="H61" s="26"/>
      <c r="I61" s="26"/>
      <c r="J61" s="267" t="str">
        <f t="shared" si="52"/>
        <v/>
      </c>
      <c r="K61" s="154"/>
      <c r="L61" s="154"/>
      <c r="M61" s="154"/>
      <c r="N61" s="154"/>
      <c r="O61" s="154"/>
      <c r="P61" s="154"/>
      <c r="Q61" s="154"/>
      <c r="R61" s="154"/>
      <c r="S61" s="154"/>
      <c r="T61" s="154"/>
      <c r="U61" s="154"/>
      <c r="V61" s="154"/>
      <c r="W61" s="154"/>
      <c r="X61" s="154"/>
      <c r="Y61" s="154"/>
      <c r="Z61" s="154"/>
      <c r="AA61" s="154"/>
      <c r="AB61" s="154"/>
      <c r="AC61" s="154"/>
      <c r="AD61" s="154"/>
      <c r="AE61" s="154"/>
      <c r="AF61" s="154"/>
      <c r="AG61" s="154"/>
      <c r="AH61" s="154"/>
      <c r="AI61" s="154"/>
      <c r="AJ61" s="24"/>
      <c r="AK61" s="24" t="str">
        <f t="shared" si="20"/>
        <v/>
      </c>
      <c r="AL61" s="25"/>
      <c r="AM61" s="1">
        <f t="shared" si="21"/>
        <v>0</v>
      </c>
      <c r="AN61" s="1" t="str">
        <f t="shared" si="53"/>
        <v/>
      </c>
      <c r="AO61" s="1" t="str">
        <f t="shared" si="53"/>
        <v/>
      </c>
      <c r="AP61" s="1">
        <f t="shared" si="22"/>
        <v>0</v>
      </c>
      <c r="AQ61" s="1">
        <f t="shared" si="23"/>
        <v>0</v>
      </c>
      <c r="AS61" s="1">
        <f t="shared" si="24"/>
        <v>0</v>
      </c>
      <c r="AT61" s="1">
        <f t="shared" si="25"/>
        <v>0</v>
      </c>
      <c r="AU61" s="1">
        <f t="shared" si="26"/>
        <v>0</v>
      </c>
      <c r="AV61" s="1">
        <f t="shared" si="27"/>
        <v>0</v>
      </c>
      <c r="AW61" s="1">
        <f t="shared" si="28"/>
        <v>0</v>
      </c>
      <c r="AX61" s="1">
        <f t="shared" si="29"/>
        <v>0</v>
      </c>
      <c r="AY61" s="1">
        <f t="shared" si="29"/>
        <v>0</v>
      </c>
      <c r="AZ61" s="1">
        <f t="shared" si="30"/>
        <v>0</v>
      </c>
      <c r="BA61" s="1">
        <f t="shared" si="31"/>
        <v>0</v>
      </c>
      <c r="BB61" s="1">
        <f t="shared" si="32"/>
        <v>0</v>
      </c>
      <c r="BC61" s="1">
        <f t="shared" si="33"/>
        <v>0</v>
      </c>
      <c r="BD61" s="1">
        <f t="shared" si="34"/>
        <v>0</v>
      </c>
      <c r="BE61" s="1">
        <f t="shared" si="35"/>
        <v>0</v>
      </c>
      <c r="BF61" s="1">
        <f t="shared" si="36"/>
        <v>0</v>
      </c>
      <c r="BG61" s="251">
        <f t="shared" si="37"/>
        <v>0</v>
      </c>
      <c r="BH61" s="251">
        <f t="shared" si="38"/>
        <v>0</v>
      </c>
      <c r="BI61" s="251">
        <f t="shared" si="39"/>
        <v>0</v>
      </c>
      <c r="BJ61" s="251">
        <f t="shared" si="40"/>
        <v>0</v>
      </c>
      <c r="BK61" s="251">
        <f t="shared" si="41"/>
        <v>0</v>
      </c>
      <c r="BL61" s="251">
        <f t="shared" si="42"/>
        <v>0</v>
      </c>
      <c r="BM61" s="251">
        <f t="shared" si="43"/>
        <v>0</v>
      </c>
      <c r="BN61" s="251">
        <f t="shared" si="44"/>
        <v>0</v>
      </c>
      <c r="BO61" s="251">
        <f t="shared" si="45"/>
        <v>1</v>
      </c>
      <c r="BP61" s="251">
        <f t="shared" si="46"/>
        <v>1</v>
      </c>
      <c r="BQ61" s="1">
        <f t="shared" si="47"/>
        <v>1</v>
      </c>
      <c r="BR61" s="1">
        <f t="shared" si="48"/>
        <v>1</v>
      </c>
      <c r="BS61" s="1">
        <f t="shared" si="49"/>
        <v>1</v>
      </c>
      <c r="BX61" s="1" t="str">
        <f t="shared" si="54"/>
        <v/>
      </c>
      <c r="BY61" s="1" t="str">
        <f t="shared" si="54"/>
        <v/>
      </c>
      <c r="BZ61" s="1" t="str">
        <f t="shared" si="54"/>
        <v/>
      </c>
      <c r="CA61" s="1" t="str">
        <f t="shared" si="54"/>
        <v/>
      </c>
      <c r="CB61" s="1" t="str">
        <f t="shared" si="54"/>
        <v/>
      </c>
      <c r="CC61" s="1" t="str">
        <f t="shared" si="54"/>
        <v/>
      </c>
      <c r="CD61" s="1" t="str">
        <f t="shared" si="54"/>
        <v/>
      </c>
      <c r="CE61" s="1" t="str">
        <f t="shared" si="54"/>
        <v/>
      </c>
      <c r="CF61" s="1" t="str">
        <f t="shared" si="54"/>
        <v/>
      </c>
      <c r="CG61" s="1" t="str">
        <f t="shared" si="54"/>
        <v/>
      </c>
    </row>
    <row r="62" spans="2:85" x14ac:dyDescent="0.25">
      <c r="B62" s="24" t="str">
        <f t="shared" si="51"/>
        <v/>
      </c>
      <c r="C62" s="247"/>
      <c r="D62" s="247"/>
      <c r="E62" s="248"/>
      <c r="F62" s="249"/>
      <c r="G62" s="154"/>
      <c r="H62" s="26"/>
      <c r="I62" s="26"/>
      <c r="J62" s="267" t="str">
        <f t="shared" si="52"/>
        <v/>
      </c>
      <c r="K62" s="154"/>
      <c r="L62" s="154"/>
      <c r="M62" s="154"/>
      <c r="N62" s="154"/>
      <c r="O62" s="154"/>
      <c r="P62" s="154"/>
      <c r="Q62" s="154"/>
      <c r="R62" s="154"/>
      <c r="S62" s="154"/>
      <c r="T62" s="154"/>
      <c r="U62" s="154"/>
      <c r="V62" s="154"/>
      <c r="W62" s="154"/>
      <c r="X62" s="154"/>
      <c r="Y62" s="154"/>
      <c r="Z62" s="154"/>
      <c r="AA62" s="154"/>
      <c r="AB62" s="154"/>
      <c r="AC62" s="154"/>
      <c r="AD62" s="154"/>
      <c r="AE62" s="154"/>
      <c r="AF62" s="154"/>
      <c r="AG62" s="154"/>
      <c r="AH62" s="154"/>
      <c r="AI62" s="154"/>
      <c r="AJ62" s="24"/>
      <c r="AK62" s="24" t="str">
        <f t="shared" si="20"/>
        <v/>
      </c>
      <c r="AL62" s="25"/>
      <c r="AM62" s="1">
        <f t="shared" si="21"/>
        <v>0</v>
      </c>
      <c r="AN62" s="1" t="str">
        <f t="shared" si="53"/>
        <v/>
      </c>
      <c r="AO62" s="1" t="str">
        <f t="shared" si="53"/>
        <v/>
      </c>
      <c r="AP62" s="1">
        <f t="shared" si="22"/>
        <v>0</v>
      </c>
      <c r="AQ62" s="1">
        <f t="shared" si="23"/>
        <v>0</v>
      </c>
      <c r="AS62" s="1">
        <f t="shared" si="24"/>
        <v>0</v>
      </c>
      <c r="AT62" s="1">
        <f t="shared" si="25"/>
        <v>0</v>
      </c>
      <c r="AU62" s="1">
        <f t="shared" si="26"/>
        <v>0</v>
      </c>
      <c r="AV62" s="1">
        <f t="shared" si="27"/>
        <v>0</v>
      </c>
      <c r="AW62" s="1">
        <f t="shared" si="28"/>
        <v>0</v>
      </c>
      <c r="AX62" s="1">
        <f t="shared" si="29"/>
        <v>0</v>
      </c>
      <c r="AY62" s="1">
        <f t="shared" si="29"/>
        <v>0</v>
      </c>
      <c r="AZ62" s="1">
        <f t="shared" si="30"/>
        <v>0</v>
      </c>
      <c r="BA62" s="1">
        <f t="shared" si="31"/>
        <v>0</v>
      </c>
      <c r="BB62" s="1">
        <f t="shared" si="32"/>
        <v>0</v>
      </c>
      <c r="BC62" s="1">
        <f t="shared" si="33"/>
        <v>0</v>
      </c>
      <c r="BD62" s="1">
        <f t="shared" si="34"/>
        <v>0</v>
      </c>
      <c r="BE62" s="1">
        <f t="shared" si="35"/>
        <v>0</v>
      </c>
      <c r="BF62" s="1">
        <f t="shared" si="36"/>
        <v>0</v>
      </c>
      <c r="BG62" s="251">
        <f t="shared" si="37"/>
        <v>0</v>
      </c>
      <c r="BH62" s="251">
        <f t="shared" si="38"/>
        <v>0</v>
      </c>
      <c r="BI62" s="251">
        <f t="shared" si="39"/>
        <v>0</v>
      </c>
      <c r="BJ62" s="251">
        <f t="shared" si="40"/>
        <v>0</v>
      </c>
      <c r="BK62" s="251">
        <f t="shared" si="41"/>
        <v>0</v>
      </c>
      <c r="BL62" s="251">
        <f t="shared" si="42"/>
        <v>0</v>
      </c>
      <c r="BM62" s="251">
        <f t="shared" si="43"/>
        <v>0</v>
      </c>
      <c r="BN62" s="251">
        <f t="shared" si="44"/>
        <v>0</v>
      </c>
      <c r="BO62" s="251">
        <f t="shared" si="45"/>
        <v>1</v>
      </c>
      <c r="BP62" s="251">
        <f t="shared" si="46"/>
        <v>1</v>
      </c>
      <c r="BQ62" s="1">
        <f t="shared" si="47"/>
        <v>1</v>
      </c>
      <c r="BR62" s="1">
        <f t="shared" si="48"/>
        <v>1</v>
      </c>
      <c r="BS62" s="1">
        <f t="shared" si="49"/>
        <v>1</v>
      </c>
      <c r="BX62" s="1" t="str">
        <f t="shared" si="54"/>
        <v/>
      </c>
      <c r="BY62" s="1" t="str">
        <f t="shared" si="54"/>
        <v/>
      </c>
      <c r="BZ62" s="1" t="str">
        <f t="shared" si="54"/>
        <v/>
      </c>
      <c r="CA62" s="1" t="str">
        <f t="shared" si="54"/>
        <v/>
      </c>
      <c r="CB62" s="1" t="str">
        <f t="shared" si="54"/>
        <v/>
      </c>
      <c r="CC62" s="1" t="str">
        <f t="shared" si="54"/>
        <v/>
      </c>
      <c r="CD62" s="1" t="str">
        <f t="shared" si="54"/>
        <v/>
      </c>
      <c r="CE62" s="1" t="str">
        <f t="shared" si="54"/>
        <v/>
      </c>
      <c r="CF62" s="1" t="str">
        <f t="shared" si="54"/>
        <v/>
      </c>
      <c r="CG62" s="1" t="str">
        <f t="shared" si="54"/>
        <v/>
      </c>
    </row>
    <row r="63" spans="2:85" x14ac:dyDescent="0.25">
      <c r="B63" s="24" t="str">
        <f t="shared" si="51"/>
        <v/>
      </c>
      <c r="C63" s="247"/>
      <c r="D63" s="247"/>
      <c r="E63" s="248"/>
      <c r="F63" s="249"/>
      <c r="G63" s="154"/>
      <c r="H63" s="26"/>
      <c r="I63" s="26"/>
      <c r="J63" s="267" t="str">
        <f t="shared" si="52"/>
        <v/>
      </c>
      <c r="K63" s="154"/>
      <c r="L63" s="154"/>
      <c r="M63" s="154"/>
      <c r="N63" s="154"/>
      <c r="O63" s="154"/>
      <c r="P63" s="154"/>
      <c r="Q63" s="154"/>
      <c r="R63" s="154"/>
      <c r="S63" s="154"/>
      <c r="T63" s="154"/>
      <c r="U63" s="154"/>
      <c r="V63" s="154"/>
      <c r="W63" s="154"/>
      <c r="X63" s="154"/>
      <c r="Y63" s="154"/>
      <c r="Z63" s="154"/>
      <c r="AA63" s="154"/>
      <c r="AB63" s="154"/>
      <c r="AC63" s="154"/>
      <c r="AD63" s="154"/>
      <c r="AE63" s="154"/>
      <c r="AF63" s="154"/>
      <c r="AG63" s="154"/>
      <c r="AH63" s="154"/>
      <c r="AI63" s="154"/>
      <c r="AJ63" s="24"/>
      <c r="AK63" s="24" t="str">
        <f t="shared" ref="AK63:AK94" si="57">IF($F63="","",IF(AJ63=1,1,IF(AM63&lt;&gt;1,$AN$1,IF(SUMPRODUCT(--(H63:AI63&gt;=$H$6:$AI$6)*($H$6:$AI$6&lt;&gt;""))=COUNTIF($H$4:$AI$4,1),1,0))))</f>
        <v/>
      </c>
      <c r="AL63" s="25"/>
      <c r="AM63" s="1">
        <f t="shared" ref="AM63:AM94" si="58">IF(SUM(AP63:BS63)=COUNT(AP63:BS63),1,0)</f>
        <v>0</v>
      </c>
      <c r="AN63" s="1" t="str">
        <f t="shared" si="53"/>
        <v/>
      </c>
      <c r="AO63" s="1" t="str">
        <f t="shared" si="53"/>
        <v/>
      </c>
      <c r="AP63" s="1">
        <f t="shared" ref="AP63:AP94" si="59">IF(H$30="",1,IF(H$4=99,1,IF(H63="",0,IF(H$30=$AQ$1,IF(ISNA(MATCH(H63,$AN$30:$AO$30,0)),0,1),IF(H$30=$AR$1,IF(IFERROR(H63*1,"bad")="bad",0,1),IF(H$30=$AS$1,IF(IFERROR(IF(H63=TRUNC(H63),1,"bad"),"bad")="bad",0,1),IF(H$30=$AT$1,IF(AND(IF(IFERROR(H63*1,"bad")="bad",0,1)=1,H63&gt;=0),1,0),IF(H$30=$AU$1,IF(AND(IF(IFERROR(IF(H63=TRUNC(H63),1,"bad"),"bad")="bad",0,1)=1,H63&gt;=0),1,0),IF(H$30=$AV$1,IF(AND(IF(IFERROR(H63*1,"bad")="bad",0,1)=1,H63&gt;0),1,0),IF(H$30=$AW$1,IF(AND(IF(IFERROR(IF(H63=TRUNC(H63),1,"bad"),"bad")="bad",0,1)=1,H63&gt;0),1,0),IF(H$30=$AX$1,1,IF(H$30=$AY$1,IF(IFERROR(HLOOKUP(H63,$AQ$4:$AZ$4,1,0),"bad")="bad",0,1),0))))))))))))</f>
        <v>0</v>
      </c>
      <c r="AQ63" s="1">
        <f t="shared" si="23"/>
        <v>0</v>
      </c>
      <c r="AS63" s="1">
        <f t="shared" ref="AS63:AS94" si="60">IF(K$30="",1,IF(K$4=99,1,IF(K63="",0,IF(K$30=$AQ$1,IF(ISNA(MATCH(K63,$AN$30:$AO$30,0)),0,1),IF(K$30=$AR$1,IF(IFERROR(K63*1,"bad")="bad",0,1),IF(K$30=$AS$1,IF(IFERROR(IF(K63=TRUNC(K63),1,"bad"),"bad")="bad",0,1),IF(K$30=$AT$1,IF(AND(IF(IFERROR(K63*1,"bad")="bad",0,1)=1,K63&gt;=0),1,0),IF(K$30=$AU$1,IF(AND(IF(IFERROR(IF(K63=TRUNC(K63),1,"bad"),"bad")="bad",0,1)=1,K63&gt;=0),1,0),IF(K$30=$AV$1,IF(AND(IF(IFERROR(K63*1,"bad")="bad",0,1)=1,K63&gt;0),1,0),IF(K$30=$AW$1,IF(AND(IF(IFERROR(IF(K63=TRUNC(K63),1,"bad"),"bad")="bad",0,1)=1,K63&gt;0),1,0),IF(K$30=$AX$1,1,IF(K$30=$AY$1,IF(IFERROR(HLOOKUP(K63,$AQ$4:$AZ$4,1,0),"bad")="bad",0,1),0))))))))))))</f>
        <v>0</v>
      </c>
      <c r="AT63" s="1">
        <f t="shared" ref="AT63:AT94" si="61">IF(L$30="",1,IF(L$4=99,1,IF(L63="",0,IF(L$30=$AQ$1,IF(ISNA(MATCH(L63,$AN$30:$AO$30,0)),0,1),IF(L$30=$AR$1,IF(IFERROR(L63*1,"bad")="bad",0,1),IF(L$30=$AS$1,IF(IFERROR(IF(L63=TRUNC(L63),1,"bad"),"bad")="bad",0,1),IF(L$30=$AT$1,IF(AND(IF(IFERROR(L63*1,"bad")="bad",0,1)=1,L63&gt;=0),1,0),IF(L$30=$AU$1,IF(AND(IF(IFERROR(IF(L63=TRUNC(L63),1,"bad"),"bad")="bad",0,1)=1,L63&gt;=0),1,0),IF(L$30=$AV$1,IF(AND(IF(IFERROR(L63*1,"bad")="bad",0,1)=1,L63&gt;0),1,0),IF(L$30=$AW$1,IF(AND(IF(IFERROR(IF(L63=TRUNC(L63),1,"bad"),"bad")="bad",0,1)=1,L63&gt;0),1,0),IF(L$30=$AX$1,1,IF(L$30=$AY$1,IF(IFERROR(HLOOKUP(L63,$AQ$4:$AZ$4,1,0),"bad")="bad",0,1),0))))))))))))</f>
        <v>0</v>
      </c>
      <c r="AU63" s="1">
        <f t="shared" ref="AU63:AU94" si="62">IF(M$30="",1,IF(M$4=99,1,IF(M63="",0,IF(M$30=$AQ$1,IF(ISNA(MATCH(M63,$AN$30:$AO$30,0)),0,1),IF(M$30=$AR$1,IF(IFERROR(M63*1,"bad")="bad",0,1),IF(M$30=$AS$1,IF(IFERROR(IF(M63=TRUNC(M63),1,"bad"),"bad")="bad",0,1),IF(M$30=$AT$1,IF(AND(IF(IFERROR(M63*1,"bad")="bad",0,1)=1,M63&gt;=0),1,0),IF(M$30=$AU$1,IF(AND(IF(IFERROR(IF(M63=TRUNC(M63),1,"bad"),"bad")="bad",0,1)=1,M63&gt;=0),1,0),IF(M$30=$AV$1,IF(AND(IF(IFERROR(M63*1,"bad")="bad",0,1)=1,M63&gt;0),1,0),IF(M$30=$AW$1,IF(AND(IF(IFERROR(IF(M63=TRUNC(M63),1,"bad"),"bad")="bad",0,1)=1,M63&gt;0),1,0),IF(M$30=$AX$1,1,IF(M$30=$AY$1,IF(IFERROR(HLOOKUP(M63,$AQ$4:$AZ$4,1,0),"bad")="bad",0,1),0))))))))))))</f>
        <v>0</v>
      </c>
      <c r="AV63" s="1">
        <f t="shared" ref="AV63:AV94" si="63">IF(N$30="",1,IF(N$4=99,1,IF(N63="",0,IF(N$30=$AQ$1,IF(ISNA(MATCH(N63,$AN$30:$AO$30,0)),0,1),IF(N$30=$AR$1,IF(IFERROR(N63*1,"bad")="bad",0,1),IF(N$30=$AS$1,IF(IFERROR(IF(N63=TRUNC(N63),1,"bad"),"bad")="bad",0,1),IF(N$30=$AT$1,IF(AND(IF(IFERROR(N63*1,"bad")="bad",0,1)=1,N63&gt;=0),1,0),IF(N$30=$AU$1,IF(AND(IF(IFERROR(IF(N63=TRUNC(N63),1,"bad"),"bad")="bad",0,1)=1,N63&gt;=0),1,0),IF(N$30=$AV$1,IF(AND(IF(IFERROR(N63*1,"bad")="bad",0,1)=1,N63&gt;0),1,0),IF(N$30=$AW$1,IF(AND(IF(IFERROR(IF(N63=TRUNC(N63),1,"bad"),"bad")="bad",0,1)=1,N63&gt;0),1,0),IF(N$30=$AX$1,1,IF(N$30=$AY$1,IF(IFERROR(HLOOKUP(N63,$AQ$4:$AZ$4,1,0),"bad")="bad",0,1),0))))))))))))</f>
        <v>0</v>
      </c>
      <c r="AW63" s="1">
        <f t="shared" ref="AW63:AW94" si="64">IF(O$30="",1,IF(O$4=99,1,IF(O63="",0,IF(O$30=$AQ$1,IF(ISNA(MATCH(O63,$AN$30:$AO$30,0)),0,1),IF(O$30=$AR$1,IF(IFERROR(O63*1,"bad")="bad",0,1),IF(O$30=$AS$1,IF(IFERROR(IF(O63=TRUNC(O63),1,"bad"),"bad")="bad",0,1),IF(O$30=$AT$1,IF(AND(IF(IFERROR(O63*1,"bad")="bad",0,1)=1,O63&gt;=0),1,0),IF(O$30=$AU$1,IF(AND(IF(IFERROR(IF(O63=TRUNC(O63),1,"bad"),"bad")="bad",0,1)=1,O63&gt;=0),1,0),IF(O$30=$AV$1,IF(AND(IF(IFERROR(O63*1,"bad")="bad",0,1)=1,O63&gt;0),1,0),IF(O$30=$AW$1,IF(AND(IF(IFERROR(IF(O63=TRUNC(O63),1,"bad"),"bad")="bad",0,1)=1,O63&gt;0),1,0),IF(O$30=$AX$1,1,IF(O$30=$AY$1,IF(IFERROR(HLOOKUP(O63,$AQ$4:$AZ$4,1,0),"bad")="bad",0,1),0))))))))))))</f>
        <v>0</v>
      </c>
      <c r="AX63" s="1">
        <f t="shared" ref="AX63:AY94" si="65">IF(P$30="",1,IF(P$4=99,1,IF(P63="",0,IF(P$30=$AQ$1,IF(ISNA(MATCH(P63,$AN$30:$AO$30,0)),0,1),IF(P$30=$AR$1,IF(IFERROR(P63*1,"bad")="bad",0,1),IF(P$30=$AS$1,IF(IFERROR(IF(P63=TRUNC(P63),1,"bad"),"bad")="bad",0,1),IF(P$30=$AT$1,IF(AND(IF(IFERROR(P63*1,"bad")="bad",0,1)=1,P63&gt;=0),1,0),IF(P$30=$AU$1,IF(AND(IF(IFERROR(IF(P63=TRUNC(P63),1,"bad"),"bad")="bad",0,1)=1,P63&gt;=0),1,0),IF(P$30=$AV$1,IF(AND(IF(IFERROR(P63*1,"bad")="bad",0,1)=1,P63&gt;0),1,0),IF(P$30=$AW$1,IF(AND(IF(IFERROR(IF(P63=TRUNC(P63),1,"bad"),"bad")="bad",0,1)=1,P63&gt;0),1,0),IF(P$30=$AX$1,1,IF(P$30=$AY$1,IF(IFERROR(HLOOKUP(P63,$AQ$4:$AZ$4,1,0),"bad")="bad",0,1),0))))))))))))</f>
        <v>0</v>
      </c>
      <c r="AY63" s="1">
        <f t="shared" si="65"/>
        <v>0</v>
      </c>
      <c r="AZ63" s="1">
        <f t="shared" ref="AZ63:AZ94" si="66">IF(R$30="",1,IF(R$4=99,1,IF(R63="",0,IF(R$30=$AQ$1,IF(ISNA(MATCH(R63,$AN$30:$AO$30,0)),0,1),IF(R$30=$AR$1,IF(IFERROR(R63*1,"bad")="bad",0,1),IF(R$30=$AS$1,IF(IFERROR(IF(R63=TRUNC(R63),1,"bad"),"bad")="bad",0,1),IF(R$30=$AT$1,IF(AND(IF(IFERROR(R63*1,"bad")="bad",0,1)=1,R63&gt;=0),1,0),IF(R$30=$AU$1,IF(AND(IF(IFERROR(IF(R63=TRUNC(R63),1,"bad"),"bad")="bad",0,1)=1,R63&gt;=0),1,0),IF(R$30=$AV$1,IF(AND(IF(IFERROR(R63*1,"bad")="bad",0,1)=1,R63&gt;0),1,0),IF(R$30=$AW$1,IF(AND(IF(IFERROR(IF(R63=TRUNC(R63),1,"bad"),"bad")="bad",0,1)=1,R63&gt;0),1,0),IF(R$30=$AX$1,1,IF(R$30=$AY$1,IF(IFERROR(HLOOKUP(R63,$AQ$4:$AZ$4,1,0),"bad")="bad",0,1),0))))))))))))</f>
        <v>0</v>
      </c>
      <c r="BA63" s="1">
        <f t="shared" ref="BA63:BA94" si="67">IF(S$30="",1,IF(S$4=99,1,IF(S63="",0,IF(S$30=$AQ$1,IF(ISNA(MATCH(S63,$AN$30:$AO$30,0)),0,1),IF(S$30=$AR$1,IF(IFERROR(S63*1,"bad")="bad",0,1),IF(S$30=$AS$1,IF(IFERROR(IF(S63=TRUNC(S63),1,"bad"),"bad")="bad",0,1),IF(S$30=$AT$1,IF(AND(IF(IFERROR(S63*1,"bad")="bad",0,1)=1,S63&gt;=0),1,0),IF(S$30=$AU$1,IF(AND(IF(IFERROR(IF(S63=TRUNC(S63),1,"bad"),"bad")="bad",0,1)=1,S63&gt;=0),1,0),IF(S$30=$AV$1,IF(AND(IF(IFERROR(S63*1,"bad")="bad",0,1)=1,S63&gt;0),1,0),IF(S$30=$AW$1,IF(AND(IF(IFERROR(IF(S63=TRUNC(S63),1,"bad"),"bad")="bad",0,1)=1,S63&gt;0),1,0),IF(S$30=$AX$1,1,IF(S$30=$AY$1,IF(IFERROR(HLOOKUP(S63,$AQ$4:$AZ$4,1,0),"bad")="bad",0,1),0))))))))))))</f>
        <v>0</v>
      </c>
      <c r="BB63" s="1">
        <f t="shared" ref="BB63:BB94" si="68">IF(T$30="",1,IF(T$4=99,1,IF(T63="",0,IF(T$30=$AQ$1,IF(ISNA(MATCH(T63,$AN$30:$AO$30,0)),0,1),IF(T$30=$AR$1,IF(IFERROR(T63*1,"bad")="bad",0,1),IF(T$30=$AS$1,IF(IFERROR(IF(T63=TRUNC(T63),1,"bad"),"bad")="bad",0,1),IF(T$30=$AT$1,IF(AND(IF(IFERROR(T63*1,"bad")="bad",0,1)=1,T63&gt;=0),1,0),IF(T$30=$AU$1,IF(AND(IF(IFERROR(IF(T63=TRUNC(T63),1,"bad"),"bad")="bad",0,1)=1,T63&gt;=0),1,0),IF(T$30=$AV$1,IF(AND(IF(IFERROR(T63*1,"bad")="bad",0,1)=1,T63&gt;0),1,0),IF(T$30=$AW$1,IF(AND(IF(IFERROR(IF(T63=TRUNC(T63),1,"bad"),"bad")="bad",0,1)=1,T63&gt;0),1,0),IF(T$30=$AX$1,1,IF(T$30=$AY$1,IF(IFERROR(HLOOKUP(T63,$AQ$4:$AZ$4,1,0),"bad")="bad",0,1),0))))))))))))</f>
        <v>0</v>
      </c>
      <c r="BC63" s="1">
        <f t="shared" ref="BC63:BC94" si="69">IF(U$30="",1,IF(U$4=99,1,IF(U63="",0,IF(U$30=$AQ$1,IF(ISNA(MATCH(U63,$AN$30:$AO$30,0)),0,1),IF(U$30=$AR$1,IF(IFERROR(U63*1,"bad")="bad",0,1),IF(U$30=$AS$1,IF(IFERROR(IF(U63=TRUNC(U63),1,"bad"),"bad")="bad",0,1),IF(U$30=$AT$1,IF(AND(IF(IFERROR(U63*1,"bad")="bad",0,1)=1,U63&gt;=0),1,0),IF(U$30=$AU$1,IF(AND(IF(IFERROR(IF(U63=TRUNC(U63),1,"bad"),"bad")="bad",0,1)=1,U63&gt;=0),1,0),IF(U$30=$AV$1,IF(AND(IF(IFERROR(U63*1,"bad")="bad",0,1)=1,U63&gt;0),1,0),IF(U$30=$AW$1,IF(AND(IF(IFERROR(IF(U63=TRUNC(U63),1,"bad"),"bad")="bad",0,1)=1,U63&gt;0),1,0),IF(U$30=$AX$1,1,IF(U$30=$AY$1,IF(IFERROR(HLOOKUP(U63,$AQ$4:$AZ$4,1,0),"bad")="bad",0,1),0))))))))))))</f>
        <v>0</v>
      </c>
      <c r="BD63" s="1">
        <f t="shared" ref="BD63:BD94" si="70">IF(V$30="",1,IF(V$4=99,1,IF(V63="",0,IF(V$30=$AQ$1,IF(ISNA(MATCH(V63,$AN$30:$AO$30,0)),0,1),IF(V$30=$AR$1,IF(IFERROR(V63*1,"bad")="bad",0,1),IF(V$30=$AS$1,IF(IFERROR(IF(V63=TRUNC(V63),1,"bad"),"bad")="bad",0,1),IF(V$30=$AT$1,IF(AND(IF(IFERROR(V63*1,"bad")="bad",0,1)=1,V63&gt;=0),1,0),IF(V$30=$AU$1,IF(AND(IF(IFERROR(IF(V63=TRUNC(V63),1,"bad"),"bad")="bad",0,1)=1,V63&gt;=0),1,0),IF(V$30=$AV$1,IF(AND(IF(IFERROR(V63*1,"bad")="bad",0,1)=1,V63&gt;0),1,0),IF(V$30=$AW$1,IF(AND(IF(IFERROR(IF(V63=TRUNC(V63),1,"bad"),"bad")="bad",0,1)=1,V63&gt;0),1,0),IF(V$30=$AX$1,1,IF(V$30=$AY$1,IF(IFERROR(HLOOKUP(V63,$AQ$4:$AZ$4,1,0),"bad")="bad",0,1),0))))))))))))</f>
        <v>0</v>
      </c>
      <c r="BE63" s="1">
        <f t="shared" ref="BE63:BE94" si="71">IF(W$30="",1,IF(W$4=99,1,IF(W63="",0,IF(W$30=$AQ$1,IF(ISNA(MATCH(W63,$AN$30:$AO$30,0)),0,1),IF(W$30=$AR$1,IF(IFERROR(W63*1,"bad")="bad",0,1),IF(W$30=$AS$1,IF(IFERROR(IF(W63=TRUNC(W63),1,"bad"),"bad")="bad",0,1),IF(W$30=$AT$1,IF(AND(IF(IFERROR(W63*1,"bad")="bad",0,1)=1,W63&gt;=0),1,0),IF(W$30=$AU$1,IF(AND(IF(IFERROR(IF(W63=TRUNC(W63),1,"bad"),"bad")="bad",0,1)=1,W63&gt;=0),1,0),IF(W$30=$AV$1,IF(AND(IF(IFERROR(W63*1,"bad")="bad",0,1)=1,W63&gt;0),1,0),IF(W$30=$AW$1,IF(AND(IF(IFERROR(IF(W63=TRUNC(W63),1,"bad"),"bad")="bad",0,1)=1,W63&gt;0),1,0),IF(W$30=$AX$1,1,IF(W$30=$AY$1,IF(IFERROR(HLOOKUP(W63,$AQ$4:$AZ$4,1,0),"bad")="bad",0,1),0))))))))))))</f>
        <v>0</v>
      </c>
      <c r="BF63" s="1">
        <f t="shared" ref="BF63:BF94" si="72">IF(X$30="",1,IF(X$4=99,1,IF(X63="",0,IF(X$30=$AQ$1,IF(ISNA(MATCH(X63,$AN$30:$AO$30,0)),0,1),IF(X$30=$AR$1,IF(IFERROR(X63*1,"bad")="bad",0,1),IF(X$30=$AS$1,IF(IFERROR(IF(X63=TRUNC(X63),1,"bad"),"bad")="bad",0,1),IF(X$30=$AT$1,IF(AND(IF(IFERROR(X63*1,"bad")="bad",0,1)=1,X63&gt;=0),1,0),IF(X$30=$AU$1,IF(AND(IF(IFERROR(IF(X63=TRUNC(X63),1,"bad"),"bad")="bad",0,1)=1,X63&gt;=0),1,0),IF(X$30=$AV$1,IF(AND(IF(IFERROR(X63*1,"bad")="bad",0,1)=1,X63&gt;0),1,0),IF(X$30=$AW$1,IF(AND(IF(IFERROR(IF(X63=TRUNC(X63),1,"bad"),"bad")="bad",0,1)=1,X63&gt;0),1,0),IF(X$30=$AX$1,1,IF(X$30=$AY$1,IF(IFERROR(HLOOKUP(X63,$AQ$4:$AZ$4,1,0),"bad")="bad",0,1),0))))))))))))</f>
        <v>0</v>
      </c>
      <c r="BG63" s="251">
        <f t="shared" ref="BG63:BG94" si="73">IF(Y$30="",1,IF(Y$4=99,1,IF(Y63="",0,IF(Y$30=$AQ$1,IF(ISNA(MATCH(Y63,$AN$30:$AO$30,0)),0,1),IF(Y$30=$AR$1,IF(IFERROR(Y63*1,"bad")="bad",0,1),IF(Y$30=$AS$1,IF(IFERROR(IF(Y63=TRUNC(Y63),1,"bad"),"bad")="bad",0,1),IF(Y$30=$AT$1,IF(AND(IF(IFERROR(Y63*1,"bad")="bad",0,1)=1,Y63&gt;=0),1,0),IF(Y$30=$AU$1,IF(AND(IF(IFERROR(IF(Y63=TRUNC(Y63),1,"bad"),"bad")="bad",0,1)=1,Y63&gt;=0),1,0),IF(Y$30=$AV$1,IF(AND(IF(IFERROR(Y63*1,"bad")="bad",0,1)=1,Y63&gt;0),1,0),IF(Y$30=$AW$1,IF(AND(IF(IFERROR(IF(Y63=TRUNC(Y63),1,"bad"),"bad")="bad",0,1)=1,Y63&gt;0),1,0),IF(Y$30=$AX$1,1,IF(Y$30=$AY$1,IF(IFERROR(HLOOKUP(Y63,$AQ$4:$AZ$4,1,0),"bad")="bad",0,1),0))))))))))))</f>
        <v>0</v>
      </c>
      <c r="BH63" s="251">
        <f t="shared" ref="BH63:BH94" si="74">IF(Z$30="",1,IF(Z$4=99,1,IF(Z63="",0,IF(Z$30=$AQ$1,IF(ISNA(MATCH(Z63,$AN$30:$AO$30,0)),0,1),IF(Z$30=$AR$1,IF(IFERROR(Z63*1,"bad")="bad",0,1),IF(Z$30=$AS$1,IF(IFERROR(IF(Z63=TRUNC(Z63),1,"bad"),"bad")="bad",0,1),IF(Z$30=$AT$1,IF(AND(IF(IFERROR(Z63*1,"bad")="bad",0,1)=1,Z63&gt;=0),1,0),IF(Z$30=$AU$1,IF(AND(IF(IFERROR(IF(Z63=TRUNC(Z63),1,"bad"),"bad")="bad",0,1)=1,Z63&gt;=0),1,0),IF(Z$30=$AV$1,IF(AND(IF(IFERROR(Z63*1,"bad")="bad",0,1)=1,Z63&gt;0),1,0),IF(Z$30=$AW$1,IF(AND(IF(IFERROR(IF(Z63=TRUNC(Z63),1,"bad"),"bad")="bad",0,1)=1,Z63&gt;0),1,0),IF(Z$30=$AX$1,1,IF(Z$30=$AY$1,IF(IFERROR(HLOOKUP(Z63,$AQ$4:$AZ$4,1,0),"bad")="bad",0,1),0))))))))))))</f>
        <v>0</v>
      </c>
      <c r="BI63" s="251">
        <f t="shared" ref="BI63:BI94" si="75">IF(AA$30="",1,IF(AA$4=99,1,IF(AA63="",0,IF(AA$30=$AQ$1,IF(ISNA(MATCH(AA63,$AN$30:$AO$30,0)),0,1),IF(AA$30=$AR$1,IF(IFERROR(AA63*1,"bad")="bad",0,1),IF(AA$30=$AS$1,IF(IFERROR(IF(AA63=TRUNC(AA63),1,"bad"),"bad")="bad",0,1),IF(AA$30=$AT$1,IF(AND(IF(IFERROR(AA63*1,"bad")="bad",0,1)=1,AA63&gt;=0),1,0),IF(AA$30=$AU$1,IF(AND(IF(IFERROR(IF(AA63=TRUNC(AA63),1,"bad"),"bad")="bad",0,1)=1,AA63&gt;=0),1,0),IF(AA$30=$AV$1,IF(AND(IF(IFERROR(AA63*1,"bad")="bad",0,1)=1,AA63&gt;0),1,0),IF(AA$30=$AW$1,IF(AND(IF(IFERROR(IF(AA63=TRUNC(AA63),1,"bad"),"bad")="bad",0,1)=1,AA63&gt;0),1,0),IF(AA$30=$AX$1,1,IF(AA$30=$AY$1,IF(IFERROR(HLOOKUP(AA63,$AQ$4:$AZ$4,1,0),"bad")="bad",0,1),0))))))))))))</f>
        <v>0</v>
      </c>
      <c r="BJ63" s="251">
        <f t="shared" ref="BJ63:BJ94" si="76">IF(AB$30="",1,IF(AB$4=99,1,IF(AB63="",0,IF(AB$30=$AQ$1,IF(ISNA(MATCH(AB63,$AN$30:$AO$30,0)),0,1),IF(AB$30=$AR$1,IF(IFERROR(AB63*1,"bad")="bad",0,1),IF(AB$30=$AS$1,IF(IFERROR(IF(AB63=TRUNC(AB63),1,"bad"),"bad")="bad",0,1),IF(AB$30=$AT$1,IF(AND(IF(IFERROR(AB63*1,"bad")="bad",0,1)=1,AB63&gt;=0),1,0),IF(AB$30=$AU$1,IF(AND(IF(IFERROR(IF(AB63=TRUNC(AB63),1,"bad"),"bad")="bad",0,1)=1,AB63&gt;=0),1,0),IF(AB$30=$AV$1,IF(AND(IF(IFERROR(AB63*1,"bad")="bad",0,1)=1,AB63&gt;0),1,0),IF(AB$30=$AW$1,IF(AND(IF(IFERROR(IF(AB63=TRUNC(AB63),1,"bad"),"bad")="bad",0,1)=1,AB63&gt;0),1,0),IF(AB$30=$AX$1,1,IF(AB$30=$AY$1,IF(IFERROR(HLOOKUP(AB63,$AQ$4:$AZ$4,1,0),"bad")="bad",0,1),0))))))))))))</f>
        <v>0</v>
      </c>
      <c r="BK63" s="251">
        <f t="shared" ref="BK63:BK94" si="77">IF(AC$30="",1,IF(AC$4=99,1,IF(AC63="",0,IF(AC$30=$AQ$1,IF(ISNA(MATCH(AC63,$AN$30:$AO$30,0)),0,1),IF(AC$30=$AR$1,IF(IFERROR(AC63*1,"bad")="bad",0,1),IF(AC$30=$AS$1,IF(IFERROR(IF(AC63=TRUNC(AC63),1,"bad"),"bad")="bad",0,1),IF(AC$30=$AT$1,IF(AND(IF(IFERROR(AC63*1,"bad")="bad",0,1)=1,AC63&gt;=0),1,0),IF(AC$30=$AU$1,IF(AND(IF(IFERROR(IF(AC63=TRUNC(AC63),1,"bad"),"bad")="bad",0,1)=1,AC63&gt;=0),1,0),IF(AC$30=$AV$1,IF(AND(IF(IFERROR(AC63*1,"bad")="bad",0,1)=1,AC63&gt;0),1,0),IF(AC$30=$AW$1,IF(AND(IF(IFERROR(IF(AC63=TRUNC(AC63),1,"bad"),"bad")="bad",0,1)=1,AC63&gt;0),1,0),IF(AC$30=$AX$1,1,IF(AC$30=$AY$1,IF(IFERROR(HLOOKUP(AC63,$AQ$4:$AZ$4,1,0),"bad")="bad",0,1),0))))))))))))</f>
        <v>0</v>
      </c>
      <c r="BL63" s="251">
        <f t="shared" ref="BL63:BL94" si="78">IF(AD$30="",1,IF(AD$4=99,1,IF(AD63="",0,IF(AD$30=$AQ$1,IF(ISNA(MATCH(AD63,$AN$30:$AO$30,0)),0,1),IF(AD$30=$AR$1,IF(IFERROR(AD63*1,"bad")="bad",0,1),IF(AD$30=$AS$1,IF(IFERROR(IF(AD63=TRUNC(AD63),1,"bad"),"bad")="bad",0,1),IF(AD$30=$AT$1,IF(AND(IF(IFERROR(AD63*1,"bad")="bad",0,1)=1,AD63&gt;=0),1,0),IF(AD$30=$AU$1,IF(AND(IF(IFERROR(IF(AD63=TRUNC(AD63),1,"bad"),"bad")="bad",0,1)=1,AD63&gt;=0),1,0),IF(AD$30=$AV$1,IF(AND(IF(IFERROR(AD63*1,"bad")="bad",0,1)=1,AD63&gt;0),1,0),IF(AD$30=$AW$1,IF(AND(IF(IFERROR(IF(AD63=TRUNC(AD63),1,"bad"),"bad")="bad",0,1)=1,AD63&gt;0),1,0),IF(AD$30=$AX$1,1,IF(AD$30=$AY$1,IF(IFERROR(HLOOKUP(AD63,$AQ$4:$AZ$4,1,0),"bad")="bad",0,1),0))))))))))))</f>
        <v>0</v>
      </c>
      <c r="BM63" s="251">
        <f t="shared" ref="BM63:BM94" si="79">IF(AE$30="",1,IF(AE$4=99,1,IF(AE63="",0,IF(AE$30=$AQ$1,IF(ISNA(MATCH(AE63,$AN$30:$AO$30,0)),0,1),IF(AE$30=$AR$1,IF(IFERROR(AE63*1,"bad")="bad",0,1),IF(AE$30=$AS$1,IF(IFERROR(IF(AE63=TRUNC(AE63),1,"bad"),"bad")="bad",0,1),IF(AE$30=$AT$1,IF(AND(IF(IFERROR(AE63*1,"bad")="bad",0,1)=1,AE63&gt;=0),1,0),IF(AE$30=$AU$1,IF(AND(IF(IFERROR(IF(AE63=TRUNC(AE63),1,"bad"),"bad")="bad",0,1)=1,AE63&gt;=0),1,0),IF(AE$30=$AV$1,IF(AND(IF(IFERROR(AE63*1,"bad")="bad",0,1)=1,AE63&gt;0),1,0),IF(AE$30=$AW$1,IF(AND(IF(IFERROR(IF(AE63=TRUNC(AE63),1,"bad"),"bad")="bad",0,1)=1,AE63&gt;0),1,0),IF(AE$30=$AX$1,1,IF(AE$30=$AY$1,IF(IFERROR(HLOOKUP(AE63,$AQ$4:$AZ$4,1,0),"bad")="bad",0,1),0))))))))))))</f>
        <v>0</v>
      </c>
      <c r="BN63" s="251">
        <f t="shared" ref="BN63:BN94" si="80">IF(AF$30="",1,IF(AF$4=99,1,IF(AF63="",0,IF(AF$30=$AQ$1,IF(ISNA(MATCH(AF63,$AN$30:$AO$30,0)),0,1),IF(AF$30=$AR$1,IF(IFERROR(AF63*1,"bad")="bad",0,1),IF(AF$30=$AS$1,IF(IFERROR(IF(AF63=TRUNC(AF63),1,"bad"),"bad")="bad",0,1),IF(AF$30=$AT$1,IF(AND(IF(IFERROR(AF63*1,"bad")="bad",0,1)=1,AF63&gt;=0),1,0),IF(AF$30=$AU$1,IF(AND(IF(IFERROR(IF(AF63=TRUNC(AF63),1,"bad"),"bad")="bad",0,1)=1,AF63&gt;=0),1,0),IF(AF$30=$AV$1,IF(AND(IF(IFERROR(AF63*1,"bad")="bad",0,1)=1,AF63&gt;0),1,0),IF(AF$30=$AW$1,IF(AND(IF(IFERROR(IF(AF63=TRUNC(AF63),1,"bad"),"bad")="bad",0,1)=1,AF63&gt;0),1,0),IF(AF$30=$AX$1,1,IF(AF$30=$AY$1,IF(IFERROR(HLOOKUP(AF63,$AQ$4:$AZ$4,1,0),"bad")="bad",0,1),0))))))))))))</f>
        <v>0</v>
      </c>
      <c r="BO63" s="251">
        <f t="shared" ref="BO63:BO94" si="81">IF(AG$30="",1,IF(AG$4=99,1,IF(AG63="",0,IF(AG$30=$AQ$1,IF(ISNA(MATCH(AG63,$AN$30:$AO$30,0)),0,1),IF(AG$30=$AR$1,IF(IFERROR(AG63*1,"bad")="bad",0,1),IF(AG$30=$AS$1,IF(IFERROR(IF(AG63=TRUNC(AG63),1,"bad"),"bad")="bad",0,1),IF(AG$30=$AT$1,IF(AND(IF(IFERROR(AG63*1,"bad")="bad",0,1)=1,AG63&gt;=0),1,0),IF(AG$30=$AU$1,IF(AND(IF(IFERROR(IF(AG63=TRUNC(AG63),1,"bad"),"bad")="bad",0,1)=1,AG63&gt;=0),1,0),IF(AG$30=$AV$1,IF(AND(IF(IFERROR(AG63*1,"bad")="bad",0,1)=1,AG63&gt;0),1,0),IF(AG$30=$AW$1,IF(AND(IF(IFERROR(IF(AG63=TRUNC(AG63),1,"bad"),"bad")="bad",0,1)=1,AG63&gt;0),1,0),IF(AG$30=$AX$1,1,IF(AG$30=$AY$1,IF(IFERROR(HLOOKUP(AG63,$AQ$4:$AZ$4,1,0),"bad")="bad",0,1),0))))))))))))</f>
        <v>1</v>
      </c>
      <c r="BP63" s="251">
        <f t="shared" ref="BP63:BP94" si="82">IF(AH$30="",1,IF(AH$4=99,1,IF(AH63="",0,IF(AH$30=$AQ$1,IF(ISNA(MATCH(AH63,$AN$30:$AO$30,0)),0,1),IF(AH$30=$AR$1,IF(IFERROR(AH63*1,"bad")="bad",0,1),IF(AH$30=$AS$1,IF(IFERROR(IF(AH63=TRUNC(AH63),1,"bad"),"bad")="bad",0,1),IF(AH$30=$AT$1,IF(AND(IF(IFERROR(AH63*1,"bad")="bad",0,1)=1,AH63&gt;=0),1,0),IF(AH$30=$AU$1,IF(AND(IF(IFERROR(IF(AH63=TRUNC(AH63),1,"bad"),"bad")="bad",0,1)=1,AH63&gt;=0),1,0),IF(AH$30=$AV$1,IF(AND(IF(IFERROR(AH63*1,"bad")="bad",0,1)=1,AH63&gt;0),1,0),IF(AH$30=$AW$1,IF(AND(IF(IFERROR(IF(AH63=TRUNC(AH63),1,"bad"),"bad")="bad",0,1)=1,AH63&gt;0),1,0),IF(AH$30=$AX$1,1,IF(AH$30=$AY$1,IF(IFERROR(HLOOKUP(AH63,$AQ$4:$AZ$4,1,0),"bad")="bad",0,1),0))))))))))))</f>
        <v>1</v>
      </c>
      <c r="BQ63" s="1">
        <f t="shared" ref="BQ63:BQ94" si="83">IF(AI$30="",1,IF(AI$4=99,1,IF(AI63="",0,IF(AI$30=$AQ$1,IF(ISNA(MATCH(AI63,$AN$30:$AO$30,0)),0,1),IF(AI$30=$AR$1,IF(IFERROR(AI63*1,"bad")="bad",0,1),IF(AI$30=$AS$1,IF(IFERROR(IF(AI63=TRUNC(AI63),1,"bad"),"bad")="bad",0,1),IF(AI$30=$AT$1,IF(AND(IF(IFERROR(AI63*1,"bad")="bad",0,1)=1,AI63&gt;=0),1,0),IF(AI$30=$AU$1,IF(AND(IF(IFERROR(IF(AI63=TRUNC(AI63),1,"bad"),"bad")="bad",0,1)=1,AI63&gt;=0),1,0),IF(AI$30=$AV$1,IF(AND(IF(IFERROR(AI63*1,"bad")="bad",0,1)=1,AI63&gt;0),1,0),IF(AI$30=$AW$1,IF(AND(IF(IFERROR(IF(AI63=TRUNC(AI63),1,"bad"),"bad")="bad",0,1)=1,AI63&gt;0),1,0),IF(AI$30=$AX$1,1,IF(AI$30=$AY$1,IF(IFERROR(HLOOKUP(AI63,$AQ$4:$AZ$4,1,0),"bad")="bad",0,1),0))))))))))))</f>
        <v>1</v>
      </c>
      <c r="BR63" s="1">
        <f t="shared" ref="BR63:BR94" si="84">IF(AJ$30="",1,IF(AJ$4=99,1,IF(AJ63="",0,IF(AJ$30=$AQ$1,IF(ISNA(MATCH(AJ63,$AN$30:$AO$30,0)),0,1),IF(AJ$30=$AR$1,IF(IFERROR(AJ63*1,"bad")="bad",0,1),IF(AJ$30=$AS$1,IF(IFERROR(IF(AJ63=TRUNC(AJ63),1,"bad"),"bad")="bad",0,1),IF(AJ$30=$AT$1,IF(AND(IF(IFERROR(AJ63*1,"bad")="bad",0,1)=1,AJ63&gt;=0),1,0),IF(AJ$30=$AU$1,IF(AND(IF(IFERROR(IF(AJ63=TRUNC(AJ63),1,"bad"),"bad")="bad",0,1)=1,AJ63&gt;=0),1,0),IF(AJ$30=$AV$1,IF(AND(IF(IFERROR(AJ63*1,"bad")="bad",0,1)=1,AJ63&gt;0),1,0),IF(AJ$30=$AW$1,IF(AND(IF(IFERROR(IF(AJ63=TRUNC(AJ63),1,"bad"),"bad")="bad",0,1)=1,AJ63&gt;0),1,0),IF(AJ$30=$AX$1,1,IF(AJ$30=$AY$1,IF(IFERROR(HLOOKUP(AJ63,$AQ$4:$AZ$4,1,0),"bad")="bad",0,1),0))))))))))))</f>
        <v>1</v>
      </c>
      <c r="BS63" s="1">
        <f t="shared" ref="BS63:BS94" si="85">IF(AK$30="",1,IF(AK63="",0,IF(AK$30=$AQ$1,IF(ISNA(MATCH(AK63,$AN$30:$AO$30,0)),0,1),IF(AK$30=$AR$1,IF(IFERROR(AK63*1,"bad")="bad",0,1),IF(AK$30=$AS$1,IF(IFERROR(IF(AK63=TRUNC(AK63),1,"bad"),"bad")="bad",0,1),IF(AK$30=$AT$1,IF(AND(IF(IFERROR(AK63*1,"bad")="bad",0,1)=1,AK63&gt;=0),1,0),IF(AK$30=$AU$1,IF(AND(IF(IFERROR(IF(AK63=TRUNC(AK63),1,"bad"),"bad")="bad",0,1)=1,AK63&gt;=0),1,0),IF(AK$30=$AV$1,IF(AND(IF(IFERROR(AK63*1,"bad")="bad",0,1)=1,AK63&gt;0),1,0),IF(AK$30=$AW$1,IF(AND(IF(IFERROR(IF(AK63=TRUNC(AK63),1,"bad"),"bad")="bad",0,1)=1,AK63&gt;0),1,0),IF(AK$30=$AX$1,1,IF(AK$30=$AY$1,IF(IFERROR(HLOOKUP(AK63,$AQ$4:$AZ$4,1,0),"bad")="bad",0,1),0)))))))))))</f>
        <v>1</v>
      </c>
      <c r="BX63" s="1" t="str">
        <f t="shared" si="54"/>
        <v/>
      </c>
      <c r="BY63" s="1" t="str">
        <f t="shared" si="54"/>
        <v/>
      </c>
      <c r="BZ63" s="1" t="str">
        <f t="shared" si="54"/>
        <v/>
      </c>
      <c r="CA63" s="1" t="str">
        <f t="shared" si="54"/>
        <v/>
      </c>
      <c r="CB63" s="1" t="str">
        <f t="shared" si="54"/>
        <v/>
      </c>
      <c r="CC63" s="1" t="str">
        <f t="shared" si="54"/>
        <v/>
      </c>
      <c r="CD63" s="1" t="str">
        <f t="shared" si="54"/>
        <v/>
      </c>
      <c r="CE63" s="1" t="str">
        <f t="shared" si="54"/>
        <v/>
      </c>
      <c r="CF63" s="1" t="str">
        <f t="shared" si="54"/>
        <v/>
      </c>
      <c r="CG63" s="1" t="str">
        <f t="shared" si="54"/>
        <v/>
      </c>
    </row>
    <row r="64" spans="2:85" x14ac:dyDescent="0.25">
      <c r="B64" s="24" t="str">
        <f t="shared" si="51"/>
        <v/>
      </c>
      <c r="C64" s="247"/>
      <c r="D64" s="247"/>
      <c r="E64" s="248"/>
      <c r="F64" s="249"/>
      <c r="G64" s="154"/>
      <c r="H64" s="26"/>
      <c r="I64" s="26"/>
      <c r="J64" s="267" t="str">
        <f t="shared" si="52"/>
        <v/>
      </c>
      <c r="K64" s="154"/>
      <c r="L64" s="154"/>
      <c r="M64" s="154"/>
      <c r="N64" s="154"/>
      <c r="O64" s="154"/>
      <c r="P64" s="154"/>
      <c r="Q64" s="154"/>
      <c r="R64" s="154"/>
      <c r="S64" s="154"/>
      <c r="T64" s="154"/>
      <c r="U64" s="154"/>
      <c r="V64" s="154"/>
      <c r="W64" s="154"/>
      <c r="X64" s="154"/>
      <c r="Y64" s="154"/>
      <c r="Z64" s="154"/>
      <c r="AA64" s="154"/>
      <c r="AB64" s="154"/>
      <c r="AC64" s="154"/>
      <c r="AD64" s="154"/>
      <c r="AE64" s="154"/>
      <c r="AF64" s="154"/>
      <c r="AG64" s="154"/>
      <c r="AH64" s="154"/>
      <c r="AI64" s="154"/>
      <c r="AJ64" s="24"/>
      <c r="AK64" s="24" t="str">
        <f t="shared" si="57"/>
        <v/>
      </c>
      <c r="AL64" s="25"/>
      <c r="AM64" s="1">
        <f t="shared" si="58"/>
        <v>0</v>
      </c>
      <c r="AN64" s="1" t="str">
        <f t="shared" ref="AN64:AO91" si="86">IF($F64="","",AN$30)</f>
        <v/>
      </c>
      <c r="AO64" s="1" t="str">
        <f t="shared" si="86"/>
        <v/>
      </c>
      <c r="AP64" s="1">
        <f t="shared" si="59"/>
        <v>0</v>
      </c>
      <c r="AQ64" s="1">
        <f t="shared" si="23"/>
        <v>0</v>
      </c>
      <c r="AS64" s="1">
        <f t="shared" si="60"/>
        <v>0</v>
      </c>
      <c r="AT64" s="1">
        <f t="shared" si="61"/>
        <v>0</v>
      </c>
      <c r="AU64" s="1">
        <f t="shared" si="62"/>
        <v>0</v>
      </c>
      <c r="AV64" s="1">
        <f t="shared" si="63"/>
        <v>0</v>
      </c>
      <c r="AW64" s="1">
        <f t="shared" si="64"/>
        <v>0</v>
      </c>
      <c r="AX64" s="1">
        <f t="shared" si="65"/>
        <v>0</v>
      </c>
      <c r="AY64" s="1">
        <f t="shared" si="65"/>
        <v>0</v>
      </c>
      <c r="AZ64" s="1">
        <f t="shared" si="66"/>
        <v>0</v>
      </c>
      <c r="BA64" s="1">
        <f t="shared" si="67"/>
        <v>0</v>
      </c>
      <c r="BB64" s="1">
        <f t="shared" si="68"/>
        <v>0</v>
      </c>
      <c r="BC64" s="1">
        <f t="shared" si="69"/>
        <v>0</v>
      </c>
      <c r="BD64" s="1">
        <f t="shared" si="70"/>
        <v>0</v>
      </c>
      <c r="BE64" s="1">
        <f t="shared" si="71"/>
        <v>0</v>
      </c>
      <c r="BF64" s="1">
        <f t="shared" si="72"/>
        <v>0</v>
      </c>
      <c r="BG64" s="251">
        <f t="shared" si="73"/>
        <v>0</v>
      </c>
      <c r="BH64" s="251">
        <f t="shared" si="74"/>
        <v>0</v>
      </c>
      <c r="BI64" s="251">
        <f t="shared" si="75"/>
        <v>0</v>
      </c>
      <c r="BJ64" s="251">
        <f t="shared" si="76"/>
        <v>0</v>
      </c>
      <c r="BK64" s="251">
        <f t="shared" si="77"/>
        <v>0</v>
      </c>
      <c r="BL64" s="251">
        <f t="shared" si="78"/>
        <v>0</v>
      </c>
      <c r="BM64" s="251">
        <f t="shared" si="79"/>
        <v>0</v>
      </c>
      <c r="BN64" s="251">
        <f t="shared" si="80"/>
        <v>0</v>
      </c>
      <c r="BO64" s="251">
        <f t="shared" si="81"/>
        <v>1</v>
      </c>
      <c r="BP64" s="251">
        <f t="shared" si="82"/>
        <v>1</v>
      </c>
      <c r="BQ64" s="1">
        <f t="shared" si="83"/>
        <v>1</v>
      </c>
      <c r="BR64" s="1">
        <f t="shared" si="84"/>
        <v>1</v>
      </c>
      <c r="BS64" s="1">
        <f t="shared" si="85"/>
        <v>1</v>
      </c>
      <c r="BX64" s="1" t="str">
        <f t="shared" ref="BX64:CG89" si="87">IF($F64="","",BX$30)</f>
        <v/>
      </c>
      <c r="BY64" s="1" t="str">
        <f t="shared" si="87"/>
        <v/>
      </c>
      <c r="BZ64" s="1" t="str">
        <f t="shared" si="87"/>
        <v/>
      </c>
      <c r="CA64" s="1" t="str">
        <f t="shared" si="87"/>
        <v/>
      </c>
      <c r="CB64" s="1" t="str">
        <f t="shared" si="87"/>
        <v/>
      </c>
      <c r="CC64" s="1" t="str">
        <f t="shared" si="87"/>
        <v/>
      </c>
      <c r="CD64" s="1" t="str">
        <f t="shared" si="87"/>
        <v/>
      </c>
      <c r="CE64" s="1" t="str">
        <f t="shared" si="87"/>
        <v/>
      </c>
      <c r="CF64" s="1" t="str">
        <f t="shared" si="87"/>
        <v/>
      </c>
      <c r="CG64" s="1" t="str">
        <f t="shared" si="87"/>
        <v/>
      </c>
    </row>
    <row r="65" spans="2:85" x14ac:dyDescent="0.25">
      <c r="B65" s="24" t="str">
        <f t="shared" si="51"/>
        <v/>
      </c>
      <c r="C65" s="247"/>
      <c r="D65" s="247"/>
      <c r="E65" s="248"/>
      <c r="F65" s="249"/>
      <c r="G65" s="154"/>
      <c r="H65" s="26"/>
      <c r="I65" s="26"/>
      <c r="J65" s="267" t="str">
        <f t="shared" si="52"/>
        <v/>
      </c>
      <c r="K65" s="154"/>
      <c r="L65" s="154"/>
      <c r="M65" s="154"/>
      <c r="N65" s="154"/>
      <c r="O65" s="154"/>
      <c r="P65" s="154"/>
      <c r="Q65" s="154"/>
      <c r="R65" s="154"/>
      <c r="S65" s="154"/>
      <c r="T65" s="154"/>
      <c r="U65" s="154"/>
      <c r="V65" s="154"/>
      <c r="W65" s="154"/>
      <c r="X65" s="154"/>
      <c r="Y65" s="154"/>
      <c r="Z65" s="154"/>
      <c r="AA65" s="154"/>
      <c r="AB65" s="154"/>
      <c r="AC65" s="154"/>
      <c r="AD65" s="154"/>
      <c r="AE65" s="154"/>
      <c r="AF65" s="154"/>
      <c r="AG65" s="154"/>
      <c r="AH65" s="154"/>
      <c r="AI65" s="154"/>
      <c r="AJ65" s="24"/>
      <c r="AK65" s="24" t="str">
        <f t="shared" si="57"/>
        <v/>
      </c>
      <c r="AL65" s="25"/>
      <c r="AM65" s="1">
        <f t="shared" si="58"/>
        <v>0</v>
      </c>
      <c r="AN65" s="1" t="str">
        <f t="shared" si="86"/>
        <v/>
      </c>
      <c r="AO65" s="1" t="str">
        <f t="shared" si="86"/>
        <v/>
      </c>
      <c r="AP65" s="1">
        <f t="shared" si="59"/>
        <v>0</v>
      </c>
      <c r="AQ65" s="1">
        <f t="shared" si="23"/>
        <v>0</v>
      </c>
      <c r="AS65" s="1">
        <f t="shared" si="60"/>
        <v>0</v>
      </c>
      <c r="AT65" s="1">
        <f t="shared" si="61"/>
        <v>0</v>
      </c>
      <c r="AU65" s="1">
        <f t="shared" si="62"/>
        <v>0</v>
      </c>
      <c r="AV65" s="1">
        <f t="shared" si="63"/>
        <v>0</v>
      </c>
      <c r="AW65" s="1">
        <f t="shared" si="64"/>
        <v>0</v>
      </c>
      <c r="AX65" s="1">
        <f t="shared" si="65"/>
        <v>0</v>
      </c>
      <c r="AY65" s="1">
        <f t="shared" si="65"/>
        <v>0</v>
      </c>
      <c r="AZ65" s="1">
        <f t="shared" si="66"/>
        <v>0</v>
      </c>
      <c r="BA65" s="1">
        <f t="shared" si="67"/>
        <v>0</v>
      </c>
      <c r="BB65" s="1">
        <f t="shared" si="68"/>
        <v>0</v>
      </c>
      <c r="BC65" s="1">
        <f t="shared" si="69"/>
        <v>0</v>
      </c>
      <c r="BD65" s="1">
        <f t="shared" si="70"/>
        <v>0</v>
      </c>
      <c r="BE65" s="1">
        <f t="shared" si="71"/>
        <v>0</v>
      </c>
      <c r="BF65" s="1">
        <f t="shared" si="72"/>
        <v>0</v>
      </c>
      <c r="BG65" s="251">
        <f t="shared" si="73"/>
        <v>0</v>
      </c>
      <c r="BH65" s="251">
        <f t="shared" si="74"/>
        <v>0</v>
      </c>
      <c r="BI65" s="251">
        <f t="shared" si="75"/>
        <v>0</v>
      </c>
      <c r="BJ65" s="251">
        <f t="shared" si="76"/>
        <v>0</v>
      </c>
      <c r="BK65" s="251">
        <f t="shared" si="77"/>
        <v>0</v>
      </c>
      <c r="BL65" s="251">
        <f t="shared" si="78"/>
        <v>0</v>
      </c>
      <c r="BM65" s="251">
        <f t="shared" si="79"/>
        <v>0</v>
      </c>
      <c r="BN65" s="251">
        <f t="shared" si="80"/>
        <v>0</v>
      </c>
      <c r="BO65" s="251">
        <f t="shared" si="81"/>
        <v>1</v>
      </c>
      <c r="BP65" s="251">
        <f t="shared" si="82"/>
        <v>1</v>
      </c>
      <c r="BQ65" s="1">
        <f t="shared" si="83"/>
        <v>1</v>
      </c>
      <c r="BR65" s="1">
        <f t="shared" si="84"/>
        <v>1</v>
      </c>
      <c r="BS65" s="1">
        <f t="shared" si="85"/>
        <v>1</v>
      </c>
      <c r="BX65" s="1" t="str">
        <f t="shared" si="87"/>
        <v/>
      </c>
      <c r="BY65" s="1" t="str">
        <f t="shared" si="87"/>
        <v/>
      </c>
      <c r="BZ65" s="1" t="str">
        <f t="shared" si="87"/>
        <v/>
      </c>
      <c r="CA65" s="1" t="str">
        <f t="shared" si="87"/>
        <v/>
      </c>
      <c r="CB65" s="1" t="str">
        <f t="shared" si="87"/>
        <v/>
      </c>
      <c r="CC65" s="1" t="str">
        <f t="shared" si="87"/>
        <v/>
      </c>
      <c r="CD65" s="1" t="str">
        <f t="shared" si="87"/>
        <v/>
      </c>
      <c r="CE65" s="1" t="str">
        <f t="shared" si="87"/>
        <v/>
      </c>
      <c r="CF65" s="1" t="str">
        <f t="shared" si="87"/>
        <v/>
      </c>
      <c r="CG65" s="1" t="str">
        <f t="shared" si="87"/>
        <v/>
      </c>
    </row>
    <row r="66" spans="2:85" x14ac:dyDescent="0.25">
      <c r="B66" s="24" t="str">
        <f t="shared" si="51"/>
        <v/>
      </c>
      <c r="C66" s="247"/>
      <c r="D66" s="247"/>
      <c r="E66" s="248"/>
      <c r="F66" s="249"/>
      <c r="G66" s="154"/>
      <c r="H66" s="26"/>
      <c r="I66" s="26"/>
      <c r="J66" s="267" t="str">
        <f t="shared" si="52"/>
        <v/>
      </c>
      <c r="K66" s="154"/>
      <c r="L66" s="154"/>
      <c r="M66" s="154"/>
      <c r="N66" s="154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154"/>
      <c r="AA66" s="154"/>
      <c r="AB66" s="154"/>
      <c r="AC66" s="154"/>
      <c r="AD66" s="154"/>
      <c r="AE66" s="154"/>
      <c r="AF66" s="154"/>
      <c r="AG66" s="154"/>
      <c r="AH66" s="154"/>
      <c r="AI66" s="154"/>
      <c r="AJ66" s="24"/>
      <c r="AK66" s="24" t="str">
        <f t="shared" si="57"/>
        <v/>
      </c>
      <c r="AL66" s="25"/>
      <c r="AM66" s="1">
        <f t="shared" si="58"/>
        <v>0</v>
      </c>
      <c r="AN66" s="1" t="str">
        <f t="shared" si="86"/>
        <v/>
      </c>
      <c r="AO66" s="1" t="str">
        <f t="shared" si="86"/>
        <v/>
      </c>
      <c r="AP66" s="1">
        <f t="shared" si="59"/>
        <v>0</v>
      </c>
      <c r="AQ66" s="1">
        <f t="shared" si="23"/>
        <v>0</v>
      </c>
      <c r="AS66" s="1">
        <f t="shared" si="60"/>
        <v>0</v>
      </c>
      <c r="AT66" s="1">
        <f t="shared" si="61"/>
        <v>0</v>
      </c>
      <c r="AU66" s="1">
        <f t="shared" si="62"/>
        <v>0</v>
      </c>
      <c r="AV66" s="1">
        <f t="shared" si="63"/>
        <v>0</v>
      </c>
      <c r="AW66" s="1">
        <f t="shared" si="64"/>
        <v>0</v>
      </c>
      <c r="AX66" s="1">
        <f t="shared" si="65"/>
        <v>0</v>
      </c>
      <c r="AY66" s="1">
        <f t="shared" si="65"/>
        <v>0</v>
      </c>
      <c r="AZ66" s="1">
        <f t="shared" si="66"/>
        <v>0</v>
      </c>
      <c r="BA66" s="1">
        <f t="shared" si="67"/>
        <v>0</v>
      </c>
      <c r="BB66" s="1">
        <f t="shared" si="68"/>
        <v>0</v>
      </c>
      <c r="BC66" s="1">
        <f t="shared" si="69"/>
        <v>0</v>
      </c>
      <c r="BD66" s="1">
        <f t="shared" si="70"/>
        <v>0</v>
      </c>
      <c r="BE66" s="1">
        <f t="shared" si="71"/>
        <v>0</v>
      </c>
      <c r="BF66" s="1">
        <f t="shared" si="72"/>
        <v>0</v>
      </c>
      <c r="BG66" s="251">
        <f t="shared" si="73"/>
        <v>0</v>
      </c>
      <c r="BH66" s="251">
        <f t="shared" si="74"/>
        <v>0</v>
      </c>
      <c r="BI66" s="251">
        <f t="shared" si="75"/>
        <v>0</v>
      </c>
      <c r="BJ66" s="251">
        <f t="shared" si="76"/>
        <v>0</v>
      </c>
      <c r="BK66" s="251">
        <f t="shared" si="77"/>
        <v>0</v>
      </c>
      <c r="BL66" s="251">
        <f t="shared" si="78"/>
        <v>0</v>
      </c>
      <c r="BM66" s="251">
        <f t="shared" si="79"/>
        <v>0</v>
      </c>
      <c r="BN66" s="251">
        <f t="shared" si="80"/>
        <v>0</v>
      </c>
      <c r="BO66" s="251">
        <f t="shared" si="81"/>
        <v>1</v>
      </c>
      <c r="BP66" s="251">
        <f t="shared" si="82"/>
        <v>1</v>
      </c>
      <c r="BQ66" s="1">
        <f t="shared" si="83"/>
        <v>1</v>
      </c>
      <c r="BR66" s="1">
        <f t="shared" si="84"/>
        <v>1</v>
      </c>
      <c r="BS66" s="1">
        <f t="shared" si="85"/>
        <v>1</v>
      </c>
      <c r="BX66" s="1" t="str">
        <f t="shared" si="87"/>
        <v/>
      </c>
      <c r="BY66" s="1" t="str">
        <f t="shared" si="87"/>
        <v/>
      </c>
      <c r="BZ66" s="1" t="str">
        <f t="shared" si="87"/>
        <v/>
      </c>
      <c r="CA66" s="1" t="str">
        <f t="shared" si="87"/>
        <v/>
      </c>
      <c r="CB66" s="1" t="str">
        <f t="shared" si="87"/>
        <v/>
      </c>
      <c r="CC66" s="1" t="str">
        <f t="shared" si="87"/>
        <v/>
      </c>
      <c r="CD66" s="1" t="str">
        <f t="shared" si="87"/>
        <v/>
      </c>
      <c r="CE66" s="1" t="str">
        <f t="shared" si="87"/>
        <v/>
      </c>
      <c r="CF66" s="1" t="str">
        <f t="shared" si="87"/>
        <v/>
      </c>
      <c r="CG66" s="1" t="str">
        <f t="shared" si="87"/>
        <v/>
      </c>
    </row>
    <row r="67" spans="2:85" x14ac:dyDescent="0.25">
      <c r="B67" s="24" t="str">
        <f t="shared" si="51"/>
        <v/>
      </c>
      <c r="C67" s="247"/>
      <c r="D67" s="247"/>
      <c r="E67" s="248"/>
      <c r="F67" s="249"/>
      <c r="G67" s="154"/>
      <c r="H67" s="26"/>
      <c r="I67" s="26"/>
      <c r="J67" s="267" t="str">
        <f t="shared" si="52"/>
        <v/>
      </c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54"/>
      <c r="W67" s="154"/>
      <c r="X67" s="154"/>
      <c r="Y67" s="154"/>
      <c r="Z67" s="154"/>
      <c r="AA67" s="154"/>
      <c r="AB67" s="154"/>
      <c r="AC67" s="154"/>
      <c r="AD67" s="154"/>
      <c r="AE67" s="154"/>
      <c r="AF67" s="154"/>
      <c r="AG67" s="154"/>
      <c r="AH67" s="154"/>
      <c r="AI67" s="154"/>
      <c r="AJ67" s="24"/>
      <c r="AK67" s="24" t="str">
        <f t="shared" si="57"/>
        <v/>
      </c>
      <c r="AL67" s="25"/>
      <c r="AM67" s="1">
        <f t="shared" si="58"/>
        <v>0</v>
      </c>
      <c r="AN67" s="1" t="str">
        <f t="shared" si="86"/>
        <v/>
      </c>
      <c r="AO67" s="1" t="str">
        <f t="shared" si="86"/>
        <v/>
      </c>
      <c r="AP67" s="1">
        <f t="shared" si="59"/>
        <v>0</v>
      </c>
      <c r="AQ67" s="1">
        <f t="shared" si="23"/>
        <v>0</v>
      </c>
      <c r="AS67" s="1">
        <f t="shared" si="60"/>
        <v>0</v>
      </c>
      <c r="AT67" s="1">
        <f t="shared" si="61"/>
        <v>0</v>
      </c>
      <c r="AU67" s="1">
        <f t="shared" si="62"/>
        <v>0</v>
      </c>
      <c r="AV67" s="1">
        <f t="shared" si="63"/>
        <v>0</v>
      </c>
      <c r="AW67" s="1">
        <f t="shared" si="64"/>
        <v>0</v>
      </c>
      <c r="AX67" s="1">
        <f t="shared" si="65"/>
        <v>0</v>
      </c>
      <c r="AY67" s="1">
        <f t="shared" si="65"/>
        <v>0</v>
      </c>
      <c r="AZ67" s="1">
        <f t="shared" si="66"/>
        <v>0</v>
      </c>
      <c r="BA67" s="1">
        <f t="shared" si="67"/>
        <v>0</v>
      </c>
      <c r="BB67" s="1">
        <f t="shared" si="68"/>
        <v>0</v>
      </c>
      <c r="BC67" s="1">
        <f t="shared" si="69"/>
        <v>0</v>
      </c>
      <c r="BD67" s="1">
        <f t="shared" si="70"/>
        <v>0</v>
      </c>
      <c r="BE67" s="1">
        <f t="shared" si="71"/>
        <v>0</v>
      </c>
      <c r="BF67" s="1">
        <f t="shared" si="72"/>
        <v>0</v>
      </c>
      <c r="BG67" s="251">
        <f t="shared" si="73"/>
        <v>0</v>
      </c>
      <c r="BH67" s="251">
        <f t="shared" si="74"/>
        <v>0</v>
      </c>
      <c r="BI67" s="251">
        <f t="shared" si="75"/>
        <v>0</v>
      </c>
      <c r="BJ67" s="251">
        <f t="shared" si="76"/>
        <v>0</v>
      </c>
      <c r="BK67" s="251">
        <f t="shared" si="77"/>
        <v>0</v>
      </c>
      <c r="BL67" s="251">
        <f t="shared" si="78"/>
        <v>0</v>
      </c>
      <c r="BM67" s="251">
        <f t="shared" si="79"/>
        <v>0</v>
      </c>
      <c r="BN67" s="251">
        <f t="shared" si="80"/>
        <v>0</v>
      </c>
      <c r="BO67" s="251">
        <f t="shared" si="81"/>
        <v>1</v>
      </c>
      <c r="BP67" s="251">
        <f t="shared" si="82"/>
        <v>1</v>
      </c>
      <c r="BQ67" s="1">
        <f t="shared" si="83"/>
        <v>1</v>
      </c>
      <c r="BR67" s="1">
        <f t="shared" si="84"/>
        <v>1</v>
      </c>
      <c r="BS67" s="1">
        <f t="shared" si="85"/>
        <v>1</v>
      </c>
      <c r="BX67" s="1" t="str">
        <f t="shared" si="87"/>
        <v/>
      </c>
      <c r="BY67" s="1" t="str">
        <f t="shared" si="87"/>
        <v/>
      </c>
      <c r="BZ67" s="1" t="str">
        <f t="shared" si="87"/>
        <v/>
      </c>
      <c r="CA67" s="1" t="str">
        <f t="shared" si="87"/>
        <v/>
      </c>
      <c r="CB67" s="1" t="str">
        <f t="shared" si="87"/>
        <v/>
      </c>
      <c r="CC67" s="1" t="str">
        <f t="shared" si="87"/>
        <v/>
      </c>
      <c r="CD67" s="1" t="str">
        <f t="shared" si="87"/>
        <v/>
      </c>
      <c r="CE67" s="1" t="str">
        <f t="shared" si="87"/>
        <v/>
      </c>
      <c r="CF67" s="1" t="str">
        <f t="shared" si="87"/>
        <v/>
      </c>
      <c r="CG67" s="1" t="str">
        <f t="shared" si="87"/>
        <v/>
      </c>
    </row>
    <row r="68" spans="2:85" x14ac:dyDescent="0.25">
      <c r="B68" s="24" t="str">
        <f t="shared" si="51"/>
        <v/>
      </c>
      <c r="C68" s="247"/>
      <c r="D68" s="247"/>
      <c r="E68" s="248"/>
      <c r="F68" s="249"/>
      <c r="G68" s="154"/>
      <c r="H68" s="26"/>
      <c r="I68" s="26"/>
      <c r="J68" s="267" t="str">
        <f t="shared" si="52"/>
        <v/>
      </c>
      <c r="K68" s="154"/>
      <c r="L68" s="154"/>
      <c r="M68" s="154"/>
      <c r="N68" s="154"/>
      <c r="O68" s="154"/>
      <c r="P68" s="154"/>
      <c r="Q68" s="154"/>
      <c r="R68" s="154"/>
      <c r="S68" s="154"/>
      <c r="T68" s="154"/>
      <c r="U68" s="154"/>
      <c r="V68" s="154"/>
      <c r="W68" s="154"/>
      <c r="X68" s="154"/>
      <c r="Y68" s="154"/>
      <c r="Z68" s="154"/>
      <c r="AA68" s="154"/>
      <c r="AB68" s="154"/>
      <c r="AC68" s="154"/>
      <c r="AD68" s="154"/>
      <c r="AE68" s="154"/>
      <c r="AF68" s="154"/>
      <c r="AG68" s="154"/>
      <c r="AH68" s="154"/>
      <c r="AI68" s="154"/>
      <c r="AJ68" s="24"/>
      <c r="AK68" s="24" t="str">
        <f t="shared" si="57"/>
        <v/>
      </c>
      <c r="AL68" s="25"/>
      <c r="AM68" s="1">
        <f t="shared" si="58"/>
        <v>0</v>
      </c>
      <c r="AN68" s="1" t="str">
        <f t="shared" si="86"/>
        <v/>
      </c>
      <c r="AO68" s="1" t="str">
        <f t="shared" si="86"/>
        <v/>
      </c>
      <c r="AP68" s="1">
        <f t="shared" si="59"/>
        <v>0</v>
      </c>
      <c r="AQ68" s="1">
        <f t="shared" si="23"/>
        <v>0</v>
      </c>
      <c r="AS68" s="1">
        <f t="shared" si="60"/>
        <v>0</v>
      </c>
      <c r="AT68" s="1">
        <f t="shared" si="61"/>
        <v>0</v>
      </c>
      <c r="AU68" s="1">
        <f t="shared" si="62"/>
        <v>0</v>
      </c>
      <c r="AV68" s="1">
        <f t="shared" si="63"/>
        <v>0</v>
      </c>
      <c r="AW68" s="1">
        <f t="shared" si="64"/>
        <v>0</v>
      </c>
      <c r="AX68" s="1">
        <f t="shared" si="65"/>
        <v>0</v>
      </c>
      <c r="AY68" s="1">
        <f t="shared" si="65"/>
        <v>0</v>
      </c>
      <c r="AZ68" s="1">
        <f t="shared" si="66"/>
        <v>0</v>
      </c>
      <c r="BA68" s="1">
        <f t="shared" si="67"/>
        <v>0</v>
      </c>
      <c r="BB68" s="1">
        <f t="shared" si="68"/>
        <v>0</v>
      </c>
      <c r="BC68" s="1">
        <f t="shared" si="69"/>
        <v>0</v>
      </c>
      <c r="BD68" s="1">
        <f t="shared" si="70"/>
        <v>0</v>
      </c>
      <c r="BE68" s="1">
        <f t="shared" si="71"/>
        <v>0</v>
      </c>
      <c r="BF68" s="1">
        <f t="shared" si="72"/>
        <v>0</v>
      </c>
      <c r="BG68" s="251">
        <f t="shared" si="73"/>
        <v>0</v>
      </c>
      <c r="BH68" s="251">
        <f t="shared" si="74"/>
        <v>0</v>
      </c>
      <c r="BI68" s="251">
        <f t="shared" si="75"/>
        <v>0</v>
      </c>
      <c r="BJ68" s="251">
        <f t="shared" si="76"/>
        <v>0</v>
      </c>
      <c r="BK68" s="251">
        <f t="shared" si="77"/>
        <v>0</v>
      </c>
      <c r="BL68" s="251">
        <f t="shared" si="78"/>
        <v>0</v>
      </c>
      <c r="BM68" s="251">
        <f t="shared" si="79"/>
        <v>0</v>
      </c>
      <c r="BN68" s="251">
        <f t="shared" si="80"/>
        <v>0</v>
      </c>
      <c r="BO68" s="251">
        <f t="shared" si="81"/>
        <v>1</v>
      </c>
      <c r="BP68" s="251">
        <f t="shared" si="82"/>
        <v>1</v>
      </c>
      <c r="BQ68" s="1">
        <f t="shared" si="83"/>
        <v>1</v>
      </c>
      <c r="BR68" s="1">
        <f t="shared" si="84"/>
        <v>1</v>
      </c>
      <c r="BS68" s="1">
        <f t="shared" si="85"/>
        <v>1</v>
      </c>
      <c r="BX68" s="1" t="str">
        <f t="shared" si="87"/>
        <v/>
      </c>
      <c r="BY68" s="1" t="str">
        <f t="shared" si="87"/>
        <v/>
      </c>
      <c r="BZ68" s="1" t="str">
        <f t="shared" si="87"/>
        <v/>
      </c>
      <c r="CA68" s="1" t="str">
        <f t="shared" si="87"/>
        <v/>
      </c>
      <c r="CB68" s="1" t="str">
        <f t="shared" si="87"/>
        <v/>
      </c>
      <c r="CC68" s="1" t="str">
        <f t="shared" si="87"/>
        <v/>
      </c>
      <c r="CD68" s="1" t="str">
        <f t="shared" si="87"/>
        <v/>
      </c>
      <c r="CE68" s="1" t="str">
        <f t="shared" si="87"/>
        <v/>
      </c>
      <c r="CF68" s="1" t="str">
        <f t="shared" si="87"/>
        <v/>
      </c>
      <c r="CG68" s="1" t="str">
        <f t="shared" si="87"/>
        <v/>
      </c>
    </row>
    <row r="69" spans="2:85" x14ac:dyDescent="0.25">
      <c r="B69" s="24" t="str">
        <f t="shared" si="51"/>
        <v/>
      </c>
      <c r="C69" s="247"/>
      <c r="D69" s="247"/>
      <c r="E69" s="248"/>
      <c r="F69" s="249"/>
      <c r="G69" s="154"/>
      <c r="H69" s="26"/>
      <c r="I69" s="26"/>
      <c r="J69" s="267" t="str">
        <f t="shared" si="52"/>
        <v/>
      </c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4"/>
      <c r="X69" s="154"/>
      <c r="Y69" s="154"/>
      <c r="Z69" s="154"/>
      <c r="AA69" s="154"/>
      <c r="AB69" s="154"/>
      <c r="AC69" s="154"/>
      <c r="AD69" s="154"/>
      <c r="AE69" s="154"/>
      <c r="AF69" s="154"/>
      <c r="AG69" s="154"/>
      <c r="AH69" s="154"/>
      <c r="AI69" s="154"/>
      <c r="AJ69" s="24"/>
      <c r="AK69" s="24" t="str">
        <f t="shared" si="57"/>
        <v/>
      </c>
      <c r="AL69" s="25"/>
      <c r="AM69" s="1">
        <f t="shared" si="58"/>
        <v>0</v>
      </c>
      <c r="AN69" s="1" t="str">
        <f t="shared" si="86"/>
        <v/>
      </c>
      <c r="AO69" s="1" t="str">
        <f t="shared" si="86"/>
        <v/>
      </c>
      <c r="AP69" s="1">
        <f t="shared" si="59"/>
        <v>0</v>
      </c>
      <c r="AQ69" s="1">
        <f t="shared" si="23"/>
        <v>0</v>
      </c>
      <c r="AS69" s="1">
        <f t="shared" si="60"/>
        <v>0</v>
      </c>
      <c r="AT69" s="1">
        <f t="shared" si="61"/>
        <v>0</v>
      </c>
      <c r="AU69" s="1">
        <f t="shared" si="62"/>
        <v>0</v>
      </c>
      <c r="AV69" s="1">
        <f t="shared" si="63"/>
        <v>0</v>
      </c>
      <c r="AW69" s="1">
        <f t="shared" si="64"/>
        <v>0</v>
      </c>
      <c r="AX69" s="1">
        <f t="shared" si="65"/>
        <v>0</v>
      </c>
      <c r="AY69" s="1">
        <f t="shared" si="65"/>
        <v>0</v>
      </c>
      <c r="AZ69" s="1">
        <f t="shared" si="66"/>
        <v>0</v>
      </c>
      <c r="BA69" s="1">
        <f t="shared" si="67"/>
        <v>0</v>
      </c>
      <c r="BB69" s="1">
        <f t="shared" si="68"/>
        <v>0</v>
      </c>
      <c r="BC69" s="1">
        <f t="shared" si="69"/>
        <v>0</v>
      </c>
      <c r="BD69" s="1">
        <f t="shared" si="70"/>
        <v>0</v>
      </c>
      <c r="BE69" s="1">
        <f t="shared" si="71"/>
        <v>0</v>
      </c>
      <c r="BF69" s="1">
        <f t="shared" si="72"/>
        <v>0</v>
      </c>
      <c r="BG69" s="251">
        <f t="shared" si="73"/>
        <v>0</v>
      </c>
      <c r="BH69" s="251">
        <f t="shared" si="74"/>
        <v>0</v>
      </c>
      <c r="BI69" s="251">
        <f t="shared" si="75"/>
        <v>0</v>
      </c>
      <c r="BJ69" s="251">
        <f t="shared" si="76"/>
        <v>0</v>
      </c>
      <c r="BK69" s="251">
        <f t="shared" si="77"/>
        <v>0</v>
      </c>
      <c r="BL69" s="251">
        <f t="shared" si="78"/>
        <v>0</v>
      </c>
      <c r="BM69" s="251">
        <f t="shared" si="79"/>
        <v>0</v>
      </c>
      <c r="BN69" s="251">
        <f t="shared" si="80"/>
        <v>0</v>
      </c>
      <c r="BO69" s="251">
        <f t="shared" si="81"/>
        <v>1</v>
      </c>
      <c r="BP69" s="251">
        <f t="shared" si="82"/>
        <v>1</v>
      </c>
      <c r="BQ69" s="1">
        <f t="shared" si="83"/>
        <v>1</v>
      </c>
      <c r="BR69" s="1">
        <f t="shared" si="84"/>
        <v>1</v>
      </c>
      <c r="BS69" s="1">
        <f t="shared" si="85"/>
        <v>1</v>
      </c>
      <c r="BX69" s="1" t="str">
        <f t="shared" si="87"/>
        <v/>
      </c>
      <c r="BY69" s="1" t="str">
        <f t="shared" si="87"/>
        <v/>
      </c>
      <c r="BZ69" s="1" t="str">
        <f t="shared" si="87"/>
        <v/>
      </c>
      <c r="CA69" s="1" t="str">
        <f t="shared" si="87"/>
        <v/>
      </c>
      <c r="CB69" s="1" t="str">
        <f t="shared" si="87"/>
        <v/>
      </c>
      <c r="CC69" s="1" t="str">
        <f t="shared" si="87"/>
        <v/>
      </c>
      <c r="CD69" s="1" t="str">
        <f t="shared" si="87"/>
        <v/>
      </c>
      <c r="CE69" s="1" t="str">
        <f t="shared" si="87"/>
        <v/>
      </c>
      <c r="CF69" s="1" t="str">
        <f t="shared" si="87"/>
        <v/>
      </c>
      <c r="CG69" s="1" t="str">
        <f t="shared" si="87"/>
        <v/>
      </c>
    </row>
    <row r="70" spans="2:85" x14ac:dyDescent="0.25">
      <c r="B70" s="24" t="str">
        <f t="shared" si="51"/>
        <v/>
      </c>
      <c r="C70" s="227"/>
      <c r="D70" s="227"/>
      <c r="E70" s="226"/>
      <c r="F70" s="219"/>
      <c r="G70" s="154"/>
      <c r="H70" s="26"/>
      <c r="I70" s="26"/>
      <c r="J70" s="267" t="str">
        <f t="shared" si="52"/>
        <v/>
      </c>
      <c r="K70" s="154"/>
      <c r="L70" s="154"/>
      <c r="M70" s="154"/>
      <c r="N70" s="154"/>
      <c r="O70" s="154"/>
      <c r="P70" s="154"/>
      <c r="Q70" s="154"/>
      <c r="R70" s="154"/>
      <c r="S70" s="154"/>
      <c r="T70" s="154"/>
      <c r="U70" s="154"/>
      <c r="V70" s="154"/>
      <c r="W70" s="154"/>
      <c r="X70" s="154"/>
      <c r="Y70" s="154"/>
      <c r="Z70" s="154"/>
      <c r="AA70" s="154"/>
      <c r="AB70" s="154"/>
      <c r="AC70" s="154"/>
      <c r="AD70" s="154"/>
      <c r="AE70" s="154"/>
      <c r="AF70" s="154"/>
      <c r="AG70" s="154"/>
      <c r="AH70" s="154"/>
      <c r="AI70" s="154"/>
      <c r="AJ70" s="24"/>
      <c r="AK70" s="24" t="str">
        <f t="shared" si="57"/>
        <v/>
      </c>
      <c r="AL70" s="25"/>
      <c r="AM70" s="1">
        <f t="shared" si="58"/>
        <v>0</v>
      </c>
      <c r="AN70" s="1" t="str">
        <f t="shared" si="86"/>
        <v/>
      </c>
      <c r="AO70" s="1" t="str">
        <f t="shared" si="86"/>
        <v/>
      </c>
      <c r="AP70" s="1">
        <f t="shared" si="59"/>
        <v>0</v>
      </c>
      <c r="AQ70" s="1">
        <f t="shared" si="23"/>
        <v>0</v>
      </c>
      <c r="AS70" s="1">
        <f t="shared" si="60"/>
        <v>0</v>
      </c>
      <c r="AT70" s="1">
        <f t="shared" si="61"/>
        <v>0</v>
      </c>
      <c r="AU70" s="1">
        <f t="shared" si="62"/>
        <v>0</v>
      </c>
      <c r="AV70" s="1">
        <f t="shared" si="63"/>
        <v>0</v>
      </c>
      <c r="AW70" s="1">
        <f t="shared" si="64"/>
        <v>0</v>
      </c>
      <c r="AX70" s="1">
        <f t="shared" si="65"/>
        <v>0</v>
      </c>
      <c r="AY70" s="1">
        <f t="shared" si="65"/>
        <v>0</v>
      </c>
      <c r="AZ70" s="1">
        <f t="shared" si="66"/>
        <v>0</v>
      </c>
      <c r="BA70" s="1">
        <f t="shared" si="67"/>
        <v>0</v>
      </c>
      <c r="BB70" s="1">
        <f t="shared" si="68"/>
        <v>0</v>
      </c>
      <c r="BC70" s="1">
        <f t="shared" si="69"/>
        <v>0</v>
      </c>
      <c r="BD70" s="1">
        <f t="shared" si="70"/>
        <v>0</v>
      </c>
      <c r="BE70" s="1">
        <f t="shared" si="71"/>
        <v>0</v>
      </c>
      <c r="BF70" s="1">
        <f t="shared" si="72"/>
        <v>0</v>
      </c>
      <c r="BG70" s="251">
        <f t="shared" si="73"/>
        <v>0</v>
      </c>
      <c r="BH70" s="251">
        <f t="shared" si="74"/>
        <v>0</v>
      </c>
      <c r="BI70" s="251">
        <f t="shared" si="75"/>
        <v>0</v>
      </c>
      <c r="BJ70" s="251">
        <f t="shared" si="76"/>
        <v>0</v>
      </c>
      <c r="BK70" s="251">
        <f t="shared" si="77"/>
        <v>0</v>
      </c>
      <c r="BL70" s="251">
        <f t="shared" si="78"/>
        <v>0</v>
      </c>
      <c r="BM70" s="251">
        <f t="shared" si="79"/>
        <v>0</v>
      </c>
      <c r="BN70" s="251">
        <f t="shared" si="80"/>
        <v>0</v>
      </c>
      <c r="BO70" s="251">
        <f t="shared" si="81"/>
        <v>1</v>
      </c>
      <c r="BP70" s="251">
        <f t="shared" si="82"/>
        <v>1</v>
      </c>
      <c r="BQ70" s="1">
        <f t="shared" si="83"/>
        <v>1</v>
      </c>
      <c r="BR70" s="1">
        <f t="shared" si="84"/>
        <v>1</v>
      </c>
      <c r="BS70" s="1">
        <f t="shared" si="85"/>
        <v>1</v>
      </c>
      <c r="BX70" s="1" t="str">
        <f t="shared" si="87"/>
        <v/>
      </c>
      <c r="BY70" s="1" t="str">
        <f t="shared" si="87"/>
        <v/>
      </c>
      <c r="BZ70" s="1" t="str">
        <f t="shared" si="87"/>
        <v/>
      </c>
      <c r="CA70" s="1" t="str">
        <f t="shared" si="87"/>
        <v/>
      </c>
      <c r="CB70" s="1" t="str">
        <f t="shared" si="87"/>
        <v/>
      </c>
      <c r="CC70" s="1" t="str">
        <f t="shared" si="87"/>
        <v/>
      </c>
      <c r="CD70" s="1" t="str">
        <f t="shared" si="87"/>
        <v/>
      </c>
      <c r="CE70" s="1" t="str">
        <f t="shared" si="87"/>
        <v/>
      </c>
      <c r="CF70" s="1" t="str">
        <f t="shared" si="87"/>
        <v/>
      </c>
      <c r="CG70" s="1" t="str">
        <f t="shared" si="87"/>
        <v/>
      </c>
    </row>
    <row r="71" spans="2:85" x14ac:dyDescent="0.25">
      <c r="B71" s="24" t="str">
        <f t="shared" si="51"/>
        <v/>
      </c>
      <c r="C71" s="227"/>
      <c r="D71" s="227"/>
      <c r="E71" s="226"/>
      <c r="F71" s="219"/>
      <c r="G71" s="154"/>
      <c r="H71" s="26"/>
      <c r="I71" s="26"/>
      <c r="J71" s="267" t="str">
        <f t="shared" si="52"/>
        <v/>
      </c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154"/>
      <c r="AA71" s="154"/>
      <c r="AB71" s="154"/>
      <c r="AC71" s="154"/>
      <c r="AD71" s="154"/>
      <c r="AE71" s="154"/>
      <c r="AF71" s="154"/>
      <c r="AG71" s="154"/>
      <c r="AH71" s="154"/>
      <c r="AI71" s="154"/>
      <c r="AJ71" s="24"/>
      <c r="AK71" s="24" t="str">
        <f t="shared" si="57"/>
        <v/>
      </c>
      <c r="AL71" s="25"/>
      <c r="AM71" s="1">
        <f t="shared" si="58"/>
        <v>0</v>
      </c>
      <c r="AN71" s="1" t="str">
        <f t="shared" si="86"/>
        <v/>
      </c>
      <c r="AO71" s="1" t="str">
        <f t="shared" si="86"/>
        <v/>
      </c>
      <c r="AP71" s="1">
        <f t="shared" si="59"/>
        <v>0</v>
      </c>
      <c r="AQ71" s="1">
        <f t="shared" si="23"/>
        <v>0</v>
      </c>
      <c r="AS71" s="1">
        <f t="shared" si="60"/>
        <v>0</v>
      </c>
      <c r="AT71" s="1">
        <f t="shared" si="61"/>
        <v>0</v>
      </c>
      <c r="AU71" s="1">
        <f t="shared" si="62"/>
        <v>0</v>
      </c>
      <c r="AV71" s="1">
        <f t="shared" si="63"/>
        <v>0</v>
      </c>
      <c r="AW71" s="1">
        <f t="shared" si="64"/>
        <v>0</v>
      </c>
      <c r="AX71" s="1">
        <f t="shared" si="65"/>
        <v>0</v>
      </c>
      <c r="AY71" s="1">
        <f t="shared" si="65"/>
        <v>0</v>
      </c>
      <c r="AZ71" s="1">
        <f t="shared" si="66"/>
        <v>0</v>
      </c>
      <c r="BA71" s="1">
        <f t="shared" si="67"/>
        <v>0</v>
      </c>
      <c r="BB71" s="1">
        <f t="shared" si="68"/>
        <v>0</v>
      </c>
      <c r="BC71" s="1">
        <f t="shared" si="69"/>
        <v>0</v>
      </c>
      <c r="BD71" s="1">
        <f t="shared" si="70"/>
        <v>0</v>
      </c>
      <c r="BE71" s="1">
        <f t="shared" si="71"/>
        <v>0</v>
      </c>
      <c r="BF71" s="1">
        <f t="shared" si="72"/>
        <v>0</v>
      </c>
      <c r="BG71" s="251">
        <f t="shared" si="73"/>
        <v>0</v>
      </c>
      <c r="BH71" s="251">
        <f t="shared" si="74"/>
        <v>0</v>
      </c>
      <c r="BI71" s="251">
        <f t="shared" si="75"/>
        <v>0</v>
      </c>
      <c r="BJ71" s="251">
        <f t="shared" si="76"/>
        <v>0</v>
      </c>
      <c r="BK71" s="251">
        <f t="shared" si="77"/>
        <v>0</v>
      </c>
      <c r="BL71" s="251">
        <f t="shared" si="78"/>
        <v>0</v>
      </c>
      <c r="BM71" s="251">
        <f t="shared" si="79"/>
        <v>0</v>
      </c>
      <c r="BN71" s="251">
        <f t="shared" si="80"/>
        <v>0</v>
      </c>
      <c r="BO71" s="251">
        <f t="shared" si="81"/>
        <v>1</v>
      </c>
      <c r="BP71" s="251">
        <f t="shared" si="82"/>
        <v>1</v>
      </c>
      <c r="BQ71" s="1">
        <f t="shared" si="83"/>
        <v>1</v>
      </c>
      <c r="BR71" s="1">
        <f t="shared" si="84"/>
        <v>1</v>
      </c>
      <c r="BS71" s="1">
        <f t="shared" si="85"/>
        <v>1</v>
      </c>
      <c r="BX71" s="1" t="str">
        <f t="shared" si="87"/>
        <v/>
      </c>
      <c r="BY71" s="1" t="str">
        <f t="shared" si="87"/>
        <v/>
      </c>
      <c r="BZ71" s="1" t="str">
        <f t="shared" si="87"/>
        <v/>
      </c>
      <c r="CA71" s="1" t="str">
        <f t="shared" si="87"/>
        <v/>
      </c>
      <c r="CB71" s="1" t="str">
        <f t="shared" si="87"/>
        <v/>
      </c>
      <c r="CC71" s="1" t="str">
        <f t="shared" si="87"/>
        <v/>
      </c>
      <c r="CD71" s="1" t="str">
        <f t="shared" si="87"/>
        <v/>
      </c>
      <c r="CE71" s="1" t="str">
        <f t="shared" si="87"/>
        <v/>
      </c>
      <c r="CF71" s="1" t="str">
        <f t="shared" si="87"/>
        <v/>
      </c>
      <c r="CG71" s="1" t="str">
        <f t="shared" si="87"/>
        <v/>
      </c>
    </row>
    <row r="72" spans="2:85" x14ac:dyDescent="0.25">
      <c r="B72" s="24" t="str">
        <f t="shared" si="51"/>
        <v/>
      </c>
      <c r="C72" s="227"/>
      <c r="D72" s="227"/>
      <c r="E72" s="226"/>
      <c r="F72" s="219"/>
      <c r="G72" s="154"/>
      <c r="H72" s="26"/>
      <c r="I72" s="26"/>
      <c r="J72" s="267" t="str">
        <f t="shared" si="52"/>
        <v/>
      </c>
      <c r="K72" s="154"/>
      <c r="L72" s="154"/>
      <c r="M72" s="154"/>
      <c r="N72" s="154"/>
      <c r="O72" s="154"/>
      <c r="P72" s="154"/>
      <c r="Q72" s="154"/>
      <c r="R72" s="154"/>
      <c r="S72" s="154"/>
      <c r="T72" s="154"/>
      <c r="U72" s="154"/>
      <c r="V72" s="154"/>
      <c r="W72" s="154"/>
      <c r="X72" s="154"/>
      <c r="Y72" s="154"/>
      <c r="Z72" s="154"/>
      <c r="AA72" s="154"/>
      <c r="AB72" s="154"/>
      <c r="AC72" s="154"/>
      <c r="AD72" s="154"/>
      <c r="AE72" s="154"/>
      <c r="AF72" s="154"/>
      <c r="AG72" s="154"/>
      <c r="AH72" s="154"/>
      <c r="AI72" s="154"/>
      <c r="AJ72" s="24"/>
      <c r="AK72" s="24" t="str">
        <f t="shared" si="57"/>
        <v/>
      </c>
      <c r="AL72" s="25"/>
      <c r="AM72" s="1">
        <f t="shared" si="58"/>
        <v>0</v>
      </c>
      <c r="AN72" s="1" t="str">
        <f t="shared" si="86"/>
        <v/>
      </c>
      <c r="AO72" s="1" t="str">
        <f t="shared" si="86"/>
        <v/>
      </c>
      <c r="AP72" s="1">
        <f t="shared" si="59"/>
        <v>0</v>
      </c>
      <c r="AQ72" s="1">
        <f t="shared" si="23"/>
        <v>0</v>
      </c>
      <c r="AS72" s="1">
        <f t="shared" si="60"/>
        <v>0</v>
      </c>
      <c r="AT72" s="1">
        <f t="shared" si="61"/>
        <v>0</v>
      </c>
      <c r="AU72" s="1">
        <f t="shared" si="62"/>
        <v>0</v>
      </c>
      <c r="AV72" s="1">
        <f t="shared" si="63"/>
        <v>0</v>
      </c>
      <c r="AW72" s="1">
        <f t="shared" si="64"/>
        <v>0</v>
      </c>
      <c r="AX72" s="1">
        <f t="shared" si="65"/>
        <v>0</v>
      </c>
      <c r="AY72" s="1">
        <f t="shared" si="65"/>
        <v>0</v>
      </c>
      <c r="AZ72" s="1">
        <f t="shared" si="66"/>
        <v>0</v>
      </c>
      <c r="BA72" s="1">
        <f t="shared" si="67"/>
        <v>0</v>
      </c>
      <c r="BB72" s="1">
        <f t="shared" si="68"/>
        <v>0</v>
      </c>
      <c r="BC72" s="1">
        <f t="shared" si="69"/>
        <v>0</v>
      </c>
      <c r="BD72" s="1">
        <f t="shared" si="70"/>
        <v>0</v>
      </c>
      <c r="BE72" s="1">
        <f t="shared" si="71"/>
        <v>0</v>
      </c>
      <c r="BF72" s="1">
        <f t="shared" si="72"/>
        <v>0</v>
      </c>
      <c r="BG72" s="251">
        <f t="shared" si="73"/>
        <v>0</v>
      </c>
      <c r="BH72" s="251">
        <f t="shared" si="74"/>
        <v>0</v>
      </c>
      <c r="BI72" s="251">
        <f t="shared" si="75"/>
        <v>0</v>
      </c>
      <c r="BJ72" s="251">
        <f t="shared" si="76"/>
        <v>0</v>
      </c>
      <c r="BK72" s="251">
        <f t="shared" si="77"/>
        <v>0</v>
      </c>
      <c r="BL72" s="251">
        <f t="shared" si="78"/>
        <v>0</v>
      </c>
      <c r="BM72" s="251">
        <f t="shared" si="79"/>
        <v>0</v>
      </c>
      <c r="BN72" s="251">
        <f t="shared" si="80"/>
        <v>0</v>
      </c>
      <c r="BO72" s="251">
        <f t="shared" si="81"/>
        <v>1</v>
      </c>
      <c r="BP72" s="251">
        <f t="shared" si="82"/>
        <v>1</v>
      </c>
      <c r="BQ72" s="1">
        <f t="shared" si="83"/>
        <v>1</v>
      </c>
      <c r="BR72" s="1">
        <f t="shared" si="84"/>
        <v>1</v>
      </c>
      <c r="BS72" s="1">
        <f t="shared" si="85"/>
        <v>1</v>
      </c>
      <c r="BX72" s="1" t="str">
        <f t="shared" si="87"/>
        <v/>
      </c>
      <c r="BY72" s="1" t="str">
        <f t="shared" si="87"/>
        <v/>
      </c>
      <c r="BZ72" s="1" t="str">
        <f t="shared" si="87"/>
        <v/>
      </c>
      <c r="CA72" s="1" t="str">
        <f t="shared" si="87"/>
        <v/>
      </c>
      <c r="CB72" s="1" t="str">
        <f t="shared" si="87"/>
        <v/>
      </c>
      <c r="CC72" s="1" t="str">
        <f t="shared" si="87"/>
        <v/>
      </c>
      <c r="CD72" s="1" t="str">
        <f t="shared" si="87"/>
        <v/>
      </c>
      <c r="CE72" s="1" t="str">
        <f t="shared" si="87"/>
        <v/>
      </c>
      <c r="CF72" s="1" t="str">
        <f t="shared" si="87"/>
        <v/>
      </c>
      <c r="CG72" s="1" t="str">
        <f t="shared" si="87"/>
        <v/>
      </c>
    </row>
    <row r="73" spans="2:85" x14ac:dyDescent="0.25">
      <c r="B73" s="24" t="str">
        <f t="shared" si="51"/>
        <v/>
      </c>
      <c r="C73" s="227"/>
      <c r="D73" s="227"/>
      <c r="E73" s="226"/>
      <c r="F73" s="219"/>
      <c r="G73" s="154"/>
      <c r="H73" s="26"/>
      <c r="I73" s="26"/>
      <c r="J73" s="267" t="str">
        <f t="shared" si="52"/>
        <v/>
      </c>
      <c r="K73" s="154"/>
      <c r="L73" s="154"/>
      <c r="M73" s="154"/>
      <c r="N73" s="154"/>
      <c r="O73" s="154"/>
      <c r="P73" s="154"/>
      <c r="Q73" s="154"/>
      <c r="R73" s="154"/>
      <c r="S73" s="154"/>
      <c r="T73" s="154"/>
      <c r="U73" s="154"/>
      <c r="V73" s="154"/>
      <c r="W73" s="154"/>
      <c r="X73" s="154"/>
      <c r="Y73" s="154"/>
      <c r="Z73" s="154"/>
      <c r="AA73" s="154"/>
      <c r="AB73" s="154"/>
      <c r="AC73" s="154"/>
      <c r="AD73" s="154"/>
      <c r="AE73" s="154"/>
      <c r="AF73" s="154"/>
      <c r="AG73" s="154"/>
      <c r="AH73" s="154"/>
      <c r="AI73" s="154"/>
      <c r="AJ73" s="24"/>
      <c r="AK73" s="24" t="str">
        <f t="shared" si="57"/>
        <v/>
      </c>
      <c r="AL73" s="25"/>
      <c r="AM73" s="1">
        <f t="shared" si="58"/>
        <v>0</v>
      </c>
      <c r="AN73" s="1" t="str">
        <f t="shared" si="86"/>
        <v/>
      </c>
      <c r="AO73" s="1" t="str">
        <f t="shared" si="86"/>
        <v/>
      </c>
      <c r="AP73" s="1">
        <f t="shared" si="59"/>
        <v>0</v>
      </c>
      <c r="AQ73" s="1">
        <f t="shared" si="23"/>
        <v>0</v>
      </c>
      <c r="AS73" s="1">
        <f t="shared" si="60"/>
        <v>0</v>
      </c>
      <c r="AT73" s="1">
        <f t="shared" si="61"/>
        <v>0</v>
      </c>
      <c r="AU73" s="1">
        <f t="shared" si="62"/>
        <v>0</v>
      </c>
      <c r="AV73" s="1">
        <f t="shared" si="63"/>
        <v>0</v>
      </c>
      <c r="AW73" s="1">
        <f t="shared" si="64"/>
        <v>0</v>
      </c>
      <c r="AX73" s="1">
        <f t="shared" si="65"/>
        <v>0</v>
      </c>
      <c r="AY73" s="1">
        <f t="shared" si="65"/>
        <v>0</v>
      </c>
      <c r="AZ73" s="1">
        <f t="shared" si="66"/>
        <v>0</v>
      </c>
      <c r="BA73" s="1">
        <f t="shared" si="67"/>
        <v>0</v>
      </c>
      <c r="BB73" s="1">
        <f t="shared" si="68"/>
        <v>0</v>
      </c>
      <c r="BC73" s="1">
        <f t="shared" si="69"/>
        <v>0</v>
      </c>
      <c r="BD73" s="1">
        <f t="shared" si="70"/>
        <v>0</v>
      </c>
      <c r="BE73" s="1">
        <f t="shared" si="71"/>
        <v>0</v>
      </c>
      <c r="BF73" s="1">
        <f t="shared" si="72"/>
        <v>0</v>
      </c>
      <c r="BG73" s="251">
        <f t="shared" si="73"/>
        <v>0</v>
      </c>
      <c r="BH73" s="251">
        <f t="shared" si="74"/>
        <v>0</v>
      </c>
      <c r="BI73" s="251">
        <f t="shared" si="75"/>
        <v>0</v>
      </c>
      <c r="BJ73" s="251">
        <f t="shared" si="76"/>
        <v>0</v>
      </c>
      <c r="BK73" s="251">
        <f t="shared" si="77"/>
        <v>0</v>
      </c>
      <c r="BL73" s="251">
        <f t="shared" si="78"/>
        <v>0</v>
      </c>
      <c r="BM73" s="251">
        <f t="shared" si="79"/>
        <v>0</v>
      </c>
      <c r="BN73" s="251">
        <f t="shared" si="80"/>
        <v>0</v>
      </c>
      <c r="BO73" s="251">
        <f t="shared" si="81"/>
        <v>1</v>
      </c>
      <c r="BP73" s="251">
        <f t="shared" si="82"/>
        <v>1</v>
      </c>
      <c r="BQ73" s="1">
        <f t="shared" si="83"/>
        <v>1</v>
      </c>
      <c r="BR73" s="1">
        <f t="shared" si="84"/>
        <v>1</v>
      </c>
      <c r="BS73" s="1">
        <f t="shared" si="85"/>
        <v>1</v>
      </c>
      <c r="BX73" s="1" t="str">
        <f t="shared" si="87"/>
        <v/>
      </c>
      <c r="BY73" s="1" t="str">
        <f t="shared" si="87"/>
        <v/>
      </c>
      <c r="BZ73" s="1" t="str">
        <f t="shared" si="87"/>
        <v/>
      </c>
      <c r="CA73" s="1" t="str">
        <f t="shared" si="87"/>
        <v/>
      </c>
      <c r="CB73" s="1" t="str">
        <f t="shared" si="87"/>
        <v/>
      </c>
      <c r="CC73" s="1" t="str">
        <f t="shared" si="87"/>
        <v/>
      </c>
      <c r="CD73" s="1" t="str">
        <f t="shared" si="87"/>
        <v/>
      </c>
      <c r="CE73" s="1" t="str">
        <f t="shared" si="87"/>
        <v/>
      </c>
      <c r="CF73" s="1" t="str">
        <f t="shared" si="87"/>
        <v/>
      </c>
      <c r="CG73" s="1" t="str">
        <f t="shared" si="87"/>
        <v/>
      </c>
    </row>
    <row r="74" spans="2:85" x14ac:dyDescent="0.25">
      <c r="B74" s="24" t="str">
        <f t="shared" si="51"/>
        <v/>
      </c>
      <c r="C74" s="227"/>
      <c r="D74" s="227"/>
      <c r="E74" s="226"/>
      <c r="F74" s="219"/>
      <c r="G74" s="154"/>
      <c r="H74" s="26"/>
      <c r="I74" s="26"/>
      <c r="J74" s="267" t="str">
        <f t="shared" si="52"/>
        <v/>
      </c>
      <c r="K74" s="154"/>
      <c r="L74" s="154"/>
      <c r="M74" s="154"/>
      <c r="N74" s="154"/>
      <c r="O74" s="154"/>
      <c r="P74" s="154"/>
      <c r="Q74" s="154"/>
      <c r="R74" s="154"/>
      <c r="S74" s="154"/>
      <c r="T74" s="154"/>
      <c r="U74" s="154"/>
      <c r="V74" s="154"/>
      <c r="W74" s="154"/>
      <c r="X74" s="154"/>
      <c r="Y74" s="154"/>
      <c r="Z74" s="154"/>
      <c r="AA74" s="154"/>
      <c r="AB74" s="154"/>
      <c r="AC74" s="154"/>
      <c r="AD74" s="154"/>
      <c r="AE74" s="154"/>
      <c r="AF74" s="154"/>
      <c r="AG74" s="154"/>
      <c r="AH74" s="154"/>
      <c r="AI74" s="154"/>
      <c r="AJ74" s="24"/>
      <c r="AK74" s="24" t="str">
        <f t="shared" si="57"/>
        <v/>
      </c>
      <c r="AL74" s="25"/>
      <c r="AM74" s="1">
        <f t="shared" si="58"/>
        <v>0</v>
      </c>
      <c r="AN74" s="1" t="str">
        <f t="shared" si="86"/>
        <v/>
      </c>
      <c r="AO74" s="1" t="str">
        <f t="shared" si="86"/>
        <v/>
      </c>
      <c r="AP74" s="1">
        <f t="shared" si="59"/>
        <v>0</v>
      </c>
      <c r="AQ74" s="1">
        <f t="shared" si="23"/>
        <v>0</v>
      </c>
      <c r="AS74" s="1">
        <f t="shared" si="60"/>
        <v>0</v>
      </c>
      <c r="AT74" s="1">
        <f t="shared" si="61"/>
        <v>0</v>
      </c>
      <c r="AU74" s="1">
        <f t="shared" si="62"/>
        <v>0</v>
      </c>
      <c r="AV74" s="1">
        <f t="shared" si="63"/>
        <v>0</v>
      </c>
      <c r="AW74" s="1">
        <f t="shared" si="64"/>
        <v>0</v>
      </c>
      <c r="AX74" s="1">
        <f t="shared" si="65"/>
        <v>0</v>
      </c>
      <c r="AY74" s="1">
        <f t="shared" si="65"/>
        <v>0</v>
      </c>
      <c r="AZ74" s="1">
        <f t="shared" si="66"/>
        <v>0</v>
      </c>
      <c r="BA74" s="1">
        <f t="shared" si="67"/>
        <v>0</v>
      </c>
      <c r="BB74" s="1">
        <f t="shared" si="68"/>
        <v>0</v>
      </c>
      <c r="BC74" s="1">
        <f t="shared" si="69"/>
        <v>0</v>
      </c>
      <c r="BD74" s="1">
        <f t="shared" si="70"/>
        <v>0</v>
      </c>
      <c r="BE74" s="1">
        <f t="shared" si="71"/>
        <v>0</v>
      </c>
      <c r="BF74" s="1">
        <f t="shared" si="72"/>
        <v>0</v>
      </c>
      <c r="BG74" s="251">
        <f t="shared" si="73"/>
        <v>0</v>
      </c>
      <c r="BH74" s="251">
        <f t="shared" si="74"/>
        <v>0</v>
      </c>
      <c r="BI74" s="251">
        <f t="shared" si="75"/>
        <v>0</v>
      </c>
      <c r="BJ74" s="251">
        <f t="shared" si="76"/>
        <v>0</v>
      </c>
      <c r="BK74" s="251">
        <f t="shared" si="77"/>
        <v>0</v>
      </c>
      <c r="BL74" s="251">
        <f t="shared" si="78"/>
        <v>0</v>
      </c>
      <c r="BM74" s="251">
        <f t="shared" si="79"/>
        <v>0</v>
      </c>
      <c r="BN74" s="251">
        <f t="shared" si="80"/>
        <v>0</v>
      </c>
      <c r="BO74" s="251">
        <f t="shared" si="81"/>
        <v>1</v>
      </c>
      <c r="BP74" s="251">
        <f t="shared" si="82"/>
        <v>1</v>
      </c>
      <c r="BQ74" s="1">
        <f t="shared" si="83"/>
        <v>1</v>
      </c>
      <c r="BR74" s="1">
        <f t="shared" si="84"/>
        <v>1</v>
      </c>
      <c r="BS74" s="1">
        <f t="shared" si="85"/>
        <v>1</v>
      </c>
      <c r="BX74" s="1" t="str">
        <f t="shared" si="87"/>
        <v/>
      </c>
      <c r="BY74" s="1" t="str">
        <f t="shared" si="87"/>
        <v/>
      </c>
      <c r="BZ74" s="1" t="str">
        <f t="shared" si="87"/>
        <v/>
      </c>
      <c r="CA74" s="1" t="str">
        <f t="shared" si="87"/>
        <v/>
      </c>
      <c r="CB74" s="1" t="str">
        <f t="shared" si="87"/>
        <v/>
      </c>
      <c r="CC74" s="1" t="str">
        <f t="shared" si="87"/>
        <v/>
      </c>
      <c r="CD74" s="1" t="str">
        <f t="shared" si="87"/>
        <v/>
      </c>
      <c r="CE74" s="1" t="str">
        <f t="shared" si="87"/>
        <v/>
      </c>
      <c r="CF74" s="1" t="str">
        <f t="shared" si="87"/>
        <v/>
      </c>
      <c r="CG74" s="1" t="str">
        <f t="shared" si="87"/>
        <v/>
      </c>
    </row>
    <row r="75" spans="2:85" x14ac:dyDescent="0.25">
      <c r="B75" s="24" t="str">
        <f t="shared" si="51"/>
        <v/>
      </c>
      <c r="C75" s="227"/>
      <c r="D75" s="227"/>
      <c r="E75" s="226"/>
      <c r="F75" s="219"/>
      <c r="G75" s="154"/>
      <c r="H75" s="26"/>
      <c r="I75" s="26"/>
      <c r="J75" s="267" t="str">
        <f t="shared" si="52"/>
        <v/>
      </c>
      <c r="K75" s="154"/>
      <c r="L75" s="154"/>
      <c r="M75" s="154"/>
      <c r="N75" s="154"/>
      <c r="O75" s="154"/>
      <c r="P75" s="154"/>
      <c r="Q75" s="154"/>
      <c r="R75" s="154"/>
      <c r="S75" s="154"/>
      <c r="T75" s="154"/>
      <c r="U75" s="154"/>
      <c r="V75" s="154"/>
      <c r="W75" s="154"/>
      <c r="X75" s="154"/>
      <c r="Y75" s="154"/>
      <c r="Z75" s="154"/>
      <c r="AA75" s="154"/>
      <c r="AB75" s="154"/>
      <c r="AC75" s="154"/>
      <c r="AD75" s="154"/>
      <c r="AE75" s="154"/>
      <c r="AF75" s="154"/>
      <c r="AG75" s="154"/>
      <c r="AH75" s="154"/>
      <c r="AI75" s="154"/>
      <c r="AJ75" s="24"/>
      <c r="AK75" s="24" t="str">
        <f t="shared" si="57"/>
        <v/>
      </c>
      <c r="AL75" s="25"/>
      <c r="AM75" s="1">
        <f t="shared" si="58"/>
        <v>0</v>
      </c>
      <c r="AN75" s="1" t="str">
        <f t="shared" si="86"/>
        <v/>
      </c>
      <c r="AO75" s="1" t="str">
        <f t="shared" si="86"/>
        <v/>
      </c>
      <c r="AP75" s="1">
        <f t="shared" si="59"/>
        <v>0</v>
      </c>
      <c r="AQ75" s="1">
        <f t="shared" si="23"/>
        <v>0</v>
      </c>
      <c r="AS75" s="1">
        <f t="shared" si="60"/>
        <v>0</v>
      </c>
      <c r="AT75" s="1">
        <f t="shared" si="61"/>
        <v>0</v>
      </c>
      <c r="AU75" s="1">
        <f t="shared" si="62"/>
        <v>0</v>
      </c>
      <c r="AV75" s="1">
        <f t="shared" si="63"/>
        <v>0</v>
      </c>
      <c r="AW75" s="1">
        <f t="shared" si="64"/>
        <v>0</v>
      </c>
      <c r="AX75" s="1">
        <f t="shared" si="65"/>
        <v>0</v>
      </c>
      <c r="AY75" s="1">
        <f t="shared" si="65"/>
        <v>0</v>
      </c>
      <c r="AZ75" s="1">
        <f t="shared" si="66"/>
        <v>0</v>
      </c>
      <c r="BA75" s="1">
        <f t="shared" si="67"/>
        <v>0</v>
      </c>
      <c r="BB75" s="1">
        <f t="shared" si="68"/>
        <v>0</v>
      </c>
      <c r="BC75" s="1">
        <f t="shared" si="69"/>
        <v>0</v>
      </c>
      <c r="BD75" s="1">
        <f t="shared" si="70"/>
        <v>0</v>
      </c>
      <c r="BE75" s="1">
        <f t="shared" si="71"/>
        <v>0</v>
      </c>
      <c r="BF75" s="1">
        <f t="shared" si="72"/>
        <v>0</v>
      </c>
      <c r="BG75" s="251">
        <f t="shared" si="73"/>
        <v>0</v>
      </c>
      <c r="BH75" s="251">
        <f t="shared" si="74"/>
        <v>0</v>
      </c>
      <c r="BI75" s="251">
        <f t="shared" si="75"/>
        <v>0</v>
      </c>
      <c r="BJ75" s="251">
        <f t="shared" si="76"/>
        <v>0</v>
      </c>
      <c r="BK75" s="251">
        <f t="shared" si="77"/>
        <v>0</v>
      </c>
      <c r="BL75" s="251">
        <f t="shared" si="78"/>
        <v>0</v>
      </c>
      <c r="BM75" s="251">
        <f t="shared" si="79"/>
        <v>0</v>
      </c>
      <c r="BN75" s="251">
        <f t="shared" si="80"/>
        <v>0</v>
      </c>
      <c r="BO75" s="251">
        <f t="shared" si="81"/>
        <v>1</v>
      </c>
      <c r="BP75" s="251">
        <f t="shared" si="82"/>
        <v>1</v>
      </c>
      <c r="BQ75" s="1">
        <f t="shared" si="83"/>
        <v>1</v>
      </c>
      <c r="BR75" s="1">
        <f t="shared" si="84"/>
        <v>1</v>
      </c>
      <c r="BS75" s="1">
        <f t="shared" si="85"/>
        <v>1</v>
      </c>
      <c r="BX75" s="1" t="str">
        <f t="shared" si="87"/>
        <v/>
      </c>
      <c r="BY75" s="1" t="str">
        <f t="shared" si="87"/>
        <v/>
      </c>
      <c r="BZ75" s="1" t="str">
        <f t="shared" si="87"/>
        <v/>
      </c>
      <c r="CA75" s="1" t="str">
        <f t="shared" si="87"/>
        <v/>
      </c>
      <c r="CB75" s="1" t="str">
        <f t="shared" si="87"/>
        <v/>
      </c>
      <c r="CC75" s="1" t="str">
        <f t="shared" si="87"/>
        <v/>
      </c>
      <c r="CD75" s="1" t="str">
        <f t="shared" si="87"/>
        <v/>
      </c>
      <c r="CE75" s="1" t="str">
        <f t="shared" si="87"/>
        <v/>
      </c>
      <c r="CF75" s="1" t="str">
        <f t="shared" si="87"/>
        <v/>
      </c>
      <c r="CG75" s="1" t="str">
        <f t="shared" si="87"/>
        <v/>
      </c>
    </row>
    <row r="76" spans="2:85" x14ac:dyDescent="0.25">
      <c r="B76" s="24" t="str">
        <f t="shared" si="51"/>
        <v/>
      </c>
      <c r="C76" s="227"/>
      <c r="D76" s="227"/>
      <c r="E76" s="226"/>
      <c r="F76" s="219"/>
      <c r="G76" s="154"/>
      <c r="H76" s="26"/>
      <c r="I76" s="26"/>
      <c r="J76" s="267" t="str">
        <f t="shared" si="52"/>
        <v/>
      </c>
      <c r="K76" s="154"/>
      <c r="L76" s="154"/>
      <c r="M76" s="154"/>
      <c r="N76" s="154"/>
      <c r="O76" s="154"/>
      <c r="P76" s="154"/>
      <c r="Q76" s="154"/>
      <c r="R76" s="154"/>
      <c r="S76" s="154"/>
      <c r="T76" s="154"/>
      <c r="U76" s="154"/>
      <c r="V76" s="154"/>
      <c r="W76" s="154"/>
      <c r="X76" s="154"/>
      <c r="Y76" s="154"/>
      <c r="Z76" s="154"/>
      <c r="AA76" s="154"/>
      <c r="AB76" s="154"/>
      <c r="AC76" s="154"/>
      <c r="AD76" s="154"/>
      <c r="AE76" s="154"/>
      <c r="AF76" s="154"/>
      <c r="AG76" s="154"/>
      <c r="AH76" s="154"/>
      <c r="AI76" s="154"/>
      <c r="AJ76" s="24"/>
      <c r="AK76" s="24" t="str">
        <f t="shared" si="57"/>
        <v/>
      </c>
      <c r="AL76" s="25"/>
      <c r="AM76" s="1">
        <f t="shared" si="58"/>
        <v>0</v>
      </c>
      <c r="AN76" s="1" t="str">
        <f t="shared" si="86"/>
        <v/>
      </c>
      <c r="AO76" s="1" t="str">
        <f t="shared" si="86"/>
        <v/>
      </c>
      <c r="AP76" s="1">
        <f t="shared" si="59"/>
        <v>0</v>
      </c>
      <c r="AQ76" s="1">
        <f t="shared" si="23"/>
        <v>0</v>
      </c>
      <c r="AS76" s="1">
        <f t="shared" si="60"/>
        <v>0</v>
      </c>
      <c r="AT76" s="1">
        <f t="shared" si="61"/>
        <v>0</v>
      </c>
      <c r="AU76" s="1">
        <f t="shared" si="62"/>
        <v>0</v>
      </c>
      <c r="AV76" s="1">
        <f t="shared" si="63"/>
        <v>0</v>
      </c>
      <c r="AW76" s="1">
        <f t="shared" si="64"/>
        <v>0</v>
      </c>
      <c r="AX76" s="1">
        <f t="shared" si="65"/>
        <v>0</v>
      </c>
      <c r="AY76" s="1">
        <f t="shared" si="65"/>
        <v>0</v>
      </c>
      <c r="AZ76" s="1">
        <f t="shared" si="66"/>
        <v>0</v>
      </c>
      <c r="BA76" s="1">
        <f t="shared" si="67"/>
        <v>0</v>
      </c>
      <c r="BB76" s="1">
        <f t="shared" si="68"/>
        <v>0</v>
      </c>
      <c r="BC76" s="1">
        <f t="shared" si="69"/>
        <v>0</v>
      </c>
      <c r="BD76" s="1">
        <f t="shared" si="70"/>
        <v>0</v>
      </c>
      <c r="BE76" s="1">
        <f t="shared" si="71"/>
        <v>0</v>
      </c>
      <c r="BF76" s="1">
        <f t="shared" si="72"/>
        <v>0</v>
      </c>
      <c r="BG76" s="251">
        <f t="shared" si="73"/>
        <v>0</v>
      </c>
      <c r="BH76" s="251">
        <f t="shared" si="74"/>
        <v>0</v>
      </c>
      <c r="BI76" s="251">
        <f t="shared" si="75"/>
        <v>0</v>
      </c>
      <c r="BJ76" s="251">
        <f t="shared" si="76"/>
        <v>0</v>
      </c>
      <c r="BK76" s="251">
        <f t="shared" si="77"/>
        <v>0</v>
      </c>
      <c r="BL76" s="251">
        <f t="shared" si="78"/>
        <v>0</v>
      </c>
      <c r="BM76" s="251">
        <f t="shared" si="79"/>
        <v>0</v>
      </c>
      <c r="BN76" s="251">
        <f t="shared" si="80"/>
        <v>0</v>
      </c>
      <c r="BO76" s="251">
        <f t="shared" si="81"/>
        <v>1</v>
      </c>
      <c r="BP76" s="251">
        <f t="shared" si="82"/>
        <v>1</v>
      </c>
      <c r="BQ76" s="1">
        <f t="shared" si="83"/>
        <v>1</v>
      </c>
      <c r="BR76" s="1">
        <f t="shared" si="84"/>
        <v>1</v>
      </c>
      <c r="BS76" s="1">
        <f t="shared" si="85"/>
        <v>1</v>
      </c>
      <c r="BX76" s="1" t="str">
        <f t="shared" si="87"/>
        <v/>
      </c>
      <c r="BY76" s="1" t="str">
        <f t="shared" si="87"/>
        <v/>
      </c>
      <c r="BZ76" s="1" t="str">
        <f t="shared" si="87"/>
        <v/>
      </c>
      <c r="CA76" s="1" t="str">
        <f t="shared" si="87"/>
        <v/>
      </c>
      <c r="CB76" s="1" t="str">
        <f t="shared" si="87"/>
        <v/>
      </c>
      <c r="CC76" s="1" t="str">
        <f t="shared" si="87"/>
        <v/>
      </c>
      <c r="CD76" s="1" t="str">
        <f t="shared" si="87"/>
        <v/>
      </c>
      <c r="CE76" s="1" t="str">
        <f t="shared" si="87"/>
        <v/>
      </c>
      <c r="CF76" s="1" t="str">
        <f t="shared" si="87"/>
        <v/>
      </c>
      <c r="CG76" s="1" t="str">
        <f t="shared" si="87"/>
        <v/>
      </c>
    </row>
    <row r="77" spans="2:85" x14ac:dyDescent="0.25">
      <c r="B77" s="24" t="str">
        <f t="shared" si="51"/>
        <v/>
      </c>
      <c r="C77" s="227"/>
      <c r="D77" s="227"/>
      <c r="E77" s="226"/>
      <c r="F77" s="219"/>
      <c r="G77" s="154"/>
      <c r="H77" s="26"/>
      <c r="I77" s="26"/>
      <c r="J77" s="267" t="str">
        <f t="shared" si="52"/>
        <v/>
      </c>
      <c r="K77" s="154"/>
      <c r="L77" s="154"/>
      <c r="M77" s="154"/>
      <c r="N77" s="154"/>
      <c r="O77" s="154"/>
      <c r="P77" s="154"/>
      <c r="Q77" s="154"/>
      <c r="R77" s="154"/>
      <c r="S77" s="154"/>
      <c r="T77" s="154"/>
      <c r="U77" s="154"/>
      <c r="V77" s="154"/>
      <c r="W77" s="154"/>
      <c r="X77" s="154"/>
      <c r="Y77" s="154"/>
      <c r="Z77" s="154"/>
      <c r="AA77" s="154"/>
      <c r="AB77" s="154"/>
      <c r="AC77" s="154"/>
      <c r="AD77" s="154"/>
      <c r="AE77" s="154"/>
      <c r="AF77" s="154"/>
      <c r="AG77" s="154"/>
      <c r="AH77" s="154"/>
      <c r="AI77" s="154"/>
      <c r="AJ77" s="24"/>
      <c r="AK77" s="24" t="str">
        <f t="shared" si="57"/>
        <v/>
      </c>
      <c r="AL77" s="25"/>
      <c r="AM77" s="1">
        <f t="shared" si="58"/>
        <v>0</v>
      </c>
      <c r="AN77" s="1" t="str">
        <f t="shared" si="86"/>
        <v/>
      </c>
      <c r="AO77" s="1" t="str">
        <f t="shared" si="86"/>
        <v/>
      </c>
      <c r="AP77" s="1">
        <f t="shared" si="59"/>
        <v>0</v>
      </c>
      <c r="AQ77" s="1">
        <f t="shared" si="23"/>
        <v>0</v>
      </c>
      <c r="AS77" s="1">
        <f t="shared" si="60"/>
        <v>0</v>
      </c>
      <c r="AT77" s="1">
        <f t="shared" si="61"/>
        <v>0</v>
      </c>
      <c r="AU77" s="1">
        <f t="shared" si="62"/>
        <v>0</v>
      </c>
      <c r="AV77" s="1">
        <f t="shared" si="63"/>
        <v>0</v>
      </c>
      <c r="AW77" s="1">
        <f t="shared" si="64"/>
        <v>0</v>
      </c>
      <c r="AX77" s="1">
        <f t="shared" si="65"/>
        <v>0</v>
      </c>
      <c r="AY77" s="1">
        <f t="shared" si="65"/>
        <v>0</v>
      </c>
      <c r="AZ77" s="1">
        <f t="shared" si="66"/>
        <v>0</v>
      </c>
      <c r="BA77" s="1">
        <f t="shared" si="67"/>
        <v>0</v>
      </c>
      <c r="BB77" s="1">
        <f t="shared" si="68"/>
        <v>0</v>
      </c>
      <c r="BC77" s="1">
        <f t="shared" si="69"/>
        <v>0</v>
      </c>
      <c r="BD77" s="1">
        <f t="shared" si="70"/>
        <v>0</v>
      </c>
      <c r="BE77" s="1">
        <f t="shared" si="71"/>
        <v>0</v>
      </c>
      <c r="BF77" s="1">
        <f t="shared" si="72"/>
        <v>0</v>
      </c>
      <c r="BG77" s="251">
        <f t="shared" si="73"/>
        <v>0</v>
      </c>
      <c r="BH77" s="251">
        <f t="shared" si="74"/>
        <v>0</v>
      </c>
      <c r="BI77" s="251">
        <f t="shared" si="75"/>
        <v>0</v>
      </c>
      <c r="BJ77" s="251">
        <f t="shared" si="76"/>
        <v>0</v>
      </c>
      <c r="BK77" s="251">
        <f t="shared" si="77"/>
        <v>0</v>
      </c>
      <c r="BL77" s="251">
        <f t="shared" si="78"/>
        <v>0</v>
      </c>
      <c r="BM77" s="251">
        <f t="shared" si="79"/>
        <v>0</v>
      </c>
      <c r="BN77" s="251">
        <f t="shared" si="80"/>
        <v>0</v>
      </c>
      <c r="BO77" s="251">
        <f t="shared" si="81"/>
        <v>1</v>
      </c>
      <c r="BP77" s="251">
        <f t="shared" si="82"/>
        <v>1</v>
      </c>
      <c r="BQ77" s="1">
        <f t="shared" si="83"/>
        <v>1</v>
      </c>
      <c r="BR77" s="1">
        <f t="shared" si="84"/>
        <v>1</v>
      </c>
      <c r="BS77" s="1">
        <f t="shared" si="85"/>
        <v>1</v>
      </c>
      <c r="BX77" s="1" t="str">
        <f t="shared" si="87"/>
        <v/>
      </c>
      <c r="BY77" s="1" t="str">
        <f t="shared" si="87"/>
        <v/>
      </c>
      <c r="BZ77" s="1" t="str">
        <f t="shared" si="87"/>
        <v/>
      </c>
      <c r="CA77" s="1" t="str">
        <f t="shared" si="87"/>
        <v/>
      </c>
      <c r="CB77" s="1" t="str">
        <f t="shared" si="87"/>
        <v/>
      </c>
      <c r="CC77" s="1" t="str">
        <f t="shared" si="87"/>
        <v/>
      </c>
      <c r="CD77" s="1" t="str">
        <f t="shared" si="87"/>
        <v/>
      </c>
      <c r="CE77" s="1" t="str">
        <f t="shared" si="87"/>
        <v/>
      </c>
      <c r="CF77" s="1" t="str">
        <f t="shared" si="87"/>
        <v/>
      </c>
      <c r="CG77" s="1" t="str">
        <f t="shared" si="87"/>
        <v/>
      </c>
    </row>
    <row r="78" spans="2:85" x14ac:dyDescent="0.25">
      <c r="B78" s="24" t="str">
        <f t="shared" si="51"/>
        <v/>
      </c>
      <c r="C78" s="227"/>
      <c r="D78" s="227"/>
      <c r="E78" s="226"/>
      <c r="F78" s="219"/>
      <c r="G78" s="154"/>
      <c r="H78" s="26"/>
      <c r="I78" s="26"/>
      <c r="J78" s="267" t="str">
        <f t="shared" si="52"/>
        <v/>
      </c>
      <c r="K78" s="154"/>
      <c r="L78" s="154"/>
      <c r="M78" s="154"/>
      <c r="N78" s="154"/>
      <c r="O78" s="154"/>
      <c r="P78" s="154"/>
      <c r="Q78" s="154"/>
      <c r="R78" s="154"/>
      <c r="S78" s="154"/>
      <c r="T78" s="154"/>
      <c r="U78" s="154"/>
      <c r="V78" s="154"/>
      <c r="W78" s="154"/>
      <c r="X78" s="154"/>
      <c r="Y78" s="154"/>
      <c r="Z78" s="154"/>
      <c r="AA78" s="154"/>
      <c r="AB78" s="154"/>
      <c r="AC78" s="154"/>
      <c r="AD78" s="154"/>
      <c r="AE78" s="154"/>
      <c r="AF78" s="154"/>
      <c r="AG78" s="154"/>
      <c r="AH78" s="154"/>
      <c r="AI78" s="154"/>
      <c r="AJ78" s="24"/>
      <c r="AK78" s="24" t="str">
        <f t="shared" si="57"/>
        <v/>
      </c>
      <c r="AL78" s="25"/>
      <c r="AM78" s="1">
        <f t="shared" si="58"/>
        <v>0</v>
      </c>
      <c r="AN78" s="1" t="str">
        <f t="shared" si="86"/>
        <v/>
      </c>
      <c r="AO78" s="1" t="str">
        <f t="shared" si="86"/>
        <v/>
      </c>
      <c r="AP78" s="1">
        <f t="shared" si="59"/>
        <v>0</v>
      </c>
      <c r="AQ78" s="1">
        <f t="shared" si="23"/>
        <v>0</v>
      </c>
      <c r="AS78" s="1">
        <f t="shared" si="60"/>
        <v>0</v>
      </c>
      <c r="AT78" s="1">
        <f t="shared" si="61"/>
        <v>0</v>
      </c>
      <c r="AU78" s="1">
        <f t="shared" si="62"/>
        <v>0</v>
      </c>
      <c r="AV78" s="1">
        <f t="shared" si="63"/>
        <v>0</v>
      </c>
      <c r="AW78" s="1">
        <f t="shared" si="64"/>
        <v>0</v>
      </c>
      <c r="AX78" s="1">
        <f t="shared" si="65"/>
        <v>0</v>
      </c>
      <c r="AY78" s="1">
        <f t="shared" si="65"/>
        <v>0</v>
      </c>
      <c r="AZ78" s="1">
        <f t="shared" si="66"/>
        <v>0</v>
      </c>
      <c r="BA78" s="1">
        <f t="shared" si="67"/>
        <v>0</v>
      </c>
      <c r="BB78" s="1">
        <f t="shared" si="68"/>
        <v>0</v>
      </c>
      <c r="BC78" s="1">
        <f t="shared" si="69"/>
        <v>0</v>
      </c>
      <c r="BD78" s="1">
        <f t="shared" si="70"/>
        <v>0</v>
      </c>
      <c r="BE78" s="1">
        <f t="shared" si="71"/>
        <v>0</v>
      </c>
      <c r="BF78" s="1">
        <f t="shared" si="72"/>
        <v>0</v>
      </c>
      <c r="BG78" s="251">
        <f t="shared" si="73"/>
        <v>0</v>
      </c>
      <c r="BH78" s="251">
        <f t="shared" si="74"/>
        <v>0</v>
      </c>
      <c r="BI78" s="251">
        <f t="shared" si="75"/>
        <v>0</v>
      </c>
      <c r="BJ78" s="251">
        <f t="shared" si="76"/>
        <v>0</v>
      </c>
      <c r="BK78" s="251">
        <f t="shared" si="77"/>
        <v>0</v>
      </c>
      <c r="BL78" s="251">
        <f t="shared" si="78"/>
        <v>0</v>
      </c>
      <c r="BM78" s="251">
        <f t="shared" si="79"/>
        <v>0</v>
      </c>
      <c r="BN78" s="251">
        <f t="shared" si="80"/>
        <v>0</v>
      </c>
      <c r="BO78" s="251">
        <f t="shared" si="81"/>
        <v>1</v>
      </c>
      <c r="BP78" s="251">
        <f t="shared" si="82"/>
        <v>1</v>
      </c>
      <c r="BQ78" s="1">
        <f t="shared" si="83"/>
        <v>1</v>
      </c>
      <c r="BR78" s="1">
        <f t="shared" si="84"/>
        <v>1</v>
      </c>
      <c r="BS78" s="1">
        <f t="shared" si="85"/>
        <v>1</v>
      </c>
      <c r="BX78" s="1" t="str">
        <f t="shared" si="87"/>
        <v/>
      </c>
      <c r="BY78" s="1" t="str">
        <f t="shared" si="87"/>
        <v/>
      </c>
      <c r="BZ78" s="1" t="str">
        <f t="shared" si="87"/>
        <v/>
      </c>
      <c r="CA78" s="1" t="str">
        <f t="shared" si="87"/>
        <v/>
      </c>
      <c r="CB78" s="1" t="str">
        <f t="shared" si="87"/>
        <v/>
      </c>
      <c r="CC78" s="1" t="str">
        <f t="shared" si="87"/>
        <v/>
      </c>
      <c r="CD78" s="1" t="str">
        <f t="shared" si="87"/>
        <v/>
      </c>
      <c r="CE78" s="1" t="str">
        <f t="shared" si="87"/>
        <v/>
      </c>
      <c r="CF78" s="1" t="str">
        <f t="shared" si="87"/>
        <v/>
      </c>
      <c r="CG78" s="1" t="str">
        <f t="shared" si="87"/>
        <v/>
      </c>
    </row>
    <row r="79" spans="2:85" x14ac:dyDescent="0.25">
      <c r="B79" s="24" t="str">
        <f t="shared" si="51"/>
        <v/>
      </c>
      <c r="C79" s="227"/>
      <c r="D79" s="227"/>
      <c r="E79" s="226"/>
      <c r="F79" s="219"/>
      <c r="G79" s="154"/>
      <c r="H79" s="26"/>
      <c r="I79" s="26"/>
      <c r="J79" s="267" t="str">
        <f t="shared" si="52"/>
        <v/>
      </c>
      <c r="K79" s="154"/>
      <c r="L79" s="154"/>
      <c r="M79" s="154"/>
      <c r="N79" s="154"/>
      <c r="O79" s="154"/>
      <c r="P79" s="154"/>
      <c r="Q79" s="154"/>
      <c r="R79" s="154"/>
      <c r="S79" s="154"/>
      <c r="T79" s="154"/>
      <c r="U79" s="154"/>
      <c r="V79" s="154"/>
      <c r="W79" s="154"/>
      <c r="X79" s="154"/>
      <c r="Y79" s="154"/>
      <c r="Z79" s="154"/>
      <c r="AA79" s="154"/>
      <c r="AB79" s="154"/>
      <c r="AC79" s="154"/>
      <c r="AD79" s="154"/>
      <c r="AE79" s="154"/>
      <c r="AF79" s="154"/>
      <c r="AG79" s="154"/>
      <c r="AH79" s="154"/>
      <c r="AI79" s="154"/>
      <c r="AJ79" s="24"/>
      <c r="AK79" s="24" t="str">
        <f t="shared" si="57"/>
        <v/>
      </c>
      <c r="AL79" s="25"/>
      <c r="AM79" s="1">
        <f t="shared" si="58"/>
        <v>0</v>
      </c>
      <c r="AN79" s="1" t="str">
        <f t="shared" si="86"/>
        <v/>
      </c>
      <c r="AO79" s="1" t="str">
        <f t="shared" si="86"/>
        <v/>
      </c>
      <c r="AP79" s="1">
        <f t="shared" si="59"/>
        <v>0</v>
      </c>
      <c r="AQ79" s="1">
        <f t="shared" si="23"/>
        <v>0</v>
      </c>
      <c r="AS79" s="1">
        <f t="shared" si="60"/>
        <v>0</v>
      </c>
      <c r="AT79" s="1">
        <f t="shared" si="61"/>
        <v>0</v>
      </c>
      <c r="AU79" s="1">
        <f t="shared" si="62"/>
        <v>0</v>
      </c>
      <c r="AV79" s="1">
        <f t="shared" si="63"/>
        <v>0</v>
      </c>
      <c r="AW79" s="1">
        <f t="shared" si="64"/>
        <v>0</v>
      </c>
      <c r="AX79" s="1">
        <f t="shared" si="65"/>
        <v>0</v>
      </c>
      <c r="AY79" s="1">
        <f t="shared" si="65"/>
        <v>0</v>
      </c>
      <c r="AZ79" s="1">
        <f t="shared" si="66"/>
        <v>0</v>
      </c>
      <c r="BA79" s="1">
        <f t="shared" si="67"/>
        <v>0</v>
      </c>
      <c r="BB79" s="1">
        <f t="shared" si="68"/>
        <v>0</v>
      </c>
      <c r="BC79" s="1">
        <f t="shared" si="69"/>
        <v>0</v>
      </c>
      <c r="BD79" s="1">
        <f t="shared" si="70"/>
        <v>0</v>
      </c>
      <c r="BE79" s="1">
        <f t="shared" si="71"/>
        <v>0</v>
      </c>
      <c r="BF79" s="1">
        <f t="shared" si="72"/>
        <v>0</v>
      </c>
      <c r="BG79" s="251">
        <f t="shared" si="73"/>
        <v>0</v>
      </c>
      <c r="BH79" s="251">
        <f t="shared" si="74"/>
        <v>0</v>
      </c>
      <c r="BI79" s="251">
        <f t="shared" si="75"/>
        <v>0</v>
      </c>
      <c r="BJ79" s="251">
        <f t="shared" si="76"/>
        <v>0</v>
      </c>
      <c r="BK79" s="251">
        <f t="shared" si="77"/>
        <v>0</v>
      </c>
      <c r="BL79" s="251">
        <f t="shared" si="78"/>
        <v>0</v>
      </c>
      <c r="BM79" s="251">
        <f t="shared" si="79"/>
        <v>0</v>
      </c>
      <c r="BN79" s="251">
        <f t="shared" si="80"/>
        <v>0</v>
      </c>
      <c r="BO79" s="251">
        <f t="shared" si="81"/>
        <v>1</v>
      </c>
      <c r="BP79" s="251">
        <f t="shared" si="82"/>
        <v>1</v>
      </c>
      <c r="BQ79" s="1">
        <f t="shared" si="83"/>
        <v>1</v>
      </c>
      <c r="BR79" s="1">
        <f t="shared" si="84"/>
        <v>1</v>
      </c>
      <c r="BS79" s="1">
        <f t="shared" si="85"/>
        <v>1</v>
      </c>
      <c r="BX79" s="1" t="str">
        <f t="shared" si="87"/>
        <v/>
      </c>
      <c r="BY79" s="1" t="str">
        <f t="shared" si="87"/>
        <v/>
      </c>
      <c r="BZ79" s="1" t="str">
        <f t="shared" si="87"/>
        <v/>
      </c>
      <c r="CA79" s="1" t="str">
        <f t="shared" si="87"/>
        <v/>
      </c>
      <c r="CB79" s="1" t="str">
        <f t="shared" si="87"/>
        <v/>
      </c>
      <c r="CC79" s="1" t="str">
        <f t="shared" si="87"/>
        <v/>
      </c>
      <c r="CD79" s="1" t="str">
        <f t="shared" si="87"/>
        <v/>
      </c>
      <c r="CE79" s="1" t="str">
        <f t="shared" si="87"/>
        <v/>
      </c>
      <c r="CF79" s="1" t="str">
        <f t="shared" si="87"/>
        <v/>
      </c>
      <c r="CG79" s="1" t="str">
        <f t="shared" si="87"/>
        <v/>
      </c>
    </row>
    <row r="80" spans="2:85" x14ac:dyDescent="0.25">
      <c r="B80" s="24" t="str">
        <f t="shared" si="51"/>
        <v/>
      </c>
      <c r="C80" s="227"/>
      <c r="D80" s="227"/>
      <c r="E80" s="226"/>
      <c r="F80" s="219"/>
      <c r="G80" s="154"/>
      <c r="H80" s="26"/>
      <c r="I80" s="26"/>
      <c r="J80" s="267" t="str">
        <f t="shared" si="52"/>
        <v/>
      </c>
      <c r="K80" s="154"/>
      <c r="L80" s="154"/>
      <c r="M80" s="154"/>
      <c r="N80" s="154"/>
      <c r="O80" s="154"/>
      <c r="P80" s="154"/>
      <c r="Q80" s="154"/>
      <c r="R80" s="154"/>
      <c r="S80" s="154"/>
      <c r="T80" s="154"/>
      <c r="U80" s="154"/>
      <c r="V80" s="154"/>
      <c r="W80" s="154"/>
      <c r="X80" s="154"/>
      <c r="Y80" s="154"/>
      <c r="Z80" s="154"/>
      <c r="AA80" s="154"/>
      <c r="AB80" s="154"/>
      <c r="AC80" s="154"/>
      <c r="AD80" s="154"/>
      <c r="AE80" s="154"/>
      <c r="AF80" s="154"/>
      <c r="AG80" s="154"/>
      <c r="AH80" s="154"/>
      <c r="AI80" s="154"/>
      <c r="AJ80" s="24"/>
      <c r="AK80" s="24" t="str">
        <f t="shared" si="57"/>
        <v/>
      </c>
      <c r="AL80" s="25"/>
      <c r="AM80" s="1">
        <f t="shared" si="58"/>
        <v>0</v>
      </c>
      <c r="AN80" s="1" t="str">
        <f t="shared" si="86"/>
        <v/>
      </c>
      <c r="AO80" s="1" t="str">
        <f t="shared" si="86"/>
        <v/>
      </c>
      <c r="AP80" s="1">
        <f t="shared" si="59"/>
        <v>0</v>
      </c>
      <c r="AQ80" s="1">
        <f t="shared" si="23"/>
        <v>0</v>
      </c>
      <c r="AS80" s="1">
        <f t="shared" si="60"/>
        <v>0</v>
      </c>
      <c r="AT80" s="1">
        <f t="shared" si="61"/>
        <v>0</v>
      </c>
      <c r="AU80" s="1">
        <f t="shared" si="62"/>
        <v>0</v>
      </c>
      <c r="AV80" s="1">
        <f t="shared" si="63"/>
        <v>0</v>
      </c>
      <c r="AW80" s="1">
        <f t="shared" si="64"/>
        <v>0</v>
      </c>
      <c r="AX80" s="1">
        <f t="shared" si="65"/>
        <v>0</v>
      </c>
      <c r="AY80" s="1">
        <f t="shared" si="65"/>
        <v>0</v>
      </c>
      <c r="AZ80" s="1">
        <f t="shared" si="66"/>
        <v>0</v>
      </c>
      <c r="BA80" s="1">
        <f t="shared" si="67"/>
        <v>0</v>
      </c>
      <c r="BB80" s="1">
        <f t="shared" si="68"/>
        <v>0</v>
      </c>
      <c r="BC80" s="1">
        <f t="shared" si="69"/>
        <v>0</v>
      </c>
      <c r="BD80" s="1">
        <f t="shared" si="70"/>
        <v>0</v>
      </c>
      <c r="BE80" s="1">
        <f t="shared" si="71"/>
        <v>0</v>
      </c>
      <c r="BF80" s="1">
        <f t="shared" si="72"/>
        <v>0</v>
      </c>
      <c r="BG80" s="251">
        <f t="shared" si="73"/>
        <v>0</v>
      </c>
      <c r="BH80" s="251">
        <f t="shared" si="74"/>
        <v>0</v>
      </c>
      <c r="BI80" s="251">
        <f t="shared" si="75"/>
        <v>0</v>
      </c>
      <c r="BJ80" s="251">
        <f t="shared" si="76"/>
        <v>0</v>
      </c>
      <c r="BK80" s="251">
        <f t="shared" si="77"/>
        <v>0</v>
      </c>
      <c r="BL80" s="251">
        <f t="shared" si="78"/>
        <v>0</v>
      </c>
      <c r="BM80" s="251">
        <f t="shared" si="79"/>
        <v>0</v>
      </c>
      <c r="BN80" s="251">
        <f t="shared" si="80"/>
        <v>0</v>
      </c>
      <c r="BO80" s="251">
        <f t="shared" si="81"/>
        <v>1</v>
      </c>
      <c r="BP80" s="251">
        <f t="shared" si="82"/>
        <v>1</v>
      </c>
      <c r="BQ80" s="1">
        <f t="shared" si="83"/>
        <v>1</v>
      </c>
      <c r="BR80" s="1">
        <f t="shared" si="84"/>
        <v>1</v>
      </c>
      <c r="BS80" s="1">
        <f t="shared" si="85"/>
        <v>1</v>
      </c>
      <c r="BX80" s="1" t="str">
        <f t="shared" si="87"/>
        <v/>
      </c>
      <c r="BY80" s="1" t="str">
        <f t="shared" si="87"/>
        <v/>
      </c>
      <c r="BZ80" s="1" t="str">
        <f t="shared" si="87"/>
        <v/>
      </c>
      <c r="CA80" s="1" t="str">
        <f t="shared" si="87"/>
        <v/>
      </c>
      <c r="CB80" s="1" t="str">
        <f t="shared" si="87"/>
        <v/>
      </c>
      <c r="CC80" s="1" t="str">
        <f t="shared" si="87"/>
        <v/>
      </c>
      <c r="CD80" s="1" t="str">
        <f t="shared" si="87"/>
        <v/>
      </c>
      <c r="CE80" s="1" t="str">
        <f t="shared" si="87"/>
        <v/>
      </c>
      <c r="CF80" s="1" t="str">
        <f t="shared" si="87"/>
        <v/>
      </c>
      <c r="CG80" s="1" t="str">
        <f t="shared" si="87"/>
        <v/>
      </c>
    </row>
    <row r="81" spans="2:85" x14ac:dyDescent="0.25">
      <c r="B81" s="24" t="str">
        <f t="shared" si="51"/>
        <v/>
      </c>
      <c r="C81" s="227"/>
      <c r="D81" s="227"/>
      <c r="E81" s="226"/>
      <c r="F81" s="219"/>
      <c r="G81" s="154"/>
      <c r="H81" s="26"/>
      <c r="I81" s="26"/>
      <c r="J81" s="267" t="str">
        <f t="shared" si="52"/>
        <v/>
      </c>
      <c r="K81" s="154"/>
      <c r="L81" s="154"/>
      <c r="M81" s="154"/>
      <c r="N81" s="154"/>
      <c r="O81" s="154"/>
      <c r="P81" s="154"/>
      <c r="Q81" s="154"/>
      <c r="R81" s="154"/>
      <c r="S81" s="154"/>
      <c r="T81" s="154"/>
      <c r="U81" s="154"/>
      <c r="V81" s="154"/>
      <c r="W81" s="154"/>
      <c r="X81" s="154"/>
      <c r="Y81" s="154"/>
      <c r="Z81" s="154"/>
      <c r="AA81" s="154"/>
      <c r="AB81" s="154"/>
      <c r="AC81" s="154"/>
      <c r="AD81" s="154"/>
      <c r="AE81" s="154"/>
      <c r="AF81" s="154"/>
      <c r="AG81" s="154"/>
      <c r="AH81" s="154"/>
      <c r="AI81" s="154"/>
      <c r="AJ81" s="24"/>
      <c r="AK81" s="24" t="str">
        <f t="shared" si="57"/>
        <v/>
      </c>
      <c r="AL81" s="25"/>
      <c r="AM81" s="1">
        <f t="shared" si="58"/>
        <v>0</v>
      </c>
      <c r="AN81" s="1" t="str">
        <f t="shared" si="86"/>
        <v/>
      </c>
      <c r="AO81" s="1" t="str">
        <f t="shared" si="86"/>
        <v/>
      </c>
      <c r="AP81" s="1">
        <f t="shared" si="59"/>
        <v>0</v>
      </c>
      <c r="AQ81" s="1">
        <f t="shared" si="23"/>
        <v>0</v>
      </c>
      <c r="AS81" s="1">
        <f t="shared" si="60"/>
        <v>0</v>
      </c>
      <c r="AT81" s="1">
        <f t="shared" si="61"/>
        <v>0</v>
      </c>
      <c r="AU81" s="1">
        <f t="shared" si="62"/>
        <v>0</v>
      </c>
      <c r="AV81" s="1">
        <f t="shared" si="63"/>
        <v>0</v>
      </c>
      <c r="AW81" s="1">
        <f t="shared" si="64"/>
        <v>0</v>
      </c>
      <c r="AX81" s="1">
        <f t="shared" si="65"/>
        <v>0</v>
      </c>
      <c r="AY81" s="1">
        <f t="shared" si="65"/>
        <v>0</v>
      </c>
      <c r="AZ81" s="1">
        <f t="shared" si="66"/>
        <v>0</v>
      </c>
      <c r="BA81" s="1">
        <f t="shared" si="67"/>
        <v>0</v>
      </c>
      <c r="BB81" s="1">
        <f t="shared" si="68"/>
        <v>0</v>
      </c>
      <c r="BC81" s="1">
        <f t="shared" si="69"/>
        <v>0</v>
      </c>
      <c r="BD81" s="1">
        <f t="shared" si="70"/>
        <v>0</v>
      </c>
      <c r="BE81" s="1">
        <f t="shared" si="71"/>
        <v>0</v>
      </c>
      <c r="BF81" s="1">
        <f t="shared" si="72"/>
        <v>0</v>
      </c>
      <c r="BG81" s="251">
        <f t="shared" si="73"/>
        <v>0</v>
      </c>
      <c r="BH81" s="251">
        <f t="shared" si="74"/>
        <v>0</v>
      </c>
      <c r="BI81" s="251">
        <f t="shared" si="75"/>
        <v>0</v>
      </c>
      <c r="BJ81" s="251">
        <f t="shared" si="76"/>
        <v>0</v>
      </c>
      <c r="BK81" s="251">
        <f t="shared" si="77"/>
        <v>0</v>
      </c>
      <c r="BL81" s="251">
        <f t="shared" si="78"/>
        <v>0</v>
      </c>
      <c r="BM81" s="251">
        <f t="shared" si="79"/>
        <v>0</v>
      </c>
      <c r="BN81" s="251">
        <f t="shared" si="80"/>
        <v>0</v>
      </c>
      <c r="BO81" s="251">
        <f t="shared" si="81"/>
        <v>1</v>
      </c>
      <c r="BP81" s="251">
        <f t="shared" si="82"/>
        <v>1</v>
      </c>
      <c r="BQ81" s="1">
        <f t="shared" si="83"/>
        <v>1</v>
      </c>
      <c r="BR81" s="1">
        <f t="shared" si="84"/>
        <v>1</v>
      </c>
      <c r="BS81" s="1">
        <f t="shared" si="85"/>
        <v>1</v>
      </c>
      <c r="BX81" s="1" t="str">
        <f t="shared" si="87"/>
        <v/>
      </c>
      <c r="BY81" s="1" t="str">
        <f t="shared" si="87"/>
        <v/>
      </c>
      <c r="BZ81" s="1" t="str">
        <f t="shared" si="87"/>
        <v/>
      </c>
      <c r="CA81" s="1" t="str">
        <f t="shared" si="87"/>
        <v/>
      </c>
      <c r="CB81" s="1" t="str">
        <f t="shared" si="87"/>
        <v/>
      </c>
      <c r="CC81" s="1" t="str">
        <f t="shared" si="87"/>
        <v/>
      </c>
      <c r="CD81" s="1" t="str">
        <f t="shared" si="87"/>
        <v/>
      </c>
      <c r="CE81" s="1" t="str">
        <f t="shared" si="87"/>
        <v/>
      </c>
      <c r="CF81" s="1" t="str">
        <f t="shared" si="87"/>
        <v/>
      </c>
      <c r="CG81" s="1" t="str">
        <f t="shared" si="87"/>
        <v/>
      </c>
    </row>
    <row r="82" spans="2:85" x14ac:dyDescent="0.25">
      <c r="B82" s="24" t="str">
        <f t="shared" si="51"/>
        <v/>
      </c>
      <c r="C82" s="227"/>
      <c r="D82" s="227"/>
      <c r="E82" s="226"/>
      <c r="F82" s="219"/>
      <c r="G82" s="154"/>
      <c r="H82" s="26"/>
      <c r="I82" s="26"/>
      <c r="J82" s="267" t="str">
        <f t="shared" si="52"/>
        <v/>
      </c>
      <c r="K82" s="154"/>
      <c r="L82" s="154"/>
      <c r="M82" s="154"/>
      <c r="N82" s="154"/>
      <c r="O82" s="154"/>
      <c r="P82" s="154"/>
      <c r="Q82" s="154"/>
      <c r="R82" s="154"/>
      <c r="S82" s="154"/>
      <c r="T82" s="154"/>
      <c r="U82" s="154"/>
      <c r="V82" s="154"/>
      <c r="W82" s="154"/>
      <c r="X82" s="154"/>
      <c r="Y82" s="154"/>
      <c r="Z82" s="154"/>
      <c r="AA82" s="154"/>
      <c r="AB82" s="154"/>
      <c r="AC82" s="154"/>
      <c r="AD82" s="154"/>
      <c r="AE82" s="154"/>
      <c r="AF82" s="154"/>
      <c r="AG82" s="154"/>
      <c r="AH82" s="154"/>
      <c r="AI82" s="154"/>
      <c r="AJ82" s="24"/>
      <c r="AK82" s="24" t="str">
        <f t="shared" si="57"/>
        <v/>
      </c>
      <c r="AL82" s="25"/>
      <c r="AM82" s="1">
        <f t="shared" si="58"/>
        <v>0</v>
      </c>
      <c r="AN82" s="1" t="str">
        <f t="shared" si="86"/>
        <v/>
      </c>
      <c r="AO82" s="1" t="str">
        <f t="shared" si="86"/>
        <v/>
      </c>
      <c r="AP82" s="1">
        <f t="shared" si="59"/>
        <v>0</v>
      </c>
      <c r="AQ82" s="1">
        <f t="shared" si="23"/>
        <v>0</v>
      </c>
      <c r="AS82" s="1">
        <f t="shared" si="60"/>
        <v>0</v>
      </c>
      <c r="AT82" s="1">
        <f t="shared" si="61"/>
        <v>0</v>
      </c>
      <c r="AU82" s="1">
        <f t="shared" si="62"/>
        <v>0</v>
      </c>
      <c r="AV82" s="1">
        <f t="shared" si="63"/>
        <v>0</v>
      </c>
      <c r="AW82" s="1">
        <f t="shared" si="64"/>
        <v>0</v>
      </c>
      <c r="AX82" s="1">
        <f t="shared" si="65"/>
        <v>0</v>
      </c>
      <c r="AY82" s="1">
        <f t="shared" si="65"/>
        <v>0</v>
      </c>
      <c r="AZ82" s="1">
        <f t="shared" si="66"/>
        <v>0</v>
      </c>
      <c r="BA82" s="1">
        <f t="shared" si="67"/>
        <v>0</v>
      </c>
      <c r="BB82" s="1">
        <f t="shared" si="68"/>
        <v>0</v>
      </c>
      <c r="BC82" s="1">
        <f t="shared" si="69"/>
        <v>0</v>
      </c>
      <c r="BD82" s="1">
        <f t="shared" si="70"/>
        <v>0</v>
      </c>
      <c r="BE82" s="1">
        <f t="shared" si="71"/>
        <v>0</v>
      </c>
      <c r="BF82" s="1">
        <f t="shared" si="72"/>
        <v>0</v>
      </c>
      <c r="BG82" s="251">
        <f t="shared" si="73"/>
        <v>0</v>
      </c>
      <c r="BH82" s="251">
        <f t="shared" si="74"/>
        <v>0</v>
      </c>
      <c r="BI82" s="251">
        <f t="shared" si="75"/>
        <v>0</v>
      </c>
      <c r="BJ82" s="251">
        <f t="shared" si="76"/>
        <v>0</v>
      </c>
      <c r="BK82" s="251">
        <f t="shared" si="77"/>
        <v>0</v>
      </c>
      <c r="BL82" s="251">
        <f t="shared" si="78"/>
        <v>0</v>
      </c>
      <c r="BM82" s="251">
        <f t="shared" si="79"/>
        <v>0</v>
      </c>
      <c r="BN82" s="251">
        <f t="shared" si="80"/>
        <v>0</v>
      </c>
      <c r="BO82" s="251">
        <f t="shared" si="81"/>
        <v>1</v>
      </c>
      <c r="BP82" s="251">
        <f t="shared" si="82"/>
        <v>1</v>
      </c>
      <c r="BQ82" s="1">
        <f t="shared" si="83"/>
        <v>1</v>
      </c>
      <c r="BR82" s="1">
        <f t="shared" si="84"/>
        <v>1</v>
      </c>
      <c r="BS82" s="1">
        <f t="shared" si="85"/>
        <v>1</v>
      </c>
      <c r="BX82" s="1" t="str">
        <f t="shared" si="87"/>
        <v/>
      </c>
      <c r="BY82" s="1" t="str">
        <f t="shared" si="87"/>
        <v/>
      </c>
      <c r="BZ82" s="1" t="str">
        <f t="shared" si="87"/>
        <v/>
      </c>
      <c r="CA82" s="1" t="str">
        <f t="shared" si="87"/>
        <v/>
      </c>
      <c r="CB82" s="1" t="str">
        <f t="shared" si="87"/>
        <v/>
      </c>
      <c r="CC82" s="1" t="str">
        <f t="shared" si="87"/>
        <v/>
      </c>
      <c r="CD82" s="1" t="str">
        <f t="shared" si="87"/>
        <v/>
      </c>
      <c r="CE82" s="1" t="str">
        <f t="shared" si="87"/>
        <v/>
      </c>
      <c r="CF82" s="1" t="str">
        <f t="shared" si="87"/>
        <v/>
      </c>
      <c r="CG82" s="1" t="str">
        <f t="shared" si="87"/>
        <v/>
      </c>
    </row>
    <row r="83" spans="2:85" x14ac:dyDescent="0.25">
      <c r="B83" s="24" t="str">
        <f t="shared" si="51"/>
        <v/>
      </c>
      <c r="C83" s="227"/>
      <c r="D83" s="227"/>
      <c r="E83" s="226"/>
      <c r="F83" s="219"/>
      <c r="G83" s="154"/>
      <c r="H83" s="26"/>
      <c r="I83" s="26"/>
      <c r="J83" s="267" t="str">
        <f t="shared" si="52"/>
        <v/>
      </c>
      <c r="K83" s="154"/>
      <c r="L83" s="154"/>
      <c r="M83" s="154"/>
      <c r="N83" s="154"/>
      <c r="O83" s="154"/>
      <c r="P83" s="154"/>
      <c r="Q83" s="154"/>
      <c r="R83" s="154"/>
      <c r="S83" s="154"/>
      <c r="T83" s="154"/>
      <c r="U83" s="154"/>
      <c r="V83" s="154"/>
      <c r="W83" s="154"/>
      <c r="X83" s="154"/>
      <c r="Y83" s="154"/>
      <c r="Z83" s="154"/>
      <c r="AA83" s="154"/>
      <c r="AB83" s="154"/>
      <c r="AC83" s="154"/>
      <c r="AD83" s="154"/>
      <c r="AE83" s="154"/>
      <c r="AF83" s="154"/>
      <c r="AG83" s="154"/>
      <c r="AH83" s="154"/>
      <c r="AI83" s="154"/>
      <c r="AJ83" s="24"/>
      <c r="AK83" s="24" t="str">
        <f t="shared" si="57"/>
        <v/>
      </c>
      <c r="AL83" s="25"/>
      <c r="AM83" s="1">
        <f t="shared" si="58"/>
        <v>0</v>
      </c>
      <c r="AN83" s="1" t="str">
        <f t="shared" si="86"/>
        <v/>
      </c>
      <c r="AO83" s="1" t="str">
        <f t="shared" si="86"/>
        <v/>
      </c>
      <c r="AP83" s="1">
        <f t="shared" si="59"/>
        <v>0</v>
      </c>
      <c r="AQ83" s="1">
        <f t="shared" si="23"/>
        <v>0</v>
      </c>
      <c r="AS83" s="1">
        <f t="shared" si="60"/>
        <v>0</v>
      </c>
      <c r="AT83" s="1">
        <f t="shared" si="61"/>
        <v>0</v>
      </c>
      <c r="AU83" s="1">
        <f t="shared" si="62"/>
        <v>0</v>
      </c>
      <c r="AV83" s="1">
        <f t="shared" si="63"/>
        <v>0</v>
      </c>
      <c r="AW83" s="1">
        <f t="shared" si="64"/>
        <v>0</v>
      </c>
      <c r="AX83" s="1">
        <f t="shared" si="65"/>
        <v>0</v>
      </c>
      <c r="AY83" s="1">
        <f t="shared" si="65"/>
        <v>0</v>
      </c>
      <c r="AZ83" s="1">
        <f t="shared" si="66"/>
        <v>0</v>
      </c>
      <c r="BA83" s="1">
        <f t="shared" si="67"/>
        <v>0</v>
      </c>
      <c r="BB83" s="1">
        <f t="shared" si="68"/>
        <v>0</v>
      </c>
      <c r="BC83" s="1">
        <f t="shared" si="69"/>
        <v>0</v>
      </c>
      <c r="BD83" s="1">
        <f t="shared" si="70"/>
        <v>0</v>
      </c>
      <c r="BE83" s="1">
        <f t="shared" si="71"/>
        <v>0</v>
      </c>
      <c r="BF83" s="1">
        <f t="shared" si="72"/>
        <v>0</v>
      </c>
      <c r="BG83" s="251">
        <f t="shared" si="73"/>
        <v>0</v>
      </c>
      <c r="BH83" s="251">
        <f t="shared" si="74"/>
        <v>0</v>
      </c>
      <c r="BI83" s="251">
        <f t="shared" si="75"/>
        <v>0</v>
      </c>
      <c r="BJ83" s="251">
        <f t="shared" si="76"/>
        <v>0</v>
      </c>
      <c r="BK83" s="251">
        <f t="shared" si="77"/>
        <v>0</v>
      </c>
      <c r="BL83" s="251">
        <f t="shared" si="78"/>
        <v>0</v>
      </c>
      <c r="BM83" s="251">
        <f t="shared" si="79"/>
        <v>0</v>
      </c>
      <c r="BN83" s="251">
        <f t="shared" si="80"/>
        <v>0</v>
      </c>
      <c r="BO83" s="251">
        <f t="shared" si="81"/>
        <v>1</v>
      </c>
      <c r="BP83" s="251">
        <f t="shared" si="82"/>
        <v>1</v>
      </c>
      <c r="BQ83" s="1">
        <f t="shared" si="83"/>
        <v>1</v>
      </c>
      <c r="BR83" s="1">
        <f t="shared" si="84"/>
        <v>1</v>
      </c>
      <c r="BS83" s="1">
        <f t="shared" si="85"/>
        <v>1</v>
      </c>
      <c r="BX83" s="1" t="str">
        <f t="shared" si="87"/>
        <v/>
      </c>
      <c r="BY83" s="1" t="str">
        <f t="shared" si="87"/>
        <v/>
      </c>
      <c r="BZ83" s="1" t="str">
        <f t="shared" si="87"/>
        <v/>
      </c>
      <c r="CA83" s="1" t="str">
        <f t="shared" si="87"/>
        <v/>
      </c>
      <c r="CB83" s="1" t="str">
        <f t="shared" si="87"/>
        <v/>
      </c>
      <c r="CC83" s="1" t="str">
        <f t="shared" si="87"/>
        <v/>
      </c>
      <c r="CD83" s="1" t="str">
        <f t="shared" si="87"/>
        <v/>
      </c>
      <c r="CE83" s="1" t="str">
        <f t="shared" si="87"/>
        <v/>
      </c>
      <c r="CF83" s="1" t="str">
        <f t="shared" si="87"/>
        <v/>
      </c>
      <c r="CG83" s="1" t="str">
        <f t="shared" si="87"/>
        <v/>
      </c>
    </row>
    <row r="84" spans="2:85" x14ac:dyDescent="0.25">
      <c r="B84" s="24" t="str">
        <f t="shared" si="51"/>
        <v/>
      </c>
      <c r="C84" s="227"/>
      <c r="D84" s="227"/>
      <c r="E84" s="226"/>
      <c r="F84" s="219"/>
      <c r="G84" s="154"/>
      <c r="H84" s="26"/>
      <c r="I84" s="26"/>
      <c r="J84" s="267" t="str">
        <f t="shared" si="52"/>
        <v/>
      </c>
      <c r="K84" s="154"/>
      <c r="L84" s="154"/>
      <c r="M84" s="154"/>
      <c r="N84" s="154"/>
      <c r="O84" s="154"/>
      <c r="P84" s="154"/>
      <c r="Q84" s="154"/>
      <c r="R84" s="154"/>
      <c r="S84" s="154"/>
      <c r="T84" s="154"/>
      <c r="U84" s="154"/>
      <c r="V84" s="154"/>
      <c r="W84" s="154"/>
      <c r="X84" s="154"/>
      <c r="Y84" s="154"/>
      <c r="Z84" s="154"/>
      <c r="AA84" s="154"/>
      <c r="AB84" s="154"/>
      <c r="AC84" s="154"/>
      <c r="AD84" s="154"/>
      <c r="AE84" s="154"/>
      <c r="AF84" s="154"/>
      <c r="AG84" s="154"/>
      <c r="AH84" s="154"/>
      <c r="AI84" s="154"/>
      <c r="AJ84" s="24"/>
      <c r="AK84" s="24" t="str">
        <f t="shared" si="57"/>
        <v/>
      </c>
      <c r="AL84" s="25"/>
      <c r="AM84" s="1">
        <f t="shared" si="58"/>
        <v>0</v>
      </c>
      <c r="AN84" s="1" t="str">
        <f t="shared" si="86"/>
        <v/>
      </c>
      <c r="AO84" s="1" t="str">
        <f t="shared" si="86"/>
        <v/>
      </c>
      <c r="AP84" s="1">
        <f t="shared" si="59"/>
        <v>0</v>
      </c>
      <c r="AQ84" s="1">
        <f t="shared" si="23"/>
        <v>0</v>
      </c>
      <c r="AS84" s="1">
        <f t="shared" si="60"/>
        <v>0</v>
      </c>
      <c r="AT84" s="1">
        <f t="shared" si="61"/>
        <v>0</v>
      </c>
      <c r="AU84" s="1">
        <f t="shared" si="62"/>
        <v>0</v>
      </c>
      <c r="AV84" s="1">
        <f t="shared" si="63"/>
        <v>0</v>
      </c>
      <c r="AW84" s="1">
        <f t="shared" si="64"/>
        <v>0</v>
      </c>
      <c r="AX84" s="1">
        <f t="shared" si="65"/>
        <v>0</v>
      </c>
      <c r="AY84" s="1">
        <f t="shared" si="65"/>
        <v>0</v>
      </c>
      <c r="AZ84" s="1">
        <f t="shared" si="66"/>
        <v>0</v>
      </c>
      <c r="BA84" s="1">
        <f t="shared" si="67"/>
        <v>0</v>
      </c>
      <c r="BB84" s="1">
        <f t="shared" si="68"/>
        <v>0</v>
      </c>
      <c r="BC84" s="1">
        <f t="shared" si="69"/>
        <v>0</v>
      </c>
      <c r="BD84" s="1">
        <f t="shared" si="70"/>
        <v>0</v>
      </c>
      <c r="BE84" s="1">
        <f t="shared" si="71"/>
        <v>0</v>
      </c>
      <c r="BF84" s="1">
        <f t="shared" si="72"/>
        <v>0</v>
      </c>
      <c r="BG84" s="251">
        <f t="shared" si="73"/>
        <v>0</v>
      </c>
      <c r="BH84" s="251">
        <f t="shared" si="74"/>
        <v>0</v>
      </c>
      <c r="BI84" s="251">
        <f t="shared" si="75"/>
        <v>0</v>
      </c>
      <c r="BJ84" s="251">
        <f t="shared" si="76"/>
        <v>0</v>
      </c>
      <c r="BK84" s="251">
        <f t="shared" si="77"/>
        <v>0</v>
      </c>
      <c r="BL84" s="251">
        <f t="shared" si="78"/>
        <v>0</v>
      </c>
      <c r="BM84" s="251">
        <f t="shared" si="79"/>
        <v>0</v>
      </c>
      <c r="BN84" s="251">
        <f t="shared" si="80"/>
        <v>0</v>
      </c>
      <c r="BO84" s="251">
        <f t="shared" si="81"/>
        <v>1</v>
      </c>
      <c r="BP84" s="251">
        <f t="shared" si="82"/>
        <v>1</v>
      </c>
      <c r="BQ84" s="1">
        <f t="shared" si="83"/>
        <v>1</v>
      </c>
      <c r="BR84" s="1">
        <f t="shared" si="84"/>
        <v>1</v>
      </c>
      <c r="BS84" s="1">
        <f t="shared" si="85"/>
        <v>1</v>
      </c>
      <c r="BX84" s="1" t="str">
        <f t="shared" si="87"/>
        <v/>
      </c>
      <c r="BY84" s="1" t="str">
        <f t="shared" si="87"/>
        <v/>
      </c>
      <c r="BZ84" s="1" t="str">
        <f t="shared" si="87"/>
        <v/>
      </c>
      <c r="CA84" s="1" t="str">
        <f t="shared" si="87"/>
        <v/>
      </c>
      <c r="CB84" s="1" t="str">
        <f t="shared" si="87"/>
        <v/>
      </c>
      <c r="CC84" s="1" t="str">
        <f t="shared" si="87"/>
        <v/>
      </c>
      <c r="CD84" s="1" t="str">
        <f t="shared" si="87"/>
        <v/>
      </c>
      <c r="CE84" s="1" t="str">
        <f t="shared" si="87"/>
        <v/>
      </c>
      <c r="CF84" s="1" t="str">
        <f t="shared" si="87"/>
        <v/>
      </c>
      <c r="CG84" s="1" t="str">
        <f t="shared" si="87"/>
        <v/>
      </c>
    </row>
    <row r="85" spans="2:85" x14ac:dyDescent="0.25">
      <c r="B85" s="24" t="str">
        <f t="shared" si="51"/>
        <v/>
      </c>
      <c r="C85" s="227"/>
      <c r="D85" s="227"/>
      <c r="E85" s="226"/>
      <c r="F85" s="219"/>
      <c r="G85" s="154"/>
      <c r="H85" s="26"/>
      <c r="I85" s="26"/>
      <c r="J85" s="267" t="str">
        <f t="shared" si="52"/>
        <v/>
      </c>
      <c r="K85" s="154"/>
      <c r="L85" s="154"/>
      <c r="M85" s="154"/>
      <c r="N85" s="154"/>
      <c r="O85" s="154"/>
      <c r="P85" s="154"/>
      <c r="Q85" s="154"/>
      <c r="R85" s="154"/>
      <c r="S85" s="154"/>
      <c r="T85" s="154"/>
      <c r="U85" s="154"/>
      <c r="V85" s="154"/>
      <c r="W85" s="154"/>
      <c r="X85" s="154"/>
      <c r="Y85" s="154"/>
      <c r="Z85" s="154"/>
      <c r="AA85" s="154"/>
      <c r="AB85" s="154"/>
      <c r="AC85" s="154"/>
      <c r="AD85" s="154"/>
      <c r="AE85" s="154"/>
      <c r="AF85" s="154"/>
      <c r="AG85" s="154"/>
      <c r="AH85" s="154"/>
      <c r="AI85" s="154"/>
      <c r="AJ85" s="24"/>
      <c r="AK85" s="24" t="str">
        <f t="shared" si="57"/>
        <v/>
      </c>
      <c r="AL85" s="25"/>
      <c r="AM85" s="1">
        <f t="shared" si="58"/>
        <v>0</v>
      </c>
      <c r="AN85" s="1" t="str">
        <f t="shared" si="86"/>
        <v/>
      </c>
      <c r="AO85" s="1" t="str">
        <f t="shared" si="86"/>
        <v/>
      </c>
      <c r="AP85" s="1">
        <f t="shared" si="59"/>
        <v>0</v>
      </c>
      <c r="AQ85" s="1">
        <f t="shared" si="23"/>
        <v>0</v>
      </c>
      <c r="AS85" s="1">
        <f t="shared" si="60"/>
        <v>0</v>
      </c>
      <c r="AT85" s="1">
        <f t="shared" si="61"/>
        <v>0</v>
      </c>
      <c r="AU85" s="1">
        <f t="shared" si="62"/>
        <v>0</v>
      </c>
      <c r="AV85" s="1">
        <f t="shared" si="63"/>
        <v>0</v>
      </c>
      <c r="AW85" s="1">
        <f t="shared" si="64"/>
        <v>0</v>
      </c>
      <c r="AX85" s="1">
        <f t="shared" si="65"/>
        <v>0</v>
      </c>
      <c r="AY85" s="1">
        <f t="shared" si="65"/>
        <v>0</v>
      </c>
      <c r="AZ85" s="1">
        <f t="shared" si="66"/>
        <v>0</v>
      </c>
      <c r="BA85" s="1">
        <f t="shared" si="67"/>
        <v>0</v>
      </c>
      <c r="BB85" s="1">
        <f t="shared" si="68"/>
        <v>0</v>
      </c>
      <c r="BC85" s="1">
        <f t="shared" si="69"/>
        <v>0</v>
      </c>
      <c r="BD85" s="1">
        <f t="shared" si="70"/>
        <v>0</v>
      </c>
      <c r="BE85" s="1">
        <f t="shared" si="71"/>
        <v>0</v>
      </c>
      <c r="BF85" s="1">
        <f t="shared" si="72"/>
        <v>0</v>
      </c>
      <c r="BG85" s="251">
        <f t="shared" si="73"/>
        <v>0</v>
      </c>
      <c r="BH85" s="251">
        <f t="shared" si="74"/>
        <v>0</v>
      </c>
      <c r="BI85" s="251">
        <f t="shared" si="75"/>
        <v>0</v>
      </c>
      <c r="BJ85" s="251">
        <f t="shared" si="76"/>
        <v>0</v>
      </c>
      <c r="BK85" s="251">
        <f t="shared" si="77"/>
        <v>0</v>
      </c>
      <c r="BL85" s="251">
        <f t="shared" si="78"/>
        <v>0</v>
      </c>
      <c r="BM85" s="251">
        <f t="shared" si="79"/>
        <v>0</v>
      </c>
      <c r="BN85" s="251">
        <f t="shared" si="80"/>
        <v>0</v>
      </c>
      <c r="BO85" s="251">
        <f t="shared" si="81"/>
        <v>1</v>
      </c>
      <c r="BP85" s="251">
        <f t="shared" si="82"/>
        <v>1</v>
      </c>
      <c r="BQ85" s="1">
        <f t="shared" si="83"/>
        <v>1</v>
      </c>
      <c r="BR85" s="1">
        <f t="shared" si="84"/>
        <v>1</v>
      </c>
      <c r="BS85" s="1">
        <f t="shared" si="85"/>
        <v>1</v>
      </c>
      <c r="BX85" s="1" t="str">
        <f t="shared" si="87"/>
        <v/>
      </c>
      <c r="BY85" s="1" t="str">
        <f t="shared" si="87"/>
        <v/>
      </c>
      <c r="BZ85" s="1" t="str">
        <f t="shared" si="87"/>
        <v/>
      </c>
      <c r="CA85" s="1" t="str">
        <f t="shared" si="87"/>
        <v/>
      </c>
      <c r="CB85" s="1" t="str">
        <f t="shared" si="87"/>
        <v/>
      </c>
      <c r="CC85" s="1" t="str">
        <f t="shared" si="87"/>
        <v/>
      </c>
      <c r="CD85" s="1" t="str">
        <f t="shared" si="87"/>
        <v/>
      </c>
      <c r="CE85" s="1" t="str">
        <f t="shared" si="87"/>
        <v/>
      </c>
      <c r="CF85" s="1" t="str">
        <f t="shared" si="87"/>
        <v/>
      </c>
      <c r="CG85" s="1" t="str">
        <f t="shared" si="87"/>
        <v/>
      </c>
    </row>
    <row r="86" spans="2:85" x14ac:dyDescent="0.25">
      <c r="B86" s="24" t="str">
        <f t="shared" si="51"/>
        <v/>
      </c>
      <c r="C86" s="227"/>
      <c r="D86" s="227"/>
      <c r="E86" s="226"/>
      <c r="F86" s="219"/>
      <c r="G86" s="154"/>
      <c r="H86" s="26"/>
      <c r="I86" s="26"/>
      <c r="J86" s="267" t="str">
        <f t="shared" si="52"/>
        <v/>
      </c>
      <c r="K86" s="154"/>
      <c r="L86" s="154"/>
      <c r="M86" s="154"/>
      <c r="N86" s="154"/>
      <c r="O86" s="154"/>
      <c r="P86" s="154"/>
      <c r="Q86" s="154"/>
      <c r="R86" s="154"/>
      <c r="S86" s="154"/>
      <c r="T86" s="154"/>
      <c r="U86" s="154"/>
      <c r="V86" s="154"/>
      <c r="W86" s="154"/>
      <c r="X86" s="154"/>
      <c r="Y86" s="154"/>
      <c r="Z86" s="154"/>
      <c r="AA86" s="154"/>
      <c r="AB86" s="154"/>
      <c r="AC86" s="154"/>
      <c r="AD86" s="154"/>
      <c r="AE86" s="154"/>
      <c r="AF86" s="154"/>
      <c r="AG86" s="154"/>
      <c r="AH86" s="154"/>
      <c r="AI86" s="154"/>
      <c r="AJ86" s="24"/>
      <c r="AK86" s="24" t="str">
        <f t="shared" si="57"/>
        <v/>
      </c>
      <c r="AL86" s="25"/>
      <c r="AM86" s="1">
        <f t="shared" si="58"/>
        <v>0</v>
      </c>
      <c r="AN86" s="1" t="str">
        <f t="shared" si="86"/>
        <v/>
      </c>
      <c r="AO86" s="1" t="str">
        <f t="shared" si="86"/>
        <v/>
      </c>
      <c r="AP86" s="1">
        <f t="shared" si="59"/>
        <v>0</v>
      </c>
      <c r="AQ86" s="1">
        <f t="shared" si="23"/>
        <v>0</v>
      </c>
      <c r="AS86" s="1">
        <f t="shared" si="60"/>
        <v>0</v>
      </c>
      <c r="AT86" s="1">
        <f t="shared" si="61"/>
        <v>0</v>
      </c>
      <c r="AU86" s="1">
        <f t="shared" si="62"/>
        <v>0</v>
      </c>
      <c r="AV86" s="1">
        <f t="shared" si="63"/>
        <v>0</v>
      </c>
      <c r="AW86" s="1">
        <f t="shared" si="64"/>
        <v>0</v>
      </c>
      <c r="AX86" s="1">
        <f t="shared" si="65"/>
        <v>0</v>
      </c>
      <c r="AY86" s="1">
        <f t="shared" si="65"/>
        <v>0</v>
      </c>
      <c r="AZ86" s="1">
        <f t="shared" si="66"/>
        <v>0</v>
      </c>
      <c r="BA86" s="1">
        <f t="shared" si="67"/>
        <v>0</v>
      </c>
      <c r="BB86" s="1">
        <f t="shared" si="68"/>
        <v>0</v>
      </c>
      <c r="BC86" s="1">
        <f t="shared" si="69"/>
        <v>0</v>
      </c>
      <c r="BD86" s="1">
        <f t="shared" si="70"/>
        <v>0</v>
      </c>
      <c r="BE86" s="1">
        <f t="shared" si="71"/>
        <v>0</v>
      </c>
      <c r="BF86" s="1">
        <f t="shared" si="72"/>
        <v>0</v>
      </c>
      <c r="BG86" s="251">
        <f t="shared" si="73"/>
        <v>0</v>
      </c>
      <c r="BH86" s="251">
        <f t="shared" si="74"/>
        <v>0</v>
      </c>
      <c r="BI86" s="251">
        <f t="shared" si="75"/>
        <v>0</v>
      </c>
      <c r="BJ86" s="251">
        <f t="shared" si="76"/>
        <v>0</v>
      </c>
      <c r="BK86" s="251">
        <f t="shared" si="77"/>
        <v>0</v>
      </c>
      <c r="BL86" s="251">
        <f t="shared" si="78"/>
        <v>0</v>
      </c>
      <c r="BM86" s="251">
        <f t="shared" si="79"/>
        <v>0</v>
      </c>
      <c r="BN86" s="251">
        <f t="shared" si="80"/>
        <v>0</v>
      </c>
      <c r="BO86" s="251">
        <f t="shared" si="81"/>
        <v>1</v>
      </c>
      <c r="BP86" s="251">
        <f t="shared" si="82"/>
        <v>1</v>
      </c>
      <c r="BQ86" s="1">
        <f t="shared" si="83"/>
        <v>1</v>
      </c>
      <c r="BR86" s="1">
        <f t="shared" si="84"/>
        <v>1</v>
      </c>
      <c r="BS86" s="1">
        <f t="shared" si="85"/>
        <v>1</v>
      </c>
      <c r="BX86" s="1" t="str">
        <f t="shared" si="87"/>
        <v/>
      </c>
      <c r="BY86" s="1" t="str">
        <f t="shared" si="87"/>
        <v/>
      </c>
      <c r="BZ86" s="1" t="str">
        <f t="shared" si="87"/>
        <v/>
      </c>
      <c r="CA86" s="1" t="str">
        <f t="shared" si="87"/>
        <v/>
      </c>
      <c r="CB86" s="1" t="str">
        <f t="shared" si="87"/>
        <v/>
      </c>
      <c r="CC86" s="1" t="str">
        <f t="shared" si="87"/>
        <v/>
      </c>
      <c r="CD86" s="1" t="str">
        <f t="shared" si="87"/>
        <v/>
      </c>
      <c r="CE86" s="1" t="str">
        <f t="shared" si="87"/>
        <v/>
      </c>
      <c r="CF86" s="1" t="str">
        <f t="shared" si="87"/>
        <v/>
      </c>
      <c r="CG86" s="1" t="str">
        <f t="shared" si="87"/>
        <v/>
      </c>
    </row>
    <row r="87" spans="2:85" x14ac:dyDescent="0.25">
      <c r="B87" s="24" t="str">
        <f t="shared" si="51"/>
        <v/>
      </c>
      <c r="C87" s="227"/>
      <c r="D87" s="227"/>
      <c r="E87" s="226"/>
      <c r="F87" s="219"/>
      <c r="G87" s="154"/>
      <c r="H87" s="26"/>
      <c r="I87" s="26"/>
      <c r="J87" s="267" t="str">
        <f t="shared" si="52"/>
        <v/>
      </c>
      <c r="K87" s="154"/>
      <c r="L87" s="154"/>
      <c r="M87" s="154"/>
      <c r="N87" s="154"/>
      <c r="O87" s="154"/>
      <c r="P87" s="154"/>
      <c r="Q87" s="154"/>
      <c r="R87" s="154"/>
      <c r="S87" s="154"/>
      <c r="T87" s="154"/>
      <c r="U87" s="154"/>
      <c r="V87" s="154"/>
      <c r="W87" s="154"/>
      <c r="X87" s="154"/>
      <c r="Y87" s="154"/>
      <c r="Z87" s="154"/>
      <c r="AA87" s="154"/>
      <c r="AB87" s="154"/>
      <c r="AC87" s="154"/>
      <c r="AD87" s="154"/>
      <c r="AE87" s="154"/>
      <c r="AF87" s="154"/>
      <c r="AG87" s="154"/>
      <c r="AH87" s="154"/>
      <c r="AI87" s="154"/>
      <c r="AJ87" s="24"/>
      <c r="AK87" s="24" t="str">
        <f t="shared" si="57"/>
        <v/>
      </c>
      <c r="AL87" s="25"/>
      <c r="AM87" s="1">
        <f t="shared" si="58"/>
        <v>0</v>
      </c>
      <c r="AN87" s="1" t="str">
        <f t="shared" si="86"/>
        <v/>
      </c>
      <c r="AO87" s="1" t="str">
        <f t="shared" si="86"/>
        <v/>
      </c>
      <c r="AP87" s="1">
        <f t="shared" si="59"/>
        <v>0</v>
      </c>
      <c r="AQ87" s="1">
        <f t="shared" si="23"/>
        <v>0</v>
      </c>
      <c r="AS87" s="1">
        <f t="shared" si="60"/>
        <v>0</v>
      </c>
      <c r="AT87" s="1">
        <f t="shared" si="61"/>
        <v>0</v>
      </c>
      <c r="AU87" s="1">
        <f t="shared" si="62"/>
        <v>0</v>
      </c>
      <c r="AV87" s="1">
        <f t="shared" si="63"/>
        <v>0</v>
      </c>
      <c r="AW87" s="1">
        <f t="shared" si="64"/>
        <v>0</v>
      </c>
      <c r="AX87" s="1">
        <f t="shared" si="65"/>
        <v>0</v>
      </c>
      <c r="AY87" s="1">
        <f t="shared" si="65"/>
        <v>0</v>
      </c>
      <c r="AZ87" s="1">
        <f t="shared" si="66"/>
        <v>0</v>
      </c>
      <c r="BA87" s="1">
        <f t="shared" si="67"/>
        <v>0</v>
      </c>
      <c r="BB87" s="1">
        <f t="shared" si="68"/>
        <v>0</v>
      </c>
      <c r="BC87" s="1">
        <f t="shared" si="69"/>
        <v>0</v>
      </c>
      <c r="BD87" s="1">
        <f t="shared" si="70"/>
        <v>0</v>
      </c>
      <c r="BE87" s="1">
        <f t="shared" si="71"/>
        <v>0</v>
      </c>
      <c r="BF87" s="1">
        <f t="shared" si="72"/>
        <v>0</v>
      </c>
      <c r="BG87" s="251">
        <f t="shared" si="73"/>
        <v>0</v>
      </c>
      <c r="BH87" s="251">
        <f t="shared" si="74"/>
        <v>0</v>
      </c>
      <c r="BI87" s="251">
        <f t="shared" si="75"/>
        <v>0</v>
      </c>
      <c r="BJ87" s="251">
        <f t="shared" si="76"/>
        <v>0</v>
      </c>
      <c r="BK87" s="251">
        <f t="shared" si="77"/>
        <v>0</v>
      </c>
      <c r="BL87" s="251">
        <f t="shared" si="78"/>
        <v>0</v>
      </c>
      <c r="BM87" s="251">
        <f t="shared" si="79"/>
        <v>0</v>
      </c>
      <c r="BN87" s="251">
        <f t="shared" si="80"/>
        <v>0</v>
      </c>
      <c r="BO87" s="251">
        <f t="shared" si="81"/>
        <v>1</v>
      </c>
      <c r="BP87" s="251">
        <f t="shared" si="82"/>
        <v>1</v>
      </c>
      <c r="BQ87" s="1">
        <f t="shared" si="83"/>
        <v>1</v>
      </c>
      <c r="BR87" s="1">
        <f t="shared" si="84"/>
        <v>1</v>
      </c>
      <c r="BS87" s="1">
        <f t="shared" si="85"/>
        <v>1</v>
      </c>
      <c r="BX87" s="1" t="str">
        <f t="shared" si="87"/>
        <v/>
      </c>
      <c r="BY87" s="1" t="str">
        <f t="shared" si="87"/>
        <v/>
      </c>
      <c r="BZ87" s="1" t="str">
        <f t="shared" si="87"/>
        <v/>
      </c>
      <c r="CA87" s="1" t="str">
        <f t="shared" si="87"/>
        <v/>
      </c>
      <c r="CB87" s="1" t="str">
        <f t="shared" si="87"/>
        <v/>
      </c>
      <c r="CC87" s="1" t="str">
        <f t="shared" si="87"/>
        <v/>
      </c>
      <c r="CD87" s="1" t="str">
        <f t="shared" si="87"/>
        <v/>
      </c>
      <c r="CE87" s="1" t="str">
        <f t="shared" si="87"/>
        <v/>
      </c>
      <c r="CF87" s="1" t="str">
        <f t="shared" si="87"/>
        <v/>
      </c>
      <c r="CG87" s="1" t="str">
        <f t="shared" si="87"/>
        <v/>
      </c>
    </row>
    <row r="88" spans="2:85" x14ac:dyDescent="0.25">
      <c r="B88" s="24" t="str">
        <f t="shared" si="51"/>
        <v/>
      </c>
      <c r="C88" s="227"/>
      <c r="D88" s="227"/>
      <c r="E88" s="226"/>
      <c r="F88" s="219"/>
      <c r="G88" s="154"/>
      <c r="H88" s="26"/>
      <c r="I88" s="26"/>
      <c r="J88" s="267" t="str">
        <f t="shared" si="52"/>
        <v/>
      </c>
      <c r="K88" s="154"/>
      <c r="L88" s="154"/>
      <c r="M88" s="154"/>
      <c r="N88" s="154"/>
      <c r="O88" s="154"/>
      <c r="P88" s="154"/>
      <c r="Q88" s="154"/>
      <c r="R88" s="154"/>
      <c r="S88" s="154"/>
      <c r="T88" s="154"/>
      <c r="U88" s="154"/>
      <c r="V88" s="154"/>
      <c r="W88" s="154"/>
      <c r="X88" s="154"/>
      <c r="Y88" s="154"/>
      <c r="Z88" s="154"/>
      <c r="AA88" s="154"/>
      <c r="AB88" s="154"/>
      <c r="AC88" s="154"/>
      <c r="AD88" s="154"/>
      <c r="AE88" s="154"/>
      <c r="AF88" s="154"/>
      <c r="AG88" s="154"/>
      <c r="AH88" s="154"/>
      <c r="AI88" s="154"/>
      <c r="AJ88" s="24"/>
      <c r="AK88" s="24" t="str">
        <f t="shared" si="57"/>
        <v/>
      </c>
      <c r="AL88" s="25"/>
      <c r="AM88" s="1">
        <f t="shared" si="58"/>
        <v>0</v>
      </c>
      <c r="AN88" s="1" t="str">
        <f t="shared" si="86"/>
        <v/>
      </c>
      <c r="AO88" s="1" t="str">
        <f t="shared" si="86"/>
        <v/>
      </c>
      <c r="AP88" s="1">
        <f t="shared" si="59"/>
        <v>0</v>
      </c>
      <c r="AQ88" s="1">
        <f t="shared" si="23"/>
        <v>0</v>
      </c>
      <c r="AS88" s="1">
        <f t="shared" si="60"/>
        <v>0</v>
      </c>
      <c r="AT88" s="1">
        <f t="shared" si="61"/>
        <v>0</v>
      </c>
      <c r="AU88" s="1">
        <f t="shared" si="62"/>
        <v>0</v>
      </c>
      <c r="AV88" s="1">
        <f t="shared" si="63"/>
        <v>0</v>
      </c>
      <c r="AW88" s="1">
        <f t="shared" si="64"/>
        <v>0</v>
      </c>
      <c r="AX88" s="1">
        <f t="shared" si="65"/>
        <v>0</v>
      </c>
      <c r="AY88" s="1">
        <f t="shared" si="65"/>
        <v>0</v>
      </c>
      <c r="AZ88" s="1">
        <f t="shared" si="66"/>
        <v>0</v>
      </c>
      <c r="BA88" s="1">
        <f t="shared" si="67"/>
        <v>0</v>
      </c>
      <c r="BB88" s="1">
        <f t="shared" si="68"/>
        <v>0</v>
      </c>
      <c r="BC88" s="1">
        <f t="shared" si="69"/>
        <v>0</v>
      </c>
      <c r="BD88" s="1">
        <f t="shared" si="70"/>
        <v>0</v>
      </c>
      <c r="BE88" s="1">
        <f t="shared" si="71"/>
        <v>0</v>
      </c>
      <c r="BF88" s="1">
        <f t="shared" si="72"/>
        <v>0</v>
      </c>
      <c r="BG88" s="251">
        <f t="shared" si="73"/>
        <v>0</v>
      </c>
      <c r="BH88" s="251">
        <f t="shared" si="74"/>
        <v>0</v>
      </c>
      <c r="BI88" s="251">
        <f t="shared" si="75"/>
        <v>0</v>
      </c>
      <c r="BJ88" s="251">
        <f t="shared" si="76"/>
        <v>0</v>
      </c>
      <c r="BK88" s="251">
        <f t="shared" si="77"/>
        <v>0</v>
      </c>
      <c r="BL88" s="251">
        <f t="shared" si="78"/>
        <v>0</v>
      </c>
      <c r="BM88" s="251">
        <f t="shared" si="79"/>
        <v>0</v>
      </c>
      <c r="BN88" s="251">
        <f t="shared" si="80"/>
        <v>0</v>
      </c>
      <c r="BO88" s="251">
        <f t="shared" si="81"/>
        <v>1</v>
      </c>
      <c r="BP88" s="251">
        <f t="shared" si="82"/>
        <v>1</v>
      </c>
      <c r="BQ88" s="1">
        <f t="shared" si="83"/>
        <v>1</v>
      </c>
      <c r="BR88" s="1">
        <f t="shared" si="84"/>
        <v>1</v>
      </c>
      <c r="BS88" s="1">
        <f t="shared" si="85"/>
        <v>1</v>
      </c>
      <c r="BX88" s="1" t="str">
        <f t="shared" si="87"/>
        <v/>
      </c>
      <c r="BY88" s="1" t="str">
        <f t="shared" si="87"/>
        <v/>
      </c>
      <c r="BZ88" s="1" t="str">
        <f t="shared" si="87"/>
        <v/>
      </c>
      <c r="CA88" s="1" t="str">
        <f t="shared" si="87"/>
        <v/>
      </c>
      <c r="CB88" s="1" t="str">
        <f t="shared" si="87"/>
        <v/>
      </c>
      <c r="CC88" s="1" t="str">
        <f t="shared" si="87"/>
        <v/>
      </c>
      <c r="CD88" s="1" t="str">
        <f t="shared" si="87"/>
        <v/>
      </c>
      <c r="CE88" s="1" t="str">
        <f t="shared" si="87"/>
        <v/>
      </c>
      <c r="CF88" s="1" t="str">
        <f t="shared" si="87"/>
        <v/>
      </c>
      <c r="CG88" s="1" t="str">
        <f t="shared" si="87"/>
        <v/>
      </c>
    </row>
    <row r="89" spans="2:85" x14ac:dyDescent="0.25">
      <c r="B89" s="24" t="str">
        <f t="shared" si="51"/>
        <v/>
      </c>
      <c r="C89" s="227"/>
      <c r="D89" s="227"/>
      <c r="E89" s="226"/>
      <c r="F89" s="219"/>
      <c r="G89" s="154"/>
      <c r="H89" s="26"/>
      <c r="I89" s="26"/>
      <c r="J89" s="267" t="str">
        <f t="shared" si="52"/>
        <v/>
      </c>
      <c r="K89" s="154"/>
      <c r="L89" s="154"/>
      <c r="M89" s="154"/>
      <c r="N89" s="154"/>
      <c r="O89" s="154"/>
      <c r="P89" s="154"/>
      <c r="Q89" s="154"/>
      <c r="R89" s="154"/>
      <c r="S89" s="154"/>
      <c r="T89" s="154"/>
      <c r="U89" s="154"/>
      <c r="V89" s="154"/>
      <c r="W89" s="154"/>
      <c r="X89" s="154"/>
      <c r="Y89" s="154"/>
      <c r="Z89" s="154"/>
      <c r="AA89" s="154"/>
      <c r="AB89" s="154"/>
      <c r="AC89" s="154"/>
      <c r="AD89" s="154"/>
      <c r="AE89" s="154"/>
      <c r="AF89" s="154"/>
      <c r="AG89" s="154"/>
      <c r="AH89" s="154"/>
      <c r="AI89" s="154"/>
      <c r="AJ89" s="24"/>
      <c r="AK89" s="24" t="str">
        <f t="shared" si="57"/>
        <v/>
      </c>
      <c r="AL89" s="25"/>
      <c r="AM89" s="1">
        <f t="shared" si="58"/>
        <v>0</v>
      </c>
      <c r="AN89" s="1" t="str">
        <f t="shared" si="86"/>
        <v/>
      </c>
      <c r="AO89" s="1" t="str">
        <f t="shared" si="86"/>
        <v/>
      </c>
      <c r="AP89" s="1">
        <f t="shared" si="59"/>
        <v>0</v>
      </c>
      <c r="AQ89" s="1">
        <f t="shared" si="23"/>
        <v>0</v>
      </c>
      <c r="AS89" s="1">
        <f t="shared" si="60"/>
        <v>0</v>
      </c>
      <c r="AT89" s="1">
        <f t="shared" si="61"/>
        <v>0</v>
      </c>
      <c r="AU89" s="1">
        <f t="shared" si="62"/>
        <v>0</v>
      </c>
      <c r="AV89" s="1">
        <f t="shared" si="63"/>
        <v>0</v>
      </c>
      <c r="AW89" s="1">
        <f t="shared" si="64"/>
        <v>0</v>
      </c>
      <c r="AX89" s="1">
        <f t="shared" si="65"/>
        <v>0</v>
      </c>
      <c r="AY89" s="1">
        <f t="shared" si="65"/>
        <v>0</v>
      </c>
      <c r="AZ89" s="1">
        <f t="shared" si="66"/>
        <v>0</v>
      </c>
      <c r="BA89" s="1">
        <f t="shared" si="67"/>
        <v>0</v>
      </c>
      <c r="BB89" s="1">
        <f t="shared" si="68"/>
        <v>0</v>
      </c>
      <c r="BC89" s="1">
        <f t="shared" si="69"/>
        <v>0</v>
      </c>
      <c r="BD89" s="1">
        <f t="shared" si="70"/>
        <v>0</v>
      </c>
      <c r="BE89" s="1">
        <f t="shared" si="71"/>
        <v>0</v>
      </c>
      <c r="BF89" s="1">
        <f t="shared" si="72"/>
        <v>0</v>
      </c>
      <c r="BG89" s="251">
        <f t="shared" si="73"/>
        <v>0</v>
      </c>
      <c r="BH89" s="251">
        <f t="shared" si="74"/>
        <v>0</v>
      </c>
      <c r="BI89" s="251">
        <f t="shared" si="75"/>
        <v>0</v>
      </c>
      <c r="BJ89" s="251">
        <f t="shared" si="76"/>
        <v>0</v>
      </c>
      <c r="BK89" s="251">
        <f t="shared" si="77"/>
        <v>0</v>
      </c>
      <c r="BL89" s="251">
        <f t="shared" si="78"/>
        <v>0</v>
      </c>
      <c r="BM89" s="251">
        <f t="shared" si="79"/>
        <v>0</v>
      </c>
      <c r="BN89" s="251">
        <f t="shared" si="80"/>
        <v>0</v>
      </c>
      <c r="BO89" s="251">
        <f t="shared" si="81"/>
        <v>1</v>
      </c>
      <c r="BP89" s="251">
        <f t="shared" si="82"/>
        <v>1</v>
      </c>
      <c r="BQ89" s="1">
        <f t="shared" si="83"/>
        <v>1</v>
      </c>
      <c r="BR89" s="1">
        <f t="shared" si="84"/>
        <v>1</v>
      </c>
      <c r="BS89" s="1">
        <f t="shared" si="85"/>
        <v>1</v>
      </c>
      <c r="BX89" s="1" t="str">
        <f t="shared" si="87"/>
        <v/>
      </c>
      <c r="BY89" s="1" t="str">
        <f t="shared" si="87"/>
        <v/>
      </c>
      <c r="BZ89" s="1" t="str">
        <f t="shared" si="87"/>
        <v/>
      </c>
      <c r="CA89" s="1" t="str">
        <f t="shared" si="87"/>
        <v/>
      </c>
      <c r="CB89" s="1" t="str">
        <f t="shared" si="87"/>
        <v/>
      </c>
      <c r="CC89" s="1" t="str">
        <f t="shared" ref="BY89:CG117" si="88">IF($F89="","",CC$30)</f>
        <v/>
      </c>
      <c r="CD89" s="1" t="str">
        <f t="shared" si="88"/>
        <v/>
      </c>
      <c r="CE89" s="1" t="str">
        <f t="shared" si="88"/>
        <v/>
      </c>
      <c r="CF89" s="1" t="str">
        <f t="shared" si="88"/>
        <v/>
      </c>
      <c r="CG89" s="1" t="str">
        <f t="shared" si="88"/>
        <v/>
      </c>
    </row>
    <row r="90" spans="2:85" x14ac:dyDescent="0.25">
      <c r="B90" s="24" t="str">
        <f t="shared" si="51"/>
        <v/>
      </c>
      <c r="C90" s="227"/>
      <c r="D90" s="227"/>
      <c r="E90" s="226"/>
      <c r="F90" s="219"/>
      <c r="G90" s="154"/>
      <c r="H90" s="26"/>
      <c r="I90" s="26"/>
      <c r="J90" s="267" t="str">
        <f t="shared" si="52"/>
        <v/>
      </c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4"/>
      <c r="Z90" s="154"/>
      <c r="AA90" s="154"/>
      <c r="AB90" s="154"/>
      <c r="AC90" s="154"/>
      <c r="AD90" s="154"/>
      <c r="AE90" s="154"/>
      <c r="AF90" s="154"/>
      <c r="AG90" s="154"/>
      <c r="AH90" s="154"/>
      <c r="AI90" s="154"/>
      <c r="AJ90" s="24"/>
      <c r="AK90" s="24" t="str">
        <f t="shared" si="57"/>
        <v/>
      </c>
      <c r="AL90" s="25"/>
      <c r="AM90" s="1">
        <f t="shared" si="58"/>
        <v>0</v>
      </c>
      <c r="AN90" s="1" t="str">
        <f t="shared" si="86"/>
        <v/>
      </c>
      <c r="AO90" s="1" t="str">
        <f t="shared" si="86"/>
        <v/>
      </c>
      <c r="AP90" s="1">
        <f t="shared" si="59"/>
        <v>0</v>
      </c>
      <c r="AQ90" s="1">
        <f t="shared" si="23"/>
        <v>0</v>
      </c>
      <c r="AS90" s="1">
        <f t="shared" si="60"/>
        <v>0</v>
      </c>
      <c r="AT90" s="1">
        <f t="shared" si="61"/>
        <v>0</v>
      </c>
      <c r="AU90" s="1">
        <f t="shared" si="62"/>
        <v>0</v>
      </c>
      <c r="AV90" s="1">
        <f t="shared" si="63"/>
        <v>0</v>
      </c>
      <c r="AW90" s="1">
        <f t="shared" si="64"/>
        <v>0</v>
      </c>
      <c r="AX90" s="1">
        <f t="shared" si="65"/>
        <v>0</v>
      </c>
      <c r="AY90" s="1">
        <f t="shared" si="65"/>
        <v>0</v>
      </c>
      <c r="AZ90" s="1">
        <f t="shared" si="66"/>
        <v>0</v>
      </c>
      <c r="BA90" s="1">
        <f t="shared" si="67"/>
        <v>0</v>
      </c>
      <c r="BB90" s="1">
        <f t="shared" si="68"/>
        <v>0</v>
      </c>
      <c r="BC90" s="1">
        <f t="shared" si="69"/>
        <v>0</v>
      </c>
      <c r="BD90" s="1">
        <f t="shared" si="70"/>
        <v>0</v>
      </c>
      <c r="BE90" s="1">
        <f t="shared" si="71"/>
        <v>0</v>
      </c>
      <c r="BF90" s="1">
        <f t="shared" si="72"/>
        <v>0</v>
      </c>
      <c r="BG90" s="251">
        <f t="shared" si="73"/>
        <v>0</v>
      </c>
      <c r="BH90" s="251">
        <f t="shared" si="74"/>
        <v>0</v>
      </c>
      <c r="BI90" s="251">
        <f t="shared" si="75"/>
        <v>0</v>
      </c>
      <c r="BJ90" s="251">
        <f t="shared" si="76"/>
        <v>0</v>
      </c>
      <c r="BK90" s="251">
        <f t="shared" si="77"/>
        <v>0</v>
      </c>
      <c r="BL90" s="251">
        <f t="shared" si="78"/>
        <v>0</v>
      </c>
      <c r="BM90" s="251">
        <f t="shared" si="79"/>
        <v>0</v>
      </c>
      <c r="BN90" s="251">
        <f t="shared" si="80"/>
        <v>0</v>
      </c>
      <c r="BO90" s="251">
        <f t="shared" si="81"/>
        <v>1</v>
      </c>
      <c r="BP90" s="251">
        <f t="shared" si="82"/>
        <v>1</v>
      </c>
      <c r="BQ90" s="1">
        <f t="shared" si="83"/>
        <v>1</v>
      </c>
      <c r="BR90" s="1">
        <f t="shared" si="84"/>
        <v>1</v>
      </c>
      <c r="BS90" s="1">
        <f t="shared" si="85"/>
        <v>1</v>
      </c>
      <c r="BX90" s="1" t="str">
        <f t="shared" ref="BX90:BX130" si="89">IF($F90="","",BX$30)</f>
        <v/>
      </c>
      <c r="BY90" s="1" t="str">
        <f t="shared" si="88"/>
        <v/>
      </c>
      <c r="BZ90" s="1" t="str">
        <f t="shared" si="88"/>
        <v/>
      </c>
      <c r="CA90" s="1" t="str">
        <f t="shared" si="88"/>
        <v/>
      </c>
      <c r="CB90" s="1" t="str">
        <f t="shared" si="88"/>
        <v/>
      </c>
      <c r="CC90" s="1" t="str">
        <f t="shared" si="88"/>
        <v/>
      </c>
      <c r="CD90" s="1" t="str">
        <f t="shared" si="88"/>
        <v/>
      </c>
      <c r="CE90" s="1" t="str">
        <f t="shared" si="88"/>
        <v/>
      </c>
      <c r="CF90" s="1" t="str">
        <f t="shared" si="88"/>
        <v/>
      </c>
      <c r="CG90" s="1" t="str">
        <f t="shared" si="88"/>
        <v/>
      </c>
    </row>
    <row r="91" spans="2:85" x14ac:dyDescent="0.25">
      <c r="B91" s="24" t="str">
        <f t="shared" si="51"/>
        <v/>
      </c>
      <c r="C91" s="227"/>
      <c r="D91" s="227"/>
      <c r="E91" s="226"/>
      <c r="F91" s="219"/>
      <c r="G91" s="154"/>
      <c r="H91" s="26"/>
      <c r="I91" s="26"/>
      <c r="J91" s="267" t="str">
        <f t="shared" si="52"/>
        <v/>
      </c>
      <c r="K91" s="154"/>
      <c r="L91" s="154"/>
      <c r="M91" s="154"/>
      <c r="N91" s="154"/>
      <c r="O91" s="154"/>
      <c r="P91" s="154"/>
      <c r="Q91" s="154"/>
      <c r="R91" s="154"/>
      <c r="S91" s="154"/>
      <c r="T91" s="154"/>
      <c r="U91" s="154"/>
      <c r="V91" s="154"/>
      <c r="W91" s="154"/>
      <c r="X91" s="154"/>
      <c r="Y91" s="154"/>
      <c r="Z91" s="154"/>
      <c r="AA91" s="154"/>
      <c r="AB91" s="154"/>
      <c r="AC91" s="154"/>
      <c r="AD91" s="154"/>
      <c r="AE91" s="154"/>
      <c r="AF91" s="154"/>
      <c r="AG91" s="154"/>
      <c r="AH91" s="154"/>
      <c r="AI91" s="154"/>
      <c r="AJ91" s="24"/>
      <c r="AK91" s="24" t="str">
        <f t="shared" si="57"/>
        <v/>
      </c>
      <c r="AL91" s="25"/>
      <c r="AM91" s="1">
        <f t="shared" si="58"/>
        <v>0</v>
      </c>
      <c r="AN91" s="1" t="str">
        <f t="shared" si="86"/>
        <v/>
      </c>
      <c r="AO91" s="1" t="str">
        <f t="shared" si="86"/>
        <v/>
      </c>
      <c r="AP91" s="1">
        <f t="shared" si="59"/>
        <v>0</v>
      </c>
      <c r="AQ91" s="1">
        <f t="shared" si="23"/>
        <v>0</v>
      </c>
      <c r="AS91" s="1">
        <f t="shared" si="60"/>
        <v>0</v>
      </c>
      <c r="AT91" s="1">
        <f t="shared" si="61"/>
        <v>0</v>
      </c>
      <c r="AU91" s="1">
        <f t="shared" si="62"/>
        <v>0</v>
      </c>
      <c r="AV91" s="1">
        <f t="shared" si="63"/>
        <v>0</v>
      </c>
      <c r="AW91" s="1">
        <f t="shared" si="64"/>
        <v>0</v>
      </c>
      <c r="AX91" s="1">
        <f t="shared" si="65"/>
        <v>0</v>
      </c>
      <c r="AY91" s="1">
        <f t="shared" si="65"/>
        <v>0</v>
      </c>
      <c r="AZ91" s="1">
        <f t="shared" si="66"/>
        <v>0</v>
      </c>
      <c r="BA91" s="1">
        <f t="shared" si="67"/>
        <v>0</v>
      </c>
      <c r="BB91" s="1">
        <f t="shared" si="68"/>
        <v>0</v>
      </c>
      <c r="BC91" s="1">
        <f t="shared" si="69"/>
        <v>0</v>
      </c>
      <c r="BD91" s="1">
        <f t="shared" si="70"/>
        <v>0</v>
      </c>
      <c r="BE91" s="1">
        <f t="shared" si="71"/>
        <v>0</v>
      </c>
      <c r="BF91" s="1">
        <f t="shared" si="72"/>
        <v>0</v>
      </c>
      <c r="BG91" s="251">
        <f t="shared" si="73"/>
        <v>0</v>
      </c>
      <c r="BH91" s="251">
        <f t="shared" si="74"/>
        <v>0</v>
      </c>
      <c r="BI91" s="251">
        <f t="shared" si="75"/>
        <v>0</v>
      </c>
      <c r="BJ91" s="251">
        <f t="shared" si="76"/>
        <v>0</v>
      </c>
      <c r="BK91" s="251">
        <f t="shared" si="77"/>
        <v>0</v>
      </c>
      <c r="BL91" s="251">
        <f t="shared" si="78"/>
        <v>0</v>
      </c>
      <c r="BM91" s="251">
        <f t="shared" si="79"/>
        <v>0</v>
      </c>
      <c r="BN91" s="251">
        <f t="shared" si="80"/>
        <v>0</v>
      </c>
      <c r="BO91" s="251">
        <f t="shared" si="81"/>
        <v>1</v>
      </c>
      <c r="BP91" s="251">
        <f t="shared" si="82"/>
        <v>1</v>
      </c>
      <c r="BQ91" s="1">
        <f t="shared" si="83"/>
        <v>1</v>
      </c>
      <c r="BR91" s="1">
        <f t="shared" si="84"/>
        <v>1</v>
      </c>
      <c r="BS91" s="1">
        <f t="shared" si="85"/>
        <v>1</v>
      </c>
      <c r="BX91" s="1" t="str">
        <f t="shared" si="89"/>
        <v/>
      </c>
      <c r="BY91" s="1" t="str">
        <f t="shared" si="88"/>
        <v/>
      </c>
      <c r="BZ91" s="1" t="str">
        <f t="shared" si="88"/>
        <v/>
      </c>
      <c r="CA91" s="1" t="str">
        <f t="shared" si="88"/>
        <v/>
      </c>
      <c r="CB91" s="1" t="str">
        <f t="shared" si="88"/>
        <v/>
      </c>
      <c r="CC91" s="1" t="str">
        <f t="shared" si="88"/>
        <v/>
      </c>
      <c r="CD91" s="1" t="str">
        <f t="shared" si="88"/>
        <v/>
      </c>
      <c r="CE91" s="1" t="str">
        <f t="shared" si="88"/>
        <v/>
      </c>
      <c r="CF91" s="1" t="str">
        <f t="shared" si="88"/>
        <v/>
      </c>
      <c r="CG91" s="1" t="str">
        <f t="shared" si="88"/>
        <v/>
      </c>
    </row>
    <row r="92" spans="2:85" x14ac:dyDescent="0.25">
      <c r="B92" s="24" t="str">
        <f t="shared" si="51"/>
        <v/>
      </c>
      <c r="C92" s="227"/>
      <c r="D92" s="227"/>
      <c r="E92" s="226"/>
      <c r="F92" s="219"/>
      <c r="G92" s="154"/>
      <c r="H92" s="26"/>
      <c r="I92" s="26"/>
      <c r="J92" s="267" t="str">
        <f t="shared" si="52"/>
        <v/>
      </c>
      <c r="K92" s="154"/>
      <c r="L92" s="154"/>
      <c r="M92" s="154"/>
      <c r="N92" s="154"/>
      <c r="O92" s="154"/>
      <c r="P92" s="154"/>
      <c r="Q92" s="154"/>
      <c r="R92" s="154"/>
      <c r="S92" s="154"/>
      <c r="T92" s="154"/>
      <c r="U92" s="154"/>
      <c r="V92" s="154"/>
      <c r="W92" s="154"/>
      <c r="X92" s="154"/>
      <c r="Y92" s="154"/>
      <c r="Z92" s="154"/>
      <c r="AA92" s="154"/>
      <c r="AB92" s="154"/>
      <c r="AC92" s="154"/>
      <c r="AD92" s="154"/>
      <c r="AE92" s="154"/>
      <c r="AF92" s="154"/>
      <c r="AG92" s="154"/>
      <c r="AH92" s="154"/>
      <c r="AI92" s="154"/>
      <c r="AJ92" s="24"/>
      <c r="AK92" s="24" t="str">
        <f t="shared" si="57"/>
        <v/>
      </c>
      <c r="AL92" s="25"/>
      <c r="AM92" s="1">
        <f t="shared" si="58"/>
        <v>0</v>
      </c>
      <c r="AN92" s="1" t="str">
        <f t="shared" ref="AN92:AO130" si="90">IF($F92="","",AN$30)</f>
        <v/>
      </c>
      <c r="AO92" s="1" t="str">
        <f t="shared" si="90"/>
        <v/>
      </c>
      <c r="AP92" s="1">
        <f t="shared" si="59"/>
        <v>0</v>
      </c>
      <c r="AQ92" s="1">
        <f t="shared" si="23"/>
        <v>0</v>
      </c>
      <c r="AS92" s="1">
        <f t="shared" si="60"/>
        <v>0</v>
      </c>
      <c r="AT92" s="1">
        <f t="shared" si="61"/>
        <v>0</v>
      </c>
      <c r="AU92" s="1">
        <f t="shared" si="62"/>
        <v>0</v>
      </c>
      <c r="AV92" s="1">
        <f t="shared" si="63"/>
        <v>0</v>
      </c>
      <c r="AW92" s="1">
        <f t="shared" si="64"/>
        <v>0</v>
      </c>
      <c r="AX92" s="1">
        <f t="shared" si="65"/>
        <v>0</v>
      </c>
      <c r="AY92" s="1">
        <f t="shared" si="65"/>
        <v>0</v>
      </c>
      <c r="AZ92" s="1">
        <f t="shared" si="66"/>
        <v>0</v>
      </c>
      <c r="BA92" s="1">
        <f t="shared" si="67"/>
        <v>0</v>
      </c>
      <c r="BB92" s="1">
        <f t="shared" si="68"/>
        <v>0</v>
      </c>
      <c r="BC92" s="1">
        <f t="shared" si="69"/>
        <v>0</v>
      </c>
      <c r="BD92" s="1">
        <f t="shared" si="70"/>
        <v>0</v>
      </c>
      <c r="BE92" s="1">
        <f t="shared" si="71"/>
        <v>0</v>
      </c>
      <c r="BF92" s="1">
        <f t="shared" si="72"/>
        <v>0</v>
      </c>
      <c r="BG92" s="251">
        <f t="shared" si="73"/>
        <v>0</v>
      </c>
      <c r="BH92" s="251">
        <f t="shared" si="74"/>
        <v>0</v>
      </c>
      <c r="BI92" s="251">
        <f t="shared" si="75"/>
        <v>0</v>
      </c>
      <c r="BJ92" s="251">
        <f t="shared" si="76"/>
        <v>0</v>
      </c>
      <c r="BK92" s="251">
        <f t="shared" si="77"/>
        <v>0</v>
      </c>
      <c r="BL92" s="251">
        <f t="shared" si="78"/>
        <v>0</v>
      </c>
      <c r="BM92" s="251">
        <f t="shared" si="79"/>
        <v>0</v>
      </c>
      <c r="BN92" s="251">
        <f t="shared" si="80"/>
        <v>0</v>
      </c>
      <c r="BO92" s="251">
        <f t="shared" si="81"/>
        <v>1</v>
      </c>
      <c r="BP92" s="251">
        <f t="shared" si="82"/>
        <v>1</v>
      </c>
      <c r="BQ92" s="1">
        <f t="shared" si="83"/>
        <v>1</v>
      </c>
      <c r="BR92" s="1">
        <f t="shared" si="84"/>
        <v>1</v>
      </c>
      <c r="BS92" s="1">
        <f t="shared" si="85"/>
        <v>1</v>
      </c>
      <c r="BX92" s="1" t="str">
        <f t="shared" si="89"/>
        <v/>
      </c>
      <c r="BY92" s="1" t="str">
        <f t="shared" si="88"/>
        <v/>
      </c>
      <c r="BZ92" s="1" t="str">
        <f t="shared" si="88"/>
        <v/>
      </c>
      <c r="CA92" s="1" t="str">
        <f t="shared" si="88"/>
        <v/>
      </c>
      <c r="CB92" s="1" t="str">
        <f t="shared" si="88"/>
        <v/>
      </c>
      <c r="CC92" s="1" t="str">
        <f t="shared" si="88"/>
        <v/>
      </c>
      <c r="CD92" s="1" t="str">
        <f t="shared" si="88"/>
        <v/>
      </c>
      <c r="CE92" s="1" t="str">
        <f t="shared" si="88"/>
        <v/>
      </c>
      <c r="CF92" s="1" t="str">
        <f t="shared" si="88"/>
        <v/>
      </c>
      <c r="CG92" s="1" t="str">
        <f t="shared" si="88"/>
        <v/>
      </c>
    </row>
    <row r="93" spans="2:85" x14ac:dyDescent="0.25">
      <c r="B93" s="24" t="str">
        <f t="shared" si="51"/>
        <v/>
      </c>
      <c r="C93" s="227"/>
      <c r="D93" s="227"/>
      <c r="E93" s="226"/>
      <c r="F93" s="219"/>
      <c r="G93" s="154"/>
      <c r="H93" s="26"/>
      <c r="I93" s="26"/>
      <c r="J93" s="267" t="str">
        <f t="shared" si="52"/>
        <v/>
      </c>
      <c r="K93" s="154"/>
      <c r="L93" s="154"/>
      <c r="M93" s="154"/>
      <c r="N93" s="154"/>
      <c r="O93" s="154"/>
      <c r="P93" s="154"/>
      <c r="Q93" s="154"/>
      <c r="R93" s="154"/>
      <c r="S93" s="154"/>
      <c r="T93" s="154"/>
      <c r="U93" s="154"/>
      <c r="V93" s="154"/>
      <c r="W93" s="154"/>
      <c r="X93" s="154"/>
      <c r="Y93" s="154"/>
      <c r="Z93" s="154"/>
      <c r="AA93" s="154"/>
      <c r="AB93" s="154"/>
      <c r="AC93" s="154"/>
      <c r="AD93" s="154"/>
      <c r="AE93" s="154"/>
      <c r="AF93" s="154"/>
      <c r="AG93" s="154"/>
      <c r="AH93" s="154"/>
      <c r="AI93" s="154"/>
      <c r="AJ93" s="24"/>
      <c r="AK93" s="24" t="str">
        <f t="shared" si="57"/>
        <v/>
      </c>
      <c r="AL93" s="25"/>
      <c r="AM93" s="1">
        <f t="shared" si="58"/>
        <v>0</v>
      </c>
      <c r="AN93" s="1" t="str">
        <f t="shared" si="90"/>
        <v/>
      </c>
      <c r="AO93" s="1" t="str">
        <f t="shared" si="90"/>
        <v/>
      </c>
      <c r="AP93" s="1">
        <f t="shared" si="59"/>
        <v>0</v>
      </c>
      <c r="AQ93" s="1">
        <f t="shared" si="23"/>
        <v>0</v>
      </c>
      <c r="AS93" s="1">
        <f t="shared" si="60"/>
        <v>0</v>
      </c>
      <c r="AT93" s="1">
        <f t="shared" si="61"/>
        <v>0</v>
      </c>
      <c r="AU93" s="1">
        <f t="shared" si="62"/>
        <v>0</v>
      </c>
      <c r="AV93" s="1">
        <f t="shared" si="63"/>
        <v>0</v>
      </c>
      <c r="AW93" s="1">
        <f t="shared" si="64"/>
        <v>0</v>
      </c>
      <c r="AX93" s="1">
        <f t="shared" si="65"/>
        <v>0</v>
      </c>
      <c r="AY93" s="1">
        <f t="shared" si="65"/>
        <v>0</v>
      </c>
      <c r="AZ93" s="1">
        <f t="shared" si="66"/>
        <v>0</v>
      </c>
      <c r="BA93" s="1">
        <f t="shared" si="67"/>
        <v>0</v>
      </c>
      <c r="BB93" s="1">
        <f t="shared" si="68"/>
        <v>0</v>
      </c>
      <c r="BC93" s="1">
        <f t="shared" si="69"/>
        <v>0</v>
      </c>
      <c r="BD93" s="1">
        <f t="shared" si="70"/>
        <v>0</v>
      </c>
      <c r="BE93" s="1">
        <f t="shared" si="71"/>
        <v>0</v>
      </c>
      <c r="BF93" s="1">
        <f t="shared" si="72"/>
        <v>0</v>
      </c>
      <c r="BG93" s="251">
        <f t="shared" si="73"/>
        <v>0</v>
      </c>
      <c r="BH93" s="251">
        <f t="shared" si="74"/>
        <v>0</v>
      </c>
      <c r="BI93" s="251">
        <f t="shared" si="75"/>
        <v>0</v>
      </c>
      <c r="BJ93" s="251">
        <f t="shared" si="76"/>
        <v>0</v>
      </c>
      <c r="BK93" s="251">
        <f t="shared" si="77"/>
        <v>0</v>
      </c>
      <c r="BL93" s="251">
        <f t="shared" si="78"/>
        <v>0</v>
      </c>
      <c r="BM93" s="251">
        <f t="shared" si="79"/>
        <v>0</v>
      </c>
      <c r="BN93" s="251">
        <f t="shared" si="80"/>
        <v>0</v>
      </c>
      <c r="BO93" s="251">
        <f t="shared" si="81"/>
        <v>1</v>
      </c>
      <c r="BP93" s="251">
        <f t="shared" si="82"/>
        <v>1</v>
      </c>
      <c r="BQ93" s="1">
        <f t="shared" si="83"/>
        <v>1</v>
      </c>
      <c r="BR93" s="1">
        <f t="shared" si="84"/>
        <v>1</v>
      </c>
      <c r="BS93" s="1">
        <f t="shared" si="85"/>
        <v>1</v>
      </c>
      <c r="BX93" s="1" t="str">
        <f t="shared" si="89"/>
        <v/>
      </c>
      <c r="BY93" s="1" t="str">
        <f t="shared" si="88"/>
        <v/>
      </c>
      <c r="BZ93" s="1" t="str">
        <f t="shared" si="88"/>
        <v/>
      </c>
      <c r="CA93" s="1" t="str">
        <f t="shared" si="88"/>
        <v/>
      </c>
      <c r="CB93" s="1" t="str">
        <f t="shared" si="88"/>
        <v/>
      </c>
      <c r="CC93" s="1" t="str">
        <f t="shared" si="88"/>
        <v/>
      </c>
      <c r="CD93" s="1" t="str">
        <f t="shared" si="88"/>
        <v/>
      </c>
      <c r="CE93" s="1" t="str">
        <f t="shared" si="88"/>
        <v/>
      </c>
      <c r="CF93" s="1" t="str">
        <f t="shared" si="88"/>
        <v/>
      </c>
      <c r="CG93" s="1" t="str">
        <f t="shared" si="88"/>
        <v/>
      </c>
    </row>
    <row r="94" spans="2:85" x14ac:dyDescent="0.25">
      <c r="B94" s="24" t="str">
        <f t="shared" si="51"/>
        <v/>
      </c>
      <c r="C94" s="227"/>
      <c r="D94" s="227"/>
      <c r="E94" s="226"/>
      <c r="F94" s="219"/>
      <c r="G94" s="154"/>
      <c r="H94" s="26"/>
      <c r="I94" s="26"/>
      <c r="J94" s="267" t="str">
        <f t="shared" si="52"/>
        <v/>
      </c>
      <c r="K94" s="154"/>
      <c r="L94" s="154"/>
      <c r="M94" s="154"/>
      <c r="N94" s="154"/>
      <c r="O94" s="154"/>
      <c r="P94" s="154"/>
      <c r="Q94" s="154"/>
      <c r="R94" s="154"/>
      <c r="S94" s="154"/>
      <c r="T94" s="154"/>
      <c r="U94" s="154"/>
      <c r="V94" s="154"/>
      <c r="W94" s="154"/>
      <c r="X94" s="154"/>
      <c r="Y94" s="154"/>
      <c r="Z94" s="154"/>
      <c r="AA94" s="154"/>
      <c r="AB94" s="154"/>
      <c r="AC94" s="154"/>
      <c r="AD94" s="154"/>
      <c r="AE94" s="154"/>
      <c r="AF94" s="154"/>
      <c r="AG94" s="154"/>
      <c r="AH94" s="154"/>
      <c r="AI94" s="154"/>
      <c r="AJ94" s="24"/>
      <c r="AK94" s="24" t="str">
        <f t="shared" si="57"/>
        <v/>
      </c>
      <c r="AL94" s="25"/>
      <c r="AM94" s="1">
        <f t="shared" si="58"/>
        <v>0</v>
      </c>
      <c r="AN94" s="1" t="str">
        <f t="shared" si="90"/>
        <v/>
      </c>
      <c r="AO94" s="1" t="str">
        <f t="shared" si="90"/>
        <v/>
      </c>
      <c r="AP94" s="1">
        <f t="shared" si="59"/>
        <v>0</v>
      </c>
      <c r="AQ94" s="1">
        <f t="shared" si="23"/>
        <v>0</v>
      </c>
      <c r="AS94" s="1">
        <f t="shared" si="60"/>
        <v>0</v>
      </c>
      <c r="AT94" s="1">
        <f t="shared" si="61"/>
        <v>0</v>
      </c>
      <c r="AU94" s="1">
        <f t="shared" si="62"/>
        <v>0</v>
      </c>
      <c r="AV94" s="1">
        <f t="shared" si="63"/>
        <v>0</v>
      </c>
      <c r="AW94" s="1">
        <f t="shared" si="64"/>
        <v>0</v>
      </c>
      <c r="AX94" s="1">
        <f t="shared" si="65"/>
        <v>0</v>
      </c>
      <c r="AY94" s="1">
        <f t="shared" si="65"/>
        <v>0</v>
      </c>
      <c r="AZ94" s="1">
        <f t="shared" si="66"/>
        <v>0</v>
      </c>
      <c r="BA94" s="1">
        <f t="shared" si="67"/>
        <v>0</v>
      </c>
      <c r="BB94" s="1">
        <f t="shared" si="68"/>
        <v>0</v>
      </c>
      <c r="BC94" s="1">
        <f t="shared" si="69"/>
        <v>0</v>
      </c>
      <c r="BD94" s="1">
        <f t="shared" si="70"/>
        <v>0</v>
      </c>
      <c r="BE94" s="1">
        <f t="shared" si="71"/>
        <v>0</v>
      </c>
      <c r="BF94" s="1">
        <f t="shared" si="72"/>
        <v>0</v>
      </c>
      <c r="BG94" s="251">
        <f t="shared" si="73"/>
        <v>0</v>
      </c>
      <c r="BH94" s="251">
        <f t="shared" si="74"/>
        <v>0</v>
      </c>
      <c r="BI94" s="251">
        <f t="shared" si="75"/>
        <v>0</v>
      </c>
      <c r="BJ94" s="251">
        <f t="shared" si="76"/>
        <v>0</v>
      </c>
      <c r="BK94" s="251">
        <f t="shared" si="77"/>
        <v>0</v>
      </c>
      <c r="BL94" s="251">
        <f t="shared" si="78"/>
        <v>0</v>
      </c>
      <c r="BM94" s="251">
        <f t="shared" si="79"/>
        <v>0</v>
      </c>
      <c r="BN94" s="251">
        <f t="shared" si="80"/>
        <v>0</v>
      </c>
      <c r="BO94" s="251">
        <f t="shared" si="81"/>
        <v>1</v>
      </c>
      <c r="BP94" s="251">
        <f t="shared" si="82"/>
        <v>1</v>
      </c>
      <c r="BQ94" s="1">
        <f t="shared" si="83"/>
        <v>1</v>
      </c>
      <c r="BR94" s="1">
        <f t="shared" si="84"/>
        <v>1</v>
      </c>
      <c r="BS94" s="1">
        <f t="shared" si="85"/>
        <v>1</v>
      </c>
      <c r="BX94" s="1" t="str">
        <f t="shared" si="89"/>
        <v/>
      </c>
      <c r="BY94" s="1" t="str">
        <f t="shared" si="88"/>
        <v/>
      </c>
      <c r="BZ94" s="1" t="str">
        <f t="shared" si="88"/>
        <v/>
      </c>
      <c r="CA94" s="1" t="str">
        <f t="shared" si="88"/>
        <v/>
      </c>
      <c r="CB94" s="1" t="str">
        <f t="shared" si="88"/>
        <v/>
      </c>
      <c r="CC94" s="1" t="str">
        <f t="shared" si="88"/>
        <v/>
      </c>
      <c r="CD94" s="1" t="str">
        <f t="shared" si="88"/>
        <v/>
      </c>
      <c r="CE94" s="1" t="str">
        <f t="shared" si="88"/>
        <v/>
      </c>
      <c r="CF94" s="1" t="str">
        <f t="shared" si="88"/>
        <v/>
      </c>
      <c r="CG94" s="1" t="str">
        <f t="shared" si="88"/>
        <v/>
      </c>
    </row>
    <row r="95" spans="2:85" x14ac:dyDescent="0.25">
      <c r="B95" s="24" t="str">
        <f t="shared" si="51"/>
        <v/>
      </c>
      <c r="C95" s="227"/>
      <c r="D95" s="227"/>
      <c r="E95" s="226"/>
      <c r="F95" s="219"/>
      <c r="G95" s="154"/>
      <c r="H95" s="26"/>
      <c r="I95" s="26"/>
      <c r="J95" s="267" t="str">
        <f t="shared" si="52"/>
        <v/>
      </c>
      <c r="K95" s="154"/>
      <c r="L95" s="154"/>
      <c r="M95" s="154"/>
      <c r="N95" s="154"/>
      <c r="O95" s="154"/>
      <c r="P95" s="154"/>
      <c r="Q95" s="154"/>
      <c r="R95" s="154"/>
      <c r="S95" s="154"/>
      <c r="T95" s="154"/>
      <c r="U95" s="154"/>
      <c r="V95" s="154"/>
      <c r="W95" s="154"/>
      <c r="X95" s="154"/>
      <c r="Y95" s="154"/>
      <c r="Z95" s="154"/>
      <c r="AA95" s="154"/>
      <c r="AB95" s="154"/>
      <c r="AC95" s="154"/>
      <c r="AD95" s="154"/>
      <c r="AE95" s="154"/>
      <c r="AF95" s="154"/>
      <c r="AG95" s="154"/>
      <c r="AH95" s="154"/>
      <c r="AI95" s="154"/>
      <c r="AJ95" s="24"/>
      <c r="AK95" s="24" t="str">
        <f t="shared" ref="AK95:AK126" si="91">IF($F95="","",IF(AJ95=1,1,IF(AM95&lt;&gt;1,$AN$1,IF(SUMPRODUCT(--(H95:AI95&gt;=$H$6:$AI$6)*($H$6:$AI$6&lt;&gt;""))=COUNTIF($H$4:$AI$4,1),1,0))))</f>
        <v/>
      </c>
      <c r="AL95" s="25"/>
      <c r="AM95" s="1">
        <f t="shared" ref="AM95:AM130" si="92">IF(SUM(AP95:BS95)=COUNT(AP95:BS95),1,0)</f>
        <v>0</v>
      </c>
      <c r="AN95" s="1" t="str">
        <f t="shared" si="90"/>
        <v/>
      </c>
      <c r="AO95" s="1" t="str">
        <f t="shared" si="90"/>
        <v/>
      </c>
      <c r="AP95" s="1">
        <f t="shared" ref="AP95:AP130" si="93">IF(H$30="",1,IF(H$4=99,1,IF(H95="",0,IF(H$30=$AQ$1,IF(ISNA(MATCH(H95,$AN$30:$AO$30,0)),0,1),IF(H$30=$AR$1,IF(IFERROR(H95*1,"bad")="bad",0,1),IF(H$30=$AS$1,IF(IFERROR(IF(H95=TRUNC(H95),1,"bad"),"bad")="bad",0,1),IF(H$30=$AT$1,IF(AND(IF(IFERROR(H95*1,"bad")="bad",0,1)=1,H95&gt;=0),1,0),IF(H$30=$AU$1,IF(AND(IF(IFERROR(IF(H95=TRUNC(H95),1,"bad"),"bad")="bad",0,1)=1,H95&gt;=0),1,0),IF(H$30=$AV$1,IF(AND(IF(IFERROR(H95*1,"bad")="bad",0,1)=1,H95&gt;0),1,0),IF(H$30=$AW$1,IF(AND(IF(IFERROR(IF(H95=TRUNC(H95),1,"bad"),"bad")="bad",0,1)=1,H95&gt;0),1,0),IF(H$30=$AX$1,1,IF(H$30=$AY$1,IF(IFERROR(HLOOKUP(H95,$AQ$4:$AZ$4,1,0),"bad")="bad",0,1),0))))))))))))</f>
        <v>0</v>
      </c>
      <c r="AQ95" s="1">
        <f t="shared" ref="AQ95:AQ130" si="94">IF(I$30="",1,IF(I$4=99,1,IF(I95="",0,IF(I$30=$AQ$1,IF(ISNA(MATCH(I95,$AN$30:$AO$30,0)),0,1),IF(I$30=$AR$1,IF(IFERROR(I95*1,"bad")="bad",0,1),IF(I$30=$AS$1,IF(IFERROR(IF(I95=TRUNC(I95),1,"bad"),"bad")="bad",0,1),IF(I$30=$AT$1,IF(AND(IF(IFERROR(I95*1,"bad")="bad",0,1)=1,I95&gt;=0),1,0),IF(I$30=$AU$1,IF(AND(IF(IFERROR(IF(I95=TRUNC(I95),1,"bad"),"bad")="bad",0,1)=1,I95&gt;=0),1,0),IF(I$30=$AV$1,IF(AND(IF(IFERROR(I95*1,"bad")="bad",0,1)=1,I95&gt;0),1,0),IF(I$30=$AW$1,IF(AND(IF(IFERROR(IF(I95=TRUNC(I95),1,"bad"),"bad")="bad",0,1)=1,I95&gt;0),1,0),IF(I$30=$AX$1,1,IF(I$30=$AY$1,IF(IFERROR(HLOOKUP(I95,$AQ$4:$AZ$4,1,0),"bad")="bad",0,1),0))))))))))))</f>
        <v>0</v>
      </c>
      <c r="AS95" s="1">
        <f t="shared" ref="AS95:AS130" si="95">IF(K$30="",1,IF(K$4=99,1,IF(K95="",0,IF(K$30=$AQ$1,IF(ISNA(MATCH(K95,$AN$30:$AO$30,0)),0,1),IF(K$30=$AR$1,IF(IFERROR(K95*1,"bad")="bad",0,1),IF(K$30=$AS$1,IF(IFERROR(IF(K95=TRUNC(K95),1,"bad"),"bad")="bad",0,1),IF(K$30=$AT$1,IF(AND(IF(IFERROR(K95*1,"bad")="bad",0,1)=1,K95&gt;=0),1,0),IF(K$30=$AU$1,IF(AND(IF(IFERROR(IF(K95=TRUNC(K95),1,"bad"),"bad")="bad",0,1)=1,K95&gt;=0),1,0),IF(K$30=$AV$1,IF(AND(IF(IFERROR(K95*1,"bad")="bad",0,1)=1,K95&gt;0),1,0),IF(K$30=$AW$1,IF(AND(IF(IFERROR(IF(K95=TRUNC(K95),1,"bad"),"bad")="bad",0,1)=1,K95&gt;0),1,0),IF(K$30=$AX$1,1,IF(K$30=$AY$1,IF(IFERROR(HLOOKUP(K95,$AQ$4:$AZ$4,1,0),"bad")="bad",0,1),0))))))))))))</f>
        <v>0</v>
      </c>
      <c r="AT95" s="1">
        <f t="shared" ref="AT95:AT130" si="96">IF(L$30="",1,IF(L$4=99,1,IF(L95="",0,IF(L$30=$AQ$1,IF(ISNA(MATCH(L95,$AN$30:$AO$30,0)),0,1),IF(L$30=$AR$1,IF(IFERROR(L95*1,"bad")="bad",0,1),IF(L$30=$AS$1,IF(IFERROR(IF(L95=TRUNC(L95),1,"bad"),"bad")="bad",0,1),IF(L$30=$AT$1,IF(AND(IF(IFERROR(L95*1,"bad")="bad",0,1)=1,L95&gt;=0),1,0),IF(L$30=$AU$1,IF(AND(IF(IFERROR(IF(L95=TRUNC(L95),1,"bad"),"bad")="bad",0,1)=1,L95&gt;=0),1,0),IF(L$30=$AV$1,IF(AND(IF(IFERROR(L95*1,"bad")="bad",0,1)=1,L95&gt;0),1,0),IF(L$30=$AW$1,IF(AND(IF(IFERROR(IF(L95=TRUNC(L95),1,"bad"),"bad")="bad",0,1)=1,L95&gt;0),1,0),IF(L$30=$AX$1,1,IF(L$30=$AY$1,IF(IFERROR(HLOOKUP(L95,$AQ$4:$AZ$4,1,0),"bad")="bad",0,1),0))))))))))))</f>
        <v>0</v>
      </c>
      <c r="AU95" s="1">
        <f t="shared" ref="AU95:AU130" si="97">IF(M$30="",1,IF(M$4=99,1,IF(M95="",0,IF(M$30=$AQ$1,IF(ISNA(MATCH(M95,$AN$30:$AO$30,0)),0,1),IF(M$30=$AR$1,IF(IFERROR(M95*1,"bad")="bad",0,1),IF(M$30=$AS$1,IF(IFERROR(IF(M95=TRUNC(M95),1,"bad"),"bad")="bad",0,1),IF(M$30=$AT$1,IF(AND(IF(IFERROR(M95*1,"bad")="bad",0,1)=1,M95&gt;=0),1,0),IF(M$30=$AU$1,IF(AND(IF(IFERROR(IF(M95=TRUNC(M95),1,"bad"),"bad")="bad",0,1)=1,M95&gt;=0),1,0),IF(M$30=$AV$1,IF(AND(IF(IFERROR(M95*1,"bad")="bad",0,1)=1,M95&gt;0),1,0),IF(M$30=$AW$1,IF(AND(IF(IFERROR(IF(M95=TRUNC(M95),1,"bad"),"bad")="bad",0,1)=1,M95&gt;0),1,0),IF(M$30=$AX$1,1,IF(M$30=$AY$1,IF(IFERROR(HLOOKUP(M95,$AQ$4:$AZ$4,1,0),"bad")="bad",0,1),0))))))))))))</f>
        <v>0</v>
      </c>
      <c r="AV95" s="1">
        <f t="shared" ref="AV95:AV130" si="98">IF(N$30="",1,IF(N$4=99,1,IF(N95="",0,IF(N$30=$AQ$1,IF(ISNA(MATCH(N95,$AN$30:$AO$30,0)),0,1),IF(N$30=$AR$1,IF(IFERROR(N95*1,"bad")="bad",0,1),IF(N$30=$AS$1,IF(IFERROR(IF(N95=TRUNC(N95),1,"bad"),"bad")="bad",0,1),IF(N$30=$AT$1,IF(AND(IF(IFERROR(N95*1,"bad")="bad",0,1)=1,N95&gt;=0),1,0),IF(N$30=$AU$1,IF(AND(IF(IFERROR(IF(N95=TRUNC(N95),1,"bad"),"bad")="bad",0,1)=1,N95&gt;=0),1,0),IF(N$30=$AV$1,IF(AND(IF(IFERROR(N95*1,"bad")="bad",0,1)=1,N95&gt;0),1,0),IF(N$30=$AW$1,IF(AND(IF(IFERROR(IF(N95=TRUNC(N95),1,"bad"),"bad")="bad",0,1)=1,N95&gt;0),1,0),IF(N$30=$AX$1,1,IF(N$30=$AY$1,IF(IFERROR(HLOOKUP(N95,$AQ$4:$AZ$4,1,0),"bad")="bad",0,1),0))))))))))))</f>
        <v>0</v>
      </c>
      <c r="AW95" s="1">
        <f t="shared" ref="AW95:AW130" si="99">IF(O$30="",1,IF(O$4=99,1,IF(O95="",0,IF(O$30=$AQ$1,IF(ISNA(MATCH(O95,$AN$30:$AO$30,0)),0,1),IF(O$30=$AR$1,IF(IFERROR(O95*1,"bad")="bad",0,1),IF(O$30=$AS$1,IF(IFERROR(IF(O95=TRUNC(O95),1,"bad"),"bad")="bad",0,1),IF(O$30=$AT$1,IF(AND(IF(IFERROR(O95*1,"bad")="bad",0,1)=1,O95&gt;=0),1,0),IF(O$30=$AU$1,IF(AND(IF(IFERROR(IF(O95=TRUNC(O95),1,"bad"),"bad")="bad",0,1)=1,O95&gt;=0),1,0),IF(O$30=$AV$1,IF(AND(IF(IFERROR(O95*1,"bad")="bad",0,1)=1,O95&gt;0),1,0),IF(O$30=$AW$1,IF(AND(IF(IFERROR(IF(O95=TRUNC(O95),1,"bad"),"bad")="bad",0,1)=1,O95&gt;0),1,0),IF(O$30=$AX$1,1,IF(O$30=$AY$1,IF(IFERROR(HLOOKUP(O95,$AQ$4:$AZ$4,1,0),"bad")="bad",0,1),0))))))))))))</f>
        <v>0</v>
      </c>
      <c r="AX95" s="1">
        <f t="shared" ref="AX95:AY130" si="100">IF(P$30="",1,IF(P$4=99,1,IF(P95="",0,IF(P$30=$AQ$1,IF(ISNA(MATCH(P95,$AN$30:$AO$30,0)),0,1),IF(P$30=$AR$1,IF(IFERROR(P95*1,"bad")="bad",0,1),IF(P$30=$AS$1,IF(IFERROR(IF(P95=TRUNC(P95),1,"bad"),"bad")="bad",0,1),IF(P$30=$AT$1,IF(AND(IF(IFERROR(P95*1,"bad")="bad",0,1)=1,P95&gt;=0),1,0),IF(P$30=$AU$1,IF(AND(IF(IFERROR(IF(P95=TRUNC(P95),1,"bad"),"bad")="bad",0,1)=1,P95&gt;=0),1,0),IF(P$30=$AV$1,IF(AND(IF(IFERROR(P95*1,"bad")="bad",0,1)=1,P95&gt;0),1,0),IF(P$30=$AW$1,IF(AND(IF(IFERROR(IF(P95=TRUNC(P95),1,"bad"),"bad")="bad",0,1)=1,P95&gt;0),1,0),IF(P$30=$AX$1,1,IF(P$30=$AY$1,IF(IFERROR(HLOOKUP(P95,$AQ$4:$AZ$4,1,0),"bad")="bad",0,1),0))))))))))))</f>
        <v>0</v>
      </c>
      <c r="AY95" s="1">
        <f t="shared" si="100"/>
        <v>0</v>
      </c>
      <c r="AZ95" s="1">
        <f t="shared" ref="AZ95:AZ130" si="101">IF(R$30="",1,IF(R$4=99,1,IF(R95="",0,IF(R$30=$AQ$1,IF(ISNA(MATCH(R95,$AN$30:$AO$30,0)),0,1),IF(R$30=$AR$1,IF(IFERROR(R95*1,"bad")="bad",0,1),IF(R$30=$AS$1,IF(IFERROR(IF(R95=TRUNC(R95),1,"bad"),"bad")="bad",0,1),IF(R$30=$AT$1,IF(AND(IF(IFERROR(R95*1,"bad")="bad",0,1)=1,R95&gt;=0),1,0),IF(R$30=$AU$1,IF(AND(IF(IFERROR(IF(R95=TRUNC(R95),1,"bad"),"bad")="bad",0,1)=1,R95&gt;=0),1,0),IF(R$30=$AV$1,IF(AND(IF(IFERROR(R95*1,"bad")="bad",0,1)=1,R95&gt;0),1,0),IF(R$30=$AW$1,IF(AND(IF(IFERROR(IF(R95=TRUNC(R95),1,"bad"),"bad")="bad",0,1)=1,R95&gt;0),1,0),IF(R$30=$AX$1,1,IF(R$30=$AY$1,IF(IFERROR(HLOOKUP(R95,$AQ$4:$AZ$4,1,0),"bad")="bad",0,1),0))))))))))))</f>
        <v>0</v>
      </c>
      <c r="BA95" s="1">
        <f t="shared" ref="BA95:BA130" si="102">IF(S$30="",1,IF(S$4=99,1,IF(S95="",0,IF(S$30=$AQ$1,IF(ISNA(MATCH(S95,$AN$30:$AO$30,0)),0,1),IF(S$30=$AR$1,IF(IFERROR(S95*1,"bad")="bad",0,1),IF(S$30=$AS$1,IF(IFERROR(IF(S95=TRUNC(S95),1,"bad"),"bad")="bad",0,1),IF(S$30=$AT$1,IF(AND(IF(IFERROR(S95*1,"bad")="bad",0,1)=1,S95&gt;=0),1,0),IF(S$30=$AU$1,IF(AND(IF(IFERROR(IF(S95=TRUNC(S95),1,"bad"),"bad")="bad",0,1)=1,S95&gt;=0),1,0),IF(S$30=$AV$1,IF(AND(IF(IFERROR(S95*1,"bad")="bad",0,1)=1,S95&gt;0),1,0),IF(S$30=$AW$1,IF(AND(IF(IFERROR(IF(S95=TRUNC(S95),1,"bad"),"bad")="bad",0,1)=1,S95&gt;0),1,0),IF(S$30=$AX$1,1,IF(S$30=$AY$1,IF(IFERROR(HLOOKUP(S95,$AQ$4:$AZ$4,1,0),"bad")="bad",0,1),0))))))))))))</f>
        <v>0</v>
      </c>
      <c r="BB95" s="1">
        <f t="shared" ref="BB95:BB130" si="103">IF(T$30="",1,IF(T$4=99,1,IF(T95="",0,IF(T$30=$AQ$1,IF(ISNA(MATCH(T95,$AN$30:$AO$30,0)),0,1),IF(T$30=$AR$1,IF(IFERROR(T95*1,"bad")="bad",0,1),IF(T$30=$AS$1,IF(IFERROR(IF(T95=TRUNC(T95),1,"bad"),"bad")="bad",0,1),IF(T$30=$AT$1,IF(AND(IF(IFERROR(T95*1,"bad")="bad",0,1)=1,T95&gt;=0),1,0),IF(T$30=$AU$1,IF(AND(IF(IFERROR(IF(T95=TRUNC(T95),1,"bad"),"bad")="bad",0,1)=1,T95&gt;=0),1,0),IF(T$30=$AV$1,IF(AND(IF(IFERROR(T95*1,"bad")="bad",0,1)=1,T95&gt;0),1,0),IF(T$30=$AW$1,IF(AND(IF(IFERROR(IF(T95=TRUNC(T95),1,"bad"),"bad")="bad",0,1)=1,T95&gt;0),1,0),IF(T$30=$AX$1,1,IF(T$30=$AY$1,IF(IFERROR(HLOOKUP(T95,$AQ$4:$AZ$4,1,0),"bad")="bad",0,1),0))))))))))))</f>
        <v>0</v>
      </c>
      <c r="BC95" s="1">
        <f t="shared" ref="BC95:BC130" si="104">IF(U$30="",1,IF(U$4=99,1,IF(U95="",0,IF(U$30=$AQ$1,IF(ISNA(MATCH(U95,$AN$30:$AO$30,0)),0,1),IF(U$30=$AR$1,IF(IFERROR(U95*1,"bad")="bad",0,1),IF(U$30=$AS$1,IF(IFERROR(IF(U95=TRUNC(U95),1,"bad"),"bad")="bad",0,1),IF(U$30=$AT$1,IF(AND(IF(IFERROR(U95*1,"bad")="bad",0,1)=1,U95&gt;=0),1,0),IF(U$30=$AU$1,IF(AND(IF(IFERROR(IF(U95=TRUNC(U95),1,"bad"),"bad")="bad",0,1)=1,U95&gt;=0),1,0),IF(U$30=$AV$1,IF(AND(IF(IFERROR(U95*1,"bad")="bad",0,1)=1,U95&gt;0),1,0),IF(U$30=$AW$1,IF(AND(IF(IFERROR(IF(U95=TRUNC(U95),1,"bad"),"bad")="bad",0,1)=1,U95&gt;0),1,0),IF(U$30=$AX$1,1,IF(U$30=$AY$1,IF(IFERROR(HLOOKUP(U95,$AQ$4:$AZ$4,1,0),"bad")="bad",0,1),0))))))))))))</f>
        <v>0</v>
      </c>
      <c r="BD95" s="1">
        <f t="shared" ref="BD95:BD130" si="105">IF(V$30="",1,IF(V$4=99,1,IF(V95="",0,IF(V$30=$AQ$1,IF(ISNA(MATCH(V95,$AN$30:$AO$30,0)),0,1),IF(V$30=$AR$1,IF(IFERROR(V95*1,"bad")="bad",0,1),IF(V$30=$AS$1,IF(IFERROR(IF(V95=TRUNC(V95),1,"bad"),"bad")="bad",0,1),IF(V$30=$AT$1,IF(AND(IF(IFERROR(V95*1,"bad")="bad",0,1)=1,V95&gt;=0),1,0),IF(V$30=$AU$1,IF(AND(IF(IFERROR(IF(V95=TRUNC(V95),1,"bad"),"bad")="bad",0,1)=1,V95&gt;=0),1,0),IF(V$30=$AV$1,IF(AND(IF(IFERROR(V95*1,"bad")="bad",0,1)=1,V95&gt;0),1,0),IF(V$30=$AW$1,IF(AND(IF(IFERROR(IF(V95=TRUNC(V95),1,"bad"),"bad")="bad",0,1)=1,V95&gt;0),1,0),IF(V$30=$AX$1,1,IF(V$30=$AY$1,IF(IFERROR(HLOOKUP(V95,$AQ$4:$AZ$4,1,0),"bad")="bad",0,1),0))))))))))))</f>
        <v>0</v>
      </c>
      <c r="BE95" s="1">
        <f t="shared" ref="BE95:BE130" si="106">IF(W$30="",1,IF(W$4=99,1,IF(W95="",0,IF(W$30=$AQ$1,IF(ISNA(MATCH(W95,$AN$30:$AO$30,0)),0,1),IF(W$30=$AR$1,IF(IFERROR(W95*1,"bad")="bad",0,1),IF(W$30=$AS$1,IF(IFERROR(IF(W95=TRUNC(W95),1,"bad"),"bad")="bad",0,1),IF(W$30=$AT$1,IF(AND(IF(IFERROR(W95*1,"bad")="bad",0,1)=1,W95&gt;=0),1,0),IF(W$30=$AU$1,IF(AND(IF(IFERROR(IF(W95=TRUNC(W95),1,"bad"),"bad")="bad",0,1)=1,W95&gt;=0),1,0),IF(W$30=$AV$1,IF(AND(IF(IFERROR(W95*1,"bad")="bad",0,1)=1,W95&gt;0),1,0),IF(W$30=$AW$1,IF(AND(IF(IFERROR(IF(W95=TRUNC(W95),1,"bad"),"bad")="bad",0,1)=1,W95&gt;0),1,0),IF(W$30=$AX$1,1,IF(W$30=$AY$1,IF(IFERROR(HLOOKUP(W95,$AQ$4:$AZ$4,1,0),"bad")="bad",0,1),0))))))))))))</f>
        <v>0</v>
      </c>
      <c r="BF95" s="1">
        <f t="shared" ref="BF95:BF130" si="107">IF(X$30="",1,IF(X$4=99,1,IF(X95="",0,IF(X$30=$AQ$1,IF(ISNA(MATCH(X95,$AN$30:$AO$30,0)),0,1),IF(X$30=$AR$1,IF(IFERROR(X95*1,"bad")="bad",0,1),IF(X$30=$AS$1,IF(IFERROR(IF(X95=TRUNC(X95),1,"bad"),"bad")="bad",0,1),IF(X$30=$AT$1,IF(AND(IF(IFERROR(X95*1,"bad")="bad",0,1)=1,X95&gt;=0),1,0),IF(X$30=$AU$1,IF(AND(IF(IFERROR(IF(X95=TRUNC(X95),1,"bad"),"bad")="bad",0,1)=1,X95&gt;=0),1,0),IF(X$30=$AV$1,IF(AND(IF(IFERROR(X95*1,"bad")="bad",0,1)=1,X95&gt;0),1,0),IF(X$30=$AW$1,IF(AND(IF(IFERROR(IF(X95=TRUNC(X95),1,"bad"),"bad")="bad",0,1)=1,X95&gt;0),1,0),IF(X$30=$AX$1,1,IF(X$30=$AY$1,IF(IFERROR(HLOOKUP(X95,$AQ$4:$AZ$4,1,0),"bad")="bad",0,1),0))))))))))))</f>
        <v>0</v>
      </c>
      <c r="BG95" s="251">
        <f t="shared" ref="BG95:BG130" si="108">IF(Y$30="",1,IF(Y$4=99,1,IF(Y95="",0,IF(Y$30=$AQ$1,IF(ISNA(MATCH(Y95,$AN$30:$AO$30,0)),0,1),IF(Y$30=$AR$1,IF(IFERROR(Y95*1,"bad")="bad",0,1),IF(Y$30=$AS$1,IF(IFERROR(IF(Y95=TRUNC(Y95),1,"bad"),"bad")="bad",0,1),IF(Y$30=$AT$1,IF(AND(IF(IFERROR(Y95*1,"bad")="bad",0,1)=1,Y95&gt;=0),1,0),IF(Y$30=$AU$1,IF(AND(IF(IFERROR(IF(Y95=TRUNC(Y95),1,"bad"),"bad")="bad",0,1)=1,Y95&gt;=0),1,0),IF(Y$30=$AV$1,IF(AND(IF(IFERROR(Y95*1,"bad")="bad",0,1)=1,Y95&gt;0),1,0),IF(Y$30=$AW$1,IF(AND(IF(IFERROR(IF(Y95=TRUNC(Y95),1,"bad"),"bad")="bad",0,1)=1,Y95&gt;0),1,0),IF(Y$30=$AX$1,1,IF(Y$30=$AY$1,IF(IFERROR(HLOOKUP(Y95,$AQ$4:$AZ$4,1,0),"bad")="bad",0,1),0))))))))))))</f>
        <v>0</v>
      </c>
      <c r="BH95" s="251">
        <f t="shared" ref="BH95:BH130" si="109">IF(Z$30="",1,IF(Z$4=99,1,IF(Z95="",0,IF(Z$30=$AQ$1,IF(ISNA(MATCH(Z95,$AN$30:$AO$30,0)),0,1),IF(Z$30=$AR$1,IF(IFERROR(Z95*1,"bad")="bad",0,1),IF(Z$30=$AS$1,IF(IFERROR(IF(Z95=TRUNC(Z95),1,"bad"),"bad")="bad",0,1),IF(Z$30=$AT$1,IF(AND(IF(IFERROR(Z95*1,"bad")="bad",0,1)=1,Z95&gt;=0),1,0),IF(Z$30=$AU$1,IF(AND(IF(IFERROR(IF(Z95=TRUNC(Z95),1,"bad"),"bad")="bad",0,1)=1,Z95&gt;=0),1,0),IF(Z$30=$AV$1,IF(AND(IF(IFERROR(Z95*1,"bad")="bad",0,1)=1,Z95&gt;0),1,0),IF(Z$30=$AW$1,IF(AND(IF(IFERROR(IF(Z95=TRUNC(Z95),1,"bad"),"bad")="bad",0,1)=1,Z95&gt;0),1,0),IF(Z$30=$AX$1,1,IF(Z$30=$AY$1,IF(IFERROR(HLOOKUP(Z95,$AQ$4:$AZ$4,1,0),"bad")="bad",0,1),0))))))))))))</f>
        <v>0</v>
      </c>
      <c r="BI95" s="251">
        <f t="shared" ref="BI95:BI130" si="110">IF(AA$30="",1,IF(AA$4=99,1,IF(AA95="",0,IF(AA$30=$AQ$1,IF(ISNA(MATCH(AA95,$AN$30:$AO$30,0)),0,1),IF(AA$30=$AR$1,IF(IFERROR(AA95*1,"bad")="bad",0,1),IF(AA$30=$AS$1,IF(IFERROR(IF(AA95=TRUNC(AA95),1,"bad"),"bad")="bad",0,1),IF(AA$30=$AT$1,IF(AND(IF(IFERROR(AA95*1,"bad")="bad",0,1)=1,AA95&gt;=0),1,0),IF(AA$30=$AU$1,IF(AND(IF(IFERROR(IF(AA95=TRUNC(AA95),1,"bad"),"bad")="bad",0,1)=1,AA95&gt;=0),1,0),IF(AA$30=$AV$1,IF(AND(IF(IFERROR(AA95*1,"bad")="bad",0,1)=1,AA95&gt;0),1,0),IF(AA$30=$AW$1,IF(AND(IF(IFERROR(IF(AA95=TRUNC(AA95),1,"bad"),"bad")="bad",0,1)=1,AA95&gt;0),1,0),IF(AA$30=$AX$1,1,IF(AA$30=$AY$1,IF(IFERROR(HLOOKUP(AA95,$AQ$4:$AZ$4,1,0),"bad")="bad",0,1),0))))))))))))</f>
        <v>0</v>
      </c>
      <c r="BJ95" s="251">
        <f t="shared" ref="BJ95:BJ130" si="111">IF(AB$30="",1,IF(AB$4=99,1,IF(AB95="",0,IF(AB$30=$AQ$1,IF(ISNA(MATCH(AB95,$AN$30:$AO$30,0)),0,1),IF(AB$30=$AR$1,IF(IFERROR(AB95*1,"bad")="bad",0,1),IF(AB$30=$AS$1,IF(IFERROR(IF(AB95=TRUNC(AB95),1,"bad"),"bad")="bad",0,1),IF(AB$30=$AT$1,IF(AND(IF(IFERROR(AB95*1,"bad")="bad",0,1)=1,AB95&gt;=0),1,0),IF(AB$30=$AU$1,IF(AND(IF(IFERROR(IF(AB95=TRUNC(AB95),1,"bad"),"bad")="bad",0,1)=1,AB95&gt;=0),1,0),IF(AB$30=$AV$1,IF(AND(IF(IFERROR(AB95*1,"bad")="bad",0,1)=1,AB95&gt;0),1,0),IF(AB$30=$AW$1,IF(AND(IF(IFERROR(IF(AB95=TRUNC(AB95),1,"bad"),"bad")="bad",0,1)=1,AB95&gt;0),1,0),IF(AB$30=$AX$1,1,IF(AB$30=$AY$1,IF(IFERROR(HLOOKUP(AB95,$AQ$4:$AZ$4,1,0),"bad")="bad",0,1),0))))))))))))</f>
        <v>0</v>
      </c>
      <c r="BK95" s="251">
        <f t="shared" ref="BK95:BK130" si="112">IF(AC$30="",1,IF(AC$4=99,1,IF(AC95="",0,IF(AC$30=$AQ$1,IF(ISNA(MATCH(AC95,$AN$30:$AO$30,0)),0,1),IF(AC$30=$AR$1,IF(IFERROR(AC95*1,"bad")="bad",0,1),IF(AC$30=$AS$1,IF(IFERROR(IF(AC95=TRUNC(AC95),1,"bad"),"bad")="bad",0,1),IF(AC$30=$AT$1,IF(AND(IF(IFERROR(AC95*1,"bad")="bad",0,1)=1,AC95&gt;=0),1,0),IF(AC$30=$AU$1,IF(AND(IF(IFERROR(IF(AC95=TRUNC(AC95),1,"bad"),"bad")="bad",0,1)=1,AC95&gt;=0),1,0),IF(AC$30=$AV$1,IF(AND(IF(IFERROR(AC95*1,"bad")="bad",0,1)=1,AC95&gt;0),1,0),IF(AC$30=$AW$1,IF(AND(IF(IFERROR(IF(AC95=TRUNC(AC95),1,"bad"),"bad")="bad",0,1)=1,AC95&gt;0),1,0),IF(AC$30=$AX$1,1,IF(AC$30=$AY$1,IF(IFERROR(HLOOKUP(AC95,$AQ$4:$AZ$4,1,0),"bad")="bad",0,1),0))))))))))))</f>
        <v>0</v>
      </c>
      <c r="BL95" s="251">
        <f t="shared" ref="BL95:BL130" si="113">IF(AD$30="",1,IF(AD$4=99,1,IF(AD95="",0,IF(AD$30=$AQ$1,IF(ISNA(MATCH(AD95,$AN$30:$AO$30,0)),0,1),IF(AD$30=$AR$1,IF(IFERROR(AD95*1,"bad")="bad",0,1),IF(AD$30=$AS$1,IF(IFERROR(IF(AD95=TRUNC(AD95),1,"bad"),"bad")="bad",0,1),IF(AD$30=$AT$1,IF(AND(IF(IFERROR(AD95*1,"bad")="bad",0,1)=1,AD95&gt;=0),1,0),IF(AD$30=$AU$1,IF(AND(IF(IFERROR(IF(AD95=TRUNC(AD95),1,"bad"),"bad")="bad",0,1)=1,AD95&gt;=0),1,0),IF(AD$30=$AV$1,IF(AND(IF(IFERROR(AD95*1,"bad")="bad",0,1)=1,AD95&gt;0),1,0),IF(AD$30=$AW$1,IF(AND(IF(IFERROR(IF(AD95=TRUNC(AD95),1,"bad"),"bad")="bad",0,1)=1,AD95&gt;0),1,0),IF(AD$30=$AX$1,1,IF(AD$30=$AY$1,IF(IFERROR(HLOOKUP(AD95,$AQ$4:$AZ$4,1,0),"bad")="bad",0,1),0))))))))))))</f>
        <v>0</v>
      </c>
      <c r="BM95" s="251">
        <f t="shared" ref="BM95:BM130" si="114">IF(AE$30="",1,IF(AE$4=99,1,IF(AE95="",0,IF(AE$30=$AQ$1,IF(ISNA(MATCH(AE95,$AN$30:$AO$30,0)),0,1),IF(AE$30=$AR$1,IF(IFERROR(AE95*1,"bad")="bad",0,1),IF(AE$30=$AS$1,IF(IFERROR(IF(AE95=TRUNC(AE95),1,"bad"),"bad")="bad",0,1),IF(AE$30=$AT$1,IF(AND(IF(IFERROR(AE95*1,"bad")="bad",0,1)=1,AE95&gt;=0),1,0),IF(AE$30=$AU$1,IF(AND(IF(IFERROR(IF(AE95=TRUNC(AE95),1,"bad"),"bad")="bad",0,1)=1,AE95&gt;=0),1,0),IF(AE$30=$AV$1,IF(AND(IF(IFERROR(AE95*1,"bad")="bad",0,1)=1,AE95&gt;0),1,0),IF(AE$30=$AW$1,IF(AND(IF(IFERROR(IF(AE95=TRUNC(AE95),1,"bad"),"bad")="bad",0,1)=1,AE95&gt;0),1,0),IF(AE$30=$AX$1,1,IF(AE$30=$AY$1,IF(IFERROR(HLOOKUP(AE95,$AQ$4:$AZ$4,1,0),"bad")="bad",0,1),0))))))))))))</f>
        <v>0</v>
      </c>
      <c r="BN95" s="251">
        <f t="shared" ref="BN95:BN130" si="115">IF(AF$30="",1,IF(AF$4=99,1,IF(AF95="",0,IF(AF$30=$AQ$1,IF(ISNA(MATCH(AF95,$AN$30:$AO$30,0)),0,1),IF(AF$30=$AR$1,IF(IFERROR(AF95*1,"bad")="bad",0,1),IF(AF$30=$AS$1,IF(IFERROR(IF(AF95=TRUNC(AF95),1,"bad"),"bad")="bad",0,1),IF(AF$30=$AT$1,IF(AND(IF(IFERROR(AF95*1,"bad")="bad",0,1)=1,AF95&gt;=0),1,0),IF(AF$30=$AU$1,IF(AND(IF(IFERROR(IF(AF95=TRUNC(AF95),1,"bad"),"bad")="bad",0,1)=1,AF95&gt;=0),1,0),IF(AF$30=$AV$1,IF(AND(IF(IFERROR(AF95*1,"bad")="bad",0,1)=1,AF95&gt;0),1,0),IF(AF$30=$AW$1,IF(AND(IF(IFERROR(IF(AF95=TRUNC(AF95),1,"bad"),"bad")="bad",0,1)=1,AF95&gt;0),1,0),IF(AF$30=$AX$1,1,IF(AF$30=$AY$1,IF(IFERROR(HLOOKUP(AF95,$AQ$4:$AZ$4,1,0),"bad")="bad",0,1),0))))))))))))</f>
        <v>0</v>
      </c>
      <c r="BO95" s="251">
        <f t="shared" ref="BO95:BO130" si="116">IF(AG$30="",1,IF(AG$4=99,1,IF(AG95="",0,IF(AG$30=$AQ$1,IF(ISNA(MATCH(AG95,$AN$30:$AO$30,0)),0,1),IF(AG$30=$AR$1,IF(IFERROR(AG95*1,"bad")="bad",0,1),IF(AG$30=$AS$1,IF(IFERROR(IF(AG95=TRUNC(AG95),1,"bad"),"bad")="bad",0,1),IF(AG$30=$AT$1,IF(AND(IF(IFERROR(AG95*1,"bad")="bad",0,1)=1,AG95&gt;=0),1,0),IF(AG$30=$AU$1,IF(AND(IF(IFERROR(IF(AG95=TRUNC(AG95),1,"bad"),"bad")="bad",0,1)=1,AG95&gt;=0),1,0),IF(AG$30=$AV$1,IF(AND(IF(IFERROR(AG95*1,"bad")="bad",0,1)=1,AG95&gt;0),1,0),IF(AG$30=$AW$1,IF(AND(IF(IFERROR(IF(AG95=TRUNC(AG95),1,"bad"),"bad")="bad",0,1)=1,AG95&gt;0),1,0),IF(AG$30=$AX$1,1,IF(AG$30=$AY$1,IF(IFERROR(HLOOKUP(AG95,$AQ$4:$AZ$4,1,0),"bad")="bad",0,1),0))))))))))))</f>
        <v>1</v>
      </c>
      <c r="BP95" s="251">
        <f t="shared" ref="BP95:BP130" si="117">IF(AH$30="",1,IF(AH$4=99,1,IF(AH95="",0,IF(AH$30=$AQ$1,IF(ISNA(MATCH(AH95,$AN$30:$AO$30,0)),0,1),IF(AH$30=$AR$1,IF(IFERROR(AH95*1,"bad")="bad",0,1),IF(AH$30=$AS$1,IF(IFERROR(IF(AH95=TRUNC(AH95),1,"bad"),"bad")="bad",0,1),IF(AH$30=$AT$1,IF(AND(IF(IFERROR(AH95*1,"bad")="bad",0,1)=1,AH95&gt;=0),1,0),IF(AH$30=$AU$1,IF(AND(IF(IFERROR(IF(AH95=TRUNC(AH95),1,"bad"),"bad")="bad",0,1)=1,AH95&gt;=0),1,0),IF(AH$30=$AV$1,IF(AND(IF(IFERROR(AH95*1,"bad")="bad",0,1)=1,AH95&gt;0),1,0),IF(AH$30=$AW$1,IF(AND(IF(IFERROR(IF(AH95=TRUNC(AH95),1,"bad"),"bad")="bad",0,1)=1,AH95&gt;0),1,0),IF(AH$30=$AX$1,1,IF(AH$30=$AY$1,IF(IFERROR(HLOOKUP(AH95,$AQ$4:$AZ$4,1,0),"bad")="bad",0,1),0))))))))))))</f>
        <v>1</v>
      </c>
      <c r="BQ95" s="1">
        <f t="shared" ref="BQ95:BQ130" si="118">IF(AI$30="",1,IF(AI$4=99,1,IF(AI95="",0,IF(AI$30=$AQ$1,IF(ISNA(MATCH(AI95,$AN$30:$AO$30,0)),0,1),IF(AI$30=$AR$1,IF(IFERROR(AI95*1,"bad")="bad",0,1),IF(AI$30=$AS$1,IF(IFERROR(IF(AI95=TRUNC(AI95),1,"bad"),"bad")="bad",0,1),IF(AI$30=$AT$1,IF(AND(IF(IFERROR(AI95*1,"bad")="bad",0,1)=1,AI95&gt;=0),1,0),IF(AI$30=$AU$1,IF(AND(IF(IFERROR(IF(AI95=TRUNC(AI95),1,"bad"),"bad")="bad",0,1)=1,AI95&gt;=0),1,0),IF(AI$30=$AV$1,IF(AND(IF(IFERROR(AI95*1,"bad")="bad",0,1)=1,AI95&gt;0),1,0),IF(AI$30=$AW$1,IF(AND(IF(IFERROR(IF(AI95=TRUNC(AI95),1,"bad"),"bad")="bad",0,1)=1,AI95&gt;0),1,0),IF(AI$30=$AX$1,1,IF(AI$30=$AY$1,IF(IFERROR(HLOOKUP(AI95,$AQ$4:$AZ$4,1,0),"bad")="bad",0,1),0))))))))))))</f>
        <v>1</v>
      </c>
      <c r="BR95" s="1">
        <f t="shared" ref="BR95:BR130" si="119">IF(AJ$30="",1,IF(AJ$4=99,1,IF(AJ95="",0,IF(AJ$30=$AQ$1,IF(ISNA(MATCH(AJ95,$AN$30:$AO$30,0)),0,1),IF(AJ$30=$AR$1,IF(IFERROR(AJ95*1,"bad")="bad",0,1),IF(AJ$30=$AS$1,IF(IFERROR(IF(AJ95=TRUNC(AJ95),1,"bad"),"bad")="bad",0,1),IF(AJ$30=$AT$1,IF(AND(IF(IFERROR(AJ95*1,"bad")="bad",0,1)=1,AJ95&gt;=0),1,0),IF(AJ$30=$AU$1,IF(AND(IF(IFERROR(IF(AJ95=TRUNC(AJ95),1,"bad"),"bad")="bad",0,1)=1,AJ95&gt;=0),1,0),IF(AJ$30=$AV$1,IF(AND(IF(IFERROR(AJ95*1,"bad")="bad",0,1)=1,AJ95&gt;0),1,0),IF(AJ$30=$AW$1,IF(AND(IF(IFERROR(IF(AJ95=TRUNC(AJ95),1,"bad"),"bad")="bad",0,1)=1,AJ95&gt;0),1,0),IF(AJ$30=$AX$1,1,IF(AJ$30=$AY$1,IF(IFERROR(HLOOKUP(AJ95,$AQ$4:$AZ$4,1,0),"bad")="bad",0,1),0))))))))))))</f>
        <v>1</v>
      </c>
      <c r="BS95" s="1">
        <f t="shared" ref="BS95:BS130" si="120">IF(AK$30="",1,IF(AK95="",0,IF(AK$30=$AQ$1,IF(ISNA(MATCH(AK95,$AN$30:$AO$30,0)),0,1),IF(AK$30=$AR$1,IF(IFERROR(AK95*1,"bad")="bad",0,1),IF(AK$30=$AS$1,IF(IFERROR(IF(AK95=TRUNC(AK95),1,"bad"),"bad")="bad",0,1),IF(AK$30=$AT$1,IF(AND(IF(IFERROR(AK95*1,"bad")="bad",0,1)=1,AK95&gt;=0),1,0),IF(AK$30=$AU$1,IF(AND(IF(IFERROR(IF(AK95=TRUNC(AK95),1,"bad"),"bad")="bad",0,1)=1,AK95&gt;=0),1,0),IF(AK$30=$AV$1,IF(AND(IF(IFERROR(AK95*1,"bad")="bad",0,1)=1,AK95&gt;0),1,0),IF(AK$30=$AW$1,IF(AND(IF(IFERROR(IF(AK95=TRUNC(AK95),1,"bad"),"bad")="bad",0,1)=1,AK95&gt;0),1,0),IF(AK$30=$AX$1,1,IF(AK$30=$AY$1,IF(IFERROR(HLOOKUP(AK95,$AQ$4:$AZ$4,1,0),"bad")="bad",0,1),0)))))))))))</f>
        <v>1</v>
      </c>
      <c r="BX95" s="1" t="str">
        <f t="shared" si="89"/>
        <v/>
      </c>
      <c r="BY95" s="1" t="str">
        <f t="shared" si="88"/>
        <v/>
      </c>
      <c r="BZ95" s="1" t="str">
        <f t="shared" si="88"/>
        <v/>
      </c>
      <c r="CA95" s="1" t="str">
        <f t="shared" si="88"/>
        <v/>
      </c>
      <c r="CB95" s="1" t="str">
        <f t="shared" si="88"/>
        <v/>
      </c>
      <c r="CC95" s="1" t="str">
        <f t="shared" si="88"/>
        <v/>
      </c>
      <c r="CD95" s="1" t="str">
        <f t="shared" si="88"/>
        <v/>
      </c>
      <c r="CE95" s="1" t="str">
        <f t="shared" si="88"/>
        <v/>
      </c>
      <c r="CF95" s="1" t="str">
        <f t="shared" si="88"/>
        <v/>
      </c>
      <c r="CG95" s="1" t="str">
        <f t="shared" si="88"/>
        <v/>
      </c>
    </row>
    <row r="96" spans="2:85" x14ac:dyDescent="0.25">
      <c r="B96" s="24" t="str">
        <f t="shared" ref="B96:B130" si="121">IF(F96="","",ROW()-30)</f>
        <v/>
      </c>
      <c r="C96" s="227"/>
      <c r="D96" s="227"/>
      <c r="E96" s="226"/>
      <c r="F96" s="219"/>
      <c r="G96" s="154"/>
      <c r="H96" s="26"/>
      <c r="I96" s="26"/>
      <c r="J96" s="267" t="str">
        <f t="shared" ref="J96:J131" si="122">IF($F96="","",IF(AND(I96&gt;0,I96&lt;=H96),1,$AN$1))</f>
        <v/>
      </c>
      <c r="K96" s="154"/>
      <c r="L96" s="154"/>
      <c r="M96" s="154"/>
      <c r="N96" s="154"/>
      <c r="O96" s="154"/>
      <c r="P96" s="154"/>
      <c r="Q96" s="154"/>
      <c r="R96" s="154"/>
      <c r="S96" s="154"/>
      <c r="T96" s="154"/>
      <c r="U96" s="154"/>
      <c r="V96" s="154"/>
      <c r="W96" s="154"/>
      <c r="X96" s="154"/>
      <c r="Y96" s="154"/>
      <c r="Z96" s="154"/>
      <c r="AA96" s="154"/>
      <c r="AB96" s="154"/>
      <c r="AC96" s="154"/>
      <c r="AD96" s="154"/>
      <c r="AE96" s="154"/>
      <c r="AF96" s="154"/>
      <c r="AG96" s="154"/>
      <c r="AH96" s="154"/>
      <c r="AI96" s="154"/>
      <c r="AJ96" s="24"/>
      <c r="AK96" s="24" t="str">
        <f t="shared" si="91"/>
        <v/>
      </c>
      <c r="AL96" s="25"/>
      <c r="AM96" s="1">
        <f t="shared" si="92"/>
        <v>0</v>
      </c>
      <c r="AN96" s="1" t="str">
        <f t="shared" si="90"/>
        <v/>
      </c>
      <c r="AO96" s="1" t="str">
        <f t="shared" si="90"/>
        <v/>
      </c>
      <c r="AP96" s="1">
        <f t="shared" si="93"/>
        <v>0</v>
      </c>
      <c r="AQ96" s="1">
        <f t="shared" si="94"/>
        <v>0</v>
      </c>
      <c r="AS96" s="1">
        <f t="shared" si="95"/>
        <v>0</v>
      </c>
      <c r="AT96" s="1">
        <f t="shared" si="96"/>
        <v>0</v>
      </c>
      <c r="AU96" s="1">
        <f t="shared" si="97"/>
        <v>0</v>
      </c>
      <c r="AV96" s="1">
        <f t="shared" si="98"/>
        <v>0</v>
      </c>
      <c r="AW96" s="1">
        <f t="shared" si="99"/>
        <v>0</v>
      </c>
      <c r="AX96" s="1">
        <f t="shared" si="100"/>
        <v>0</v>
      </c>
      <c r="AY96" s="1">
        <f t="shared" si="100"/>
        <v>0</v>
      </c>
      <c r="AZ96" s="1">
        <f t="shared" si="101"/>
        <v>0</v>
      </c>
      <c r="BA96" s="1">
        <f t="shared" si="102"/>
        <v>0</v>
      </c>
      <c r="BB96" s="1">
        <f t="shared" si="103"/>
        <v>0</v>
      </c>
      <c r="BC96" s="1">
        <f t="shared" si="104"/>
        <v>0</v>
      </c>
      <c r="BD96" s="1">
        <f t="shared" si="105"/>
        <v>0</v>
      </c>
      <c r="BE96" s="1">
        <f t="shared" si="106"/>
        <v>0</v>
      </c>
      <c r="BF96" s="1">
        <f t="shared" si="107"/>
        <v>0</v>
      </c>
      <c r="BG96" s="251">
        <f t="shared" si="108"/>
        <v>0</v>
      </c>
      <c r="BH96" s="251">
        <f t="shared" si="109"/>
        <v>0</v>
      </c>
      <c r="BI96" s="251">
        <f t="shared" si="110"/>
        <v>0</v>
      </c>
      <c r="BJ96" s="251">
        <f t="shared" si="111"/>
        <v>0</v>
      </c>
      <c r="BK96" s="251">
        <f t="shared" si="112"/>
        <v>0</v>
      </c>
      <c r="BL96" s="251">
        <f t="shared" si="113"/>
        <v>0</v>
      </c>
      <c r="BM96" s="251">
        <f t="shared" si="114"/>
        <v>0</v>
      </c>
      <c r="BN96" s="251">
        <f t="shared" si="115"/>
        <v>0</v>
      </c>
      <c r="BO96" s="251">
        <f t="shared" si="116"/>
        <v>1</v>
      </c>
      <c r="BP96" s="251">
        <f t="shared" si="117"/>
        <v>1</v>
      </c>
      <c r="BQ96" s="1">
        <f t="shared" si="118"/>
        <v>1</v>
      </c>
      <c r="BR96" s="1">
        <f t="shared" si="119"/>
        <v>1</v>
      </c>
      <c r="BS96" s="1">
        <f t="shared" si="120"/>
        <v>1</v>
      </c>
      <c r="BX96" s="1" t="str">
        <f t="shared" si="89"/>
        <v/>
      </c>
      <c r="BY96" s="1" t="str">
        <f t="shared" si="88"/>
        <v/>
      </c>
      <c r="BZ96" s="1" t="str">
        <f t="shared" si="88"/>
        <v/>
      </c>
      <c r="CA96" s="1" t="str">
        <f t="shared" si="88"/>
        <v/>
      </c>
      <c r="CB96" s="1" t="str">
        <f t="shared" si="88"/>
        <v/>
      </c>
      <c r="CC96" s="1" t="str">
        <f t="shared" si="88"/>
        <v/>
      </c>
      <c r="CD96" s="1" t="str">
        <f t="shared" si="88"/>
        <v/>
      </c>
      <c r="CE96" s="1" t="str">
        <f t="shared" si="88"/>
        <v/>
      </c>
      <c r="CF96" s="1" t="str">
        <f t="shared" si="88"/>
        <v/>
      </c>
      <c r="CG96" s="1" t="str">
        <f t="shared" si="88"/>
        <v/>
      </c>
    </row>
    <row r="97" spans="2:85" x14ac:dyDescent="0.25">
      <c r="B97" s="24" t="str">
        <f t="shared" si="121"/>
        <v/>
      </c>
      <c r="C97" s="227"/>
      <c r="D97" s="227"/>
      <c r="E97" s="226"/>
      <c r="F97" s="219"/>
      <c r="G97" s="154"/>
      <c r="H97" s="26"/>
      <c r="I97" s="26"/>
      <c r="J97" s="267" t="str">
        <f t="shared" si="122"/>
        <v/>
      </c>
      <c r="K97" s="154"/>
      <c r="L97" s="154"/>
      <c r="M97" s="154"/>
      <c r="N97" s="154"/>
      <c r="O97" s="154"/>
      <c r="P97" s="154"/>
      <c r="Q97" s="154"/>
      <c r="R97" s="154"/>
      <c r="S97" s="154"/>
      <c r="T97" s="154"/>
      <c r="U97" s="154"/>
      <c r="V97" s="154"/>
      <c r="W97" s="154"/>
      <c r="X97" s="154"/>
      <c r="Y97" s="154"/>
      <c r="Z97" s="154"/>
      <c r="AA97" s="154"/>
      <c r="AB97" s="154"/>
      <c r="AC97" s="154"/>
      <c r="AD97" s="154"/>
      <c r="AE97" s="154"/>
      <c r="AF97" s="154"/>
      <c r="AG97" s="154"/>
      <c r="AH97" s="154"/>
      <c r="AI97" s="154"/>
      <c r="AJ97" s="24"/>
      <c r="AK97" s="24" t="str">
        <f t="shared" si="91"/>
        <v/>
      </c>
      <c r="AL97" s="25"/>
      <c r="AM97" s="1">
        <f t="shared" si="92"/>
        <v>0</v>
      </c>
      <c r="AN97" s="1" t="str">
        <f t="shared" si="90"/>
        <v/>
      </c>
      <c r="AO97" s="1" t="str">
        <f t="shared" si="90"/>
        <v/>
      </c>
      <c r="AP97" s="1">
        <f t="shared" si="93"/>
        <v>0</v>
      </c>
      <c r="AQ97" s="1">
        <f t="shared" si="94"/>
        <v>0</v>
      </c>
      <c r="AS97" s="1">
        <f t="shared" si="95"/>
        <v>0</v>
      </c>
      <c r="AT97" s="1">
        <f t="shared" si="96"/>
        <v>0</v>
      </c>
      <c r="AU97" s="1">
        <f t="shared" si="97"/>
        <v>0</v>
      </c>
      <c r="AV97" s="1">
        <f t="shared" si="98"/>
        <v>0</v>
      </c>
      <c r="AW97" s="1">
        <f t="shared" si="99"/>
        <v>0</v>
      </c>
      <c r="AX97" s="1">
        <f t="shared" si="100"/>
        <v>0</v>
      </c>
      <c r="AY97" s="1">
        <f t="shared" si="100"/>
        <v>0</v>
      </c>
      <c r="AZ97" s="1">
        <f t="shared" si="101"/>
        <v>0</v>
      </c>
      <c r="BA97" s="1">
        <f t="shared" si="102"/>
        <v>0</v>
      </c>
      <c r="BB97" s="1">
        <f t="shared" si="103"/>
        <v>0</v>
      </c>
      <c r="BC97" s="1">
        <f t="shared" si="104"/>
        <v>0</v>
      </c>
      <c r="BD97" s="1">
        <f t="shared" si="105"/>
        <v>0</v>
      </c>
      <c r="BE97" s="1">
        <f t="shared" si="106"/>
        <v>0</v>
      </c>
      <c r="BF97" s="1">
        <f t="shared" si="107"/>
        <v>0</v>
      </c>
      <c r="BG97" s="251">
        <f t="shared" si="108"/>
        <v>0</v>
      </c>
      <c r="BH97" s="251">
        <f t="shared" si="109"/>
        <v>0</v>
      </c>
      <c r="BI97" s="251">
        <f t="shared" si="110"/>
        <v>0</v>
      </c>
      <c r="BJ97" s="251">
        <f t="shared" si="111"/>
        <v>0</v>
      </c>
      <c r="BK97" s="251">
        <f t="shared" si="112"/>
        <v>0</v>
      </c>
      <c r="BL97" s="251">
        <f t="shared" si="113"/>
        <v>0</v>
      </c>
      <c r="BM97" s="251">
        <f t="shared" si="114"/>
        <v>0</v>
      </c>
      <c r="BN97" s="251">
        <f t="shared" si="115"/>
        <v>0</v>
      </c>
      <c r="BO97" s="251">
        <f t="shared" si="116"/>
        <v>1</v>
      </c>
      <c r="BP97" s="251">
        <f t="shared" si="117"/>
        <v>1</v>
      </c>
      <c r="BQ97" s="1">
        <f t="shared" si="118"/>
        <v>1</v>
      </c>
      <c r="BR97" s="1">
        <f t="shared" si="119"/>
        <v>1</v>
      </c>
      <c r="BS97" s="1">
        <f t="shared" si="120"/>
        <v>1</v>
      </c>
      <c r="BX97" s="1" t="str">
        <f t="shared" si="89"/>
        <v/>
      </c>
      <c r="BY97" s="1" t="str">
        <f t="shared" si="88"/>
        <v/>
      </c>
      <c r="BZ97" s="1" t="str">
        <f t="shared" si="88"/>
        <v/>
      </c>
      <c r="CA97" s="1" t="str">
        <f t="shared" si="88"/>
        <v/>
      </c>
      <c r="CB97" s="1" t="str">
        <f t="shared" si="88"/>
        <v/>
      </c>
      <c r="CC97" s="1" t="str">
        <f t="shared" si="88"/>
        <v/>
      </c>
      <c r="CD97" s="1" t="str">
        <f t="shared" si="88"/>
        <v/>
      </c>
      <c r="CE97" s="1" t="str">
        <f t="shared" si="88"/>
        <v/>
      </c>
      <c r="CF97" s="1" t="str">
        <f t="shared" si="88"/>
        <v/>
      </c>
      <c r="CG97" s="1" t="str">
        <f t="shared" si="88"/>
        <v/>
      </c>
    </row>
    <row r="98" spans="2:85" x14ac:dyDescent="0.25">
      <c r="B98" s="24" t="str">
        <f t="shared" si="121"/>
        <v/>
      </c>
      <c r="C98" s="227"/>
      <c r="D98" s="227"/>
      <c r="E98" s="226"/>
      <c r="F98" s="219"/>
      <c r="G98" s="154"/>
      <c r="H98" s="26"/>
      <c r="I98" s="26"/>
      <c r="J98" s="267" t="str">
        <f t="shared" si="122"/>
        <v/>
      </c>
      <c r="K98" s="154"/>
      <c r="L98" s="154"/>
      <c r="M98" s="154"/>
      <c r="N98" s="154"/>
      <c r="O98" s="154"/>
      <c r="P98" s="154"/>
      <c r="Q98" s="154"/>
      <c r="R98" s="154"/>
      <c r="S98" s="154"/>
      <c r="T98" s="154"/>
      <c r="U98" s="154"/>
      <c r="V98" s="154"/>
      <c r="W98" s="154"/>
      <c r="X98" s="154"/>
      <c r="Y98" s="154"/>
      <c r="Z98" s="154"/>
      <c r="AA98" s="154"/>
      <c r="AB98" s="154"/>
      <c r="AC98" s="154"/>
      <c r="AD98" s="154"/>
      <c r="AE98" s="154"/>
      <c r="AF98" s="154"/>
      <c r="AG98" s="154"/>
      <c r="AH98" s="154"/>
      <c r="AI98" s="154"/>
      <c r="AJ98" s="24"/>
      <c r="AK98" s="24" t="str">
        <f t="shared" si="91"/>
        <v/>
      </c>
      <c r="AL98" s="25"/>
      <c r="AM98" s="1">
        <f t="shared" si="92"/>
        <v>0</v>
      </c>
      <c r="AN98" s="1" t="str">
        <f t="shared" si="90"/>
        <v/>
      </c>
      <c r="AO98" s="1" t="str">
        <f t="shared" si="90"/>
        <v/>
      </c>
      <c r="AP98" s="1">
        <f t="shared" si="93"/>
        <v>0</v>
      </c>
      <c r="AQ98" s="1">
        <f t="shared" si="94"/>
        <v>0</v>
      </c>
      <c r="AS98" s="1">
        <f t="shared" si="95"/>
        <v>0</v>
      </c>
      <c r="AT98" s="1">
        <f t="shared" si="96"/>
        <v>0</v>
      </c>
      <c r="AU98" s="1">
        <f t="shared" si="97"/>
        <v>0</v>
      </c>
      <c r="AV98" s="1">
        <f t="shared" si="98"/>
        <v>0</v>
      </c>
      <c r="AW98" s="1">
        <f t="shared" si="99"/>
        <v>0</v>
      </c>
      <c r="AX98" s="1">
        <f t="shared" si="100"/>
        <v>0</v>
      </c>
      <c r="AY98" s="1">
        <f t="shared" si="100"/>
        <v>0</v>
      </c>
      <c r="AZ98" s="1">
        <f t="shared" si="101"/>
        <v>0</v>
      </c>
      <c r="BA98" s="1">
        <f t="shared" si="102"/>
        <v>0</v>
      </c>
      <c r="BB98" s="1">
        <f t="shared" si="103"/>
        <v>0</v>
      </c>
      <c r="BC98" s="1">
        <f t="shared" si="104"/>
        <v>0</v>
      </c>
      <c r="BD98" s="1">
        <f t="shared" si="105"/>
        <v>0</v>
      </c>
      <c r="BE98" s="1">
        <f t="shared" si="106"/>
        <v>0</v>
      </c>
      <c r="BF98" s="1">
        <f t="shared" si="107"/>
        <v>0</v>
      </c>
      <c r="BG98" s="251">
        <f t="shared" si="108"/>
        <v>0</v>
      </c>
      <c r="BH98" s="251">
        <f t="shared" si="109"/>
        <v>0</v>
      </c>
      <c r="BI98" s="251">
        <f t="shared" si="110"/>
        <v>0</v>
      </c>
      <c r="BJ98" s="251">
        <f t="shared" si="111"/>
        <v>0</v>
      </c>
      <c r="BK98" s="251">
        <f t="shared" si="112"/>
        <v>0</v>
      </c>
      <c r="BL98" s="251">
        <f t="shared" si="113"/>
        <v>0</v>
      </c>
      <c r="BM98" s="251">
        <f t="shared" si="114"/>
        <v>0</v>
      </c>
      <c r="BN98" s="251">
        <f t="shared" si="115"/>
        <v>0</v>
      </c>
      <c r="BO98" s="251">
        <f t="shared" si="116"/>
        <v>1</v>
      </c>
      <c r="BP98" s="251">
        <f t="shared" si="117"/>
        <v>1</v>
      </c>
      <c r="BQ98" s="1">
        <f t="shared" si="118"/>
        <v>1</v>
      </c>
      <c r="BR98" s="1">
        <f t="shared" si="119"/>
        <v>1</v>
      </c>
      <c r="BS98" s="1">
        <f t="shared" si="120"/>
        <v>1</v>
      </c>
      <c r="BX98" s="1" t="str">
        <f t="shared" si="89"/>
        <v/>
      </c>
      <c r="BY98" s="1" t="str">
        <f t="shared" si="88"/>
        <v/>
      </c>
      <c r="BZ98" s="1" t="str">
        <f t="shared" si="88"/>
        <v/>
      </c>
      <c r="CA98" s="1" t="str">
        <f t="shared" si="88"/>
        <v/>
      </c>
      <c r="CB98" s="1" t="str">
        <f t="shared" si="88"/>
        <v/>
      </c>
      <c r="CC98" s="1" t="str">
        <f t="shared" si="88"/>
        <v/>
      </c>
      <c r="CD98" s="1" t="str">
        <f t="shared" si="88"/>
        <v/>
      </c>
      <c r="CE98" s="1" t="str">
        <f t="shared" si="88"/>
        <v/>
      </c>
      <c r="CF98" s="1" t="str">
        <f t="shared" si="88"/>
        <v/>
      </c>
      <c r="CG98" s="1" t="str">
        <f t="shared" si="88"/>
        <v/>
      </c>
    </row>
    <row r="99" spans="2:85" x14ac:dyDescent="0.25">
      <c r="B99" s="24" t="str">
        <f t="shared" si="121"/>
        <v/>
      </c>
      <c r="C99" s="227"/>
      <c r="D99" s="227"/>
      <c r="E99" s="226"/>
      <c r="F99" s="219"/>
      <c r="G99" s="154"/>
      <c r="H99" s="26"/>
      <c r="I99" s="26"/>
      <c r="J99" s="267" t="str">
        <f t="shared" si="122"/>
        <v/>
      </c>
      <c r="K99" s="154"/>
      <c r="L99" s="154"/>
      <c r="M99" s="154"/>
      <c r="N99" s="154"/>
      <c r="O99" s="154"/>
      <c r="P99" s="154"/>
      <c r="Q99" s="154"/>
      <c r="R99" s="154"/>
      <c r="S99" s="154"/>
      <c r="T99" s="154"/>
      <c r="U99" s="154"/>
      <c r="V99" s="154"/>
      <c r="W99" s="154"/>
      <c r="X99" s="154"/>
      <c r="Y99" s="154"/>
      <c r="Z99" s="154"/>
      <c r="AA99" s="154"/>
      <c r="AB99" s="154"/>
      <c r="AC99" s="154"/>
      <c r="AD99" s="154"/>
      <c r="AE99" s="154"/>
      <c r="AF99" s="154"/>
      <c r="AG99" s="154"/>
      <c r="AH99" s="154"/>
      <c r="AI99" s="154"/>
      <c r="AJ99" s="24"/>
      <c r="AK99" s="24" t="str">
        <f t="shared" si="91"/>
        <v/>
      </c>
      <c r="AL99" s="25"/>
      <c r="AM99" s="1">
        <f t="shared" si="92"/>
        <v>0</v>
      </c>
      <c r="AN99" s="1" t="str">
        <f t="shared" si="90"/>
        <v/>
      </c>
      <c r="AO99" s="1" t="str">
        <f t="shared" si="90"/>
        <v/>
      </c>
      <c r="AP99" s="1">
        <f t="shared" si="93"/>
        <v>0</v>
      </c>
      <c r="AQ99" s="1">
        <f t="shared" si="94"/>
        <v>0</v>
      </c>
      <c r="AS99" s="1">
        <f t="shared" si="95"/>
        <v>0</v>
      </c>
      <c r="AT99" s="1">
        <f t="shared" si="96"/>
        <v>0</v>
      </c>
      <c r="AU99" s="1">
        <f t="shared" si="97"/>
        <v>0</v>
      </c>
      <c r="AV99" s="1">
        <f t="shared" si="98"/>
        <v>0</v>
      </c>
      <c r="AW99" s="1">
        <f t="shared" si="99"/>
        <v>0</v>
      </c>
      <c r="AX99" s="1">
        <f t="shared" si="100"/>
        <v>0</v>
      </c>
      <c r="AY99" s="1">
        <f t="shared" si="100"/>
        <v>0</v>
      </c>
      <c r="AZ99" s="1">
        <f t="shared" si="101"/>
        <v>0</v>
      </c>
      <c r="BA99" s="1">
        <f t="shared" si="102"/>
        <v>0</v>
      </c>
      <c r="BB99" s="1">
        <f t="shared" si="103"/>
        <v>0</v>
      </c>
      <c r="BC99" s="1">
        <f t="shared" si="104"/>
        <v>0</v>
      </c>
      <c r="BD99" s="1">
        <f t="shared" si="105"/>
        <v>0</v>
      </c>
      <c r="BE99" s="1">
        <f t="shared" si="106"/>
        <v>0</v>
      </c>
      <c r="BF99" s="1">
        <f t="shared" si="107"/>
        <v>0</v>
      </c>
      <c r="BG99" s="251">
        <f t="shared" si="108"/>
        <v>0</v>
      </c>
      <c r="BH99" s="251">
        <f t="shared" si="109"/>
        <v>0</v>
      </c>
      <c r="BI99" s="251">
        <f t="shared" si="110"/>
        <v>0</v>
      </c>
      <c r="BJ99" s="251">
        <f t="shared" si="111"/>
        <v>0</v>
      </c>
      <c r="BK99" s="251">
        <f t="shared" si="112"/>
        <v>0</v>
      </c>
      <c r="BL99" s="251">
        <f t="shared" si="113"/>
        <v>0</v>
      </c>
      <c r="BM99" s="251">
        <f t="shared" si="114"/>
        <v>0</v>
      </c>
      <c r="BN99" s="251">
        <f t="shared" si="115"/>
        <v>0</v>
      </c>
      <c r="BO99" s="251">
        <f t="shared" si="116"/>
        <v>1</v>
      </c>
      <c r="BP99" s="251">
        <f t="shared" si="117"/>
        <v>1</v>
      </c>
      <c r="BQ99" s="1">
        <f t="shared" si="118"/>
        <v>1</v>
      </c>
      <c r="BR99" s="1">
        <f t="shared" si="119"/>
        <v>1</v>
      </c>
      <c r="BS99" s="1">
        <f t="shared" si="120"/>
        <v>1</v>
      </c>
      <c r="BX99" s="1" t="str">
        <f t="shared" si="89"/>
        <v/>
      </c>
      <c r="BY99" s="1" t="str">
        <f t="shared" si="88"/>
        <v/>
      </c>
      <c r="BZ99" s="1" t="str">
        <f t="shared" si="88"/>
        <v/>
      </c>
      <c r="CA99" s="1" t="str">
        <f t="shared" si="88"/>
        <v/>
      </c>
      <c r="CB99" s="1" t="str">
        <f t="shared" si="88"/>
        <v/>
      </c>
      <c r="CC99" s="1" t="str">
        <f t="shared" si="88"/>
        <v/>
      </c>
      <c r="CD99" s="1" t="str">
        <f t="shared" si="88"/>
        <v/>
      </c>
      <c r="CE99" s="1" t="str">
        <f t="shared" si="88"/>
        <v/>
      </c>
      <c r="CF99" s="1" t="str">
        <f t="shared" si="88"/>
        <v/>
      </c>
      <c r="CG99" s="1" t="str">
        <f t="shared" si="88"/>
        <v/>
      </c>
    </row>
    <row r="100" spans="2:85" x14ac:dyDescent="0.25">
      <c r="B100" s="24" t="str">
        <f t="shared" si="121"/>
        <v/>
      </c>
      <c r="C100" s="227"/>
      <c r="D100" s="227"/>
      <c r="E100" s="226"/>
      <c r="F100" s="219"/>
      <c r="G100" s="154"/>
      <c r="H100" s="26"/>
      <c r="I100" s="26"/>
      <c r="J100" s="267" t="str">
        <f t="shared" si="122"/>
        <v/>
      </c>
      <c r="K100" s="154"/>
      <c r="L100" s="154"/>
      <c r="M100" s="154"/>
      <c r="N100" s="154"/>
      <c r="O100" s="154"/>
      <c r="P100" s="154"/>
      <c r="Q100" s="154"/>
      <c r="R100" s="154"/>
      <c r="S100" s="154"/>
      <c r="T100" s="154"/>
      <c r="U100" s="154"/>
      <c r="V100" s="154"/>
      <c r="W100" s="154"/>
      <c r="X100" s="154"/>
      <c r="Y100" s="154"/>
      <c r="Z100" s="154"/>
      <c r="AA100" s="154"/>
      <c r="AB100" s="154"/>
      <c r="AC100" s="154"/>
      <c r="AD100" s="154"/>
      <c r="AE100" s="154"/>
      <c r="AF100" s="154"/>
      <c r="AG100" s="154"/>
      <c r="AH100" s="154"/>
      <c r="AI100" s="154"/>
      <c r="AJ100" s="24"/>
      <c r="AK100" s="24" t="str">
        <f t="shared" si="91"/>
        <v/>
      </c>
      <c r="AL100" s="25"/>
      <c r="AM100" s="1">
        <f t="shared" si="92"/>
        <v>0</v>
      </c>
      <c r="AN100" s="1" t="str">
        <f t="shared" si="90"/>
        <v/>
      </c>
      <c r="AO100" s="1" t="str">
        <f t="shared" si="90"/>
        <v/>
      </c>
      <c r="AP100" s="1">
        <f t="shared" si="93"/>
        <v>0</v>
      </c>
      <c r="AQ100" s="1">
        <f t="shared" si="94"/>
        <v>0</v>
      </c>
      <c r="AS100" s="1">
        <f t="shared" si="95"/>
        <v>0</v>
      </c>
      <c r="AT100" s="1">
        <f t="shared" si="96"/>
        <v>0</v>
      </c>
      <c r="AU100" s="1">
        <f t="shared" si="97"/>
        <v>0</v>
      </c>
      <c r="AV100" s="1">
        <f t="shared" si="98"/>
        <v>0</v>
      </c>
      <c r="AW100" s="1">
        <f t="shared" si="99"/>
        <v>0</v>
      </c>
      <c r="AX100" s="1">
        <f t="shared" si="100"/>
        <v>0</v>
      </c>
      <c r="AY100" s="1">
        <f t="shared" si="100"/>
        <v>0</v>
      </c>
      <c r="AZ100" s="1">
        <f t="shared" si="101"/>
        <v>0</v>
      </c>
      <c r="BA100" s="1">
        <f t="shared" si="102"/>
        <v>0</v>
      </c>
      <c r="BB100" s="1">
        <f t="shared" si="103"/>
        <v>0</v>
      </c>
      <c r="BC100" s="1">
        <f t="shared" si="104"/>
        <v>0</v>
      </c>
      <c r="BD100" s="1">
        <f t="shared" si="105"/>
        <v>0</v>
      </c>
      <c r="BE100" s="1">
        <f t="shared" si="106"/>
        <v>0</v>
      </c>
      <c r="BF100" s="1">
        <f t="shared" si="107"/>
        <v>0</v>
      </c>
      <c r="BG100" s="251">
        <f t="shared" si="108"/>
        <v>0</v>
      </c>
      <c r="BH100" s="251">
        <f t="shared" si="109"/>
        <v>0</v>
      </c>
      <c r="BI100" s="251">
        <f t="shared" si="110"/>
        <v>0</v>
      </c>
      <c r="BJ100" s="251">
        <f t="shared" si="111"/>
        <v>0</v>
      </c>
      <c r="BK100" s="251">
        <f t="shared" si="112"/>
        <v>0</v>
      </c>
      <c r="BL100" s="251">
        <f t="shared" si="113"/>
        <v>0</v>
      </c>
      <c r="BM100" s="251">
        <f t="shared" si="114"/>
        <v>0</v>
      </c>
      <c r="BN100" s="251">
        <f t="shared" si="115"/>
        <v>0</v>
      </c>
      <c r="BO100" s="251">
        <f t="shared" si="116"/>
        <v>1</v>
      </c>
      <c r="BP100" s="251">
        <f t="shared" si="117"/>
        <v>1</v>
      </c>
      <c r="BQ100" s="1">
        <f t="shared" si="118"/>
        <v>1</v>
      </c>
      <c r="BR100" s="1">
        <f t="shared" si="119"/>
        <v>1</v>
      </c>
      <c r="BS100" s="1">
        <f t="shared" si="120"/>
        <v>1</v>
      </c>
      <c r="BX100" s="1" t="str">
        <f t="shared" si="89"/>
        <v/>
      </c>
      <c r="BY100" s="1" t="str">
        <f t="shared" si="88"/>
        <v/>
      </c>
      <c r="BZ100" s="1" t="str">
        <f t="shared" si="88"/>
        <v/>
      </c>
      <c r="CA100" s="1" t="str">
        <f t="shared" si="88"/>
        <v/>
      </c>
      <c r="CB100" s="1" t="str">
        <f t="shared" si="88"/>
        <v/>
      </c>
      <c r="CC100" s="1" t="str">
        <f t="shared" si="88"/>
        <v/>
      </c>
      <c r="CD100" s="1" t="str">
        <f t="shared" si="88"/>
        <v/>
      </c>
      <c r="CE100" s="1" t="str">
        <f t="shared" si="88"/>
        <v/>
      </c>
      <c r="CF100" s="1" t="str">
        <f t="shared" si="88"/>
        <v/>
      </c>
      <c r="CG100" s="1" t="str">
        <f t="shared" si="88"/>
        <v/>
      </c>
    </row>
    <row r="101" spans="2:85" x14ac:dyDescent="0.25">
      <c r="B101" s="24" t="str">
        <f t="shared" si="121"/>
        <v/>
      </c>
      <c r="C101" s="227"/>
      <c r="D101" s="227"/>
      <c r="E101" s="226"/>
      <c r="F101" s="219"/>
      <c r="G101" s="154"/>
      <c r="H101" s="26"/>
      <c r="I101" s="26"/>
      <c r="J101" s="267" t="str">
        <f t="shared" si="122"/>
        <v/>
      </c>
      <c r="K101" s="154"/>
      <c r="L101" s="154"/>
      <c r="M101" s="154"/>
      <c r="N101" s="154"/>
      <c r="O101" s="154"/>
      <c r="P101" s="154"/>
      <c r="Q101" s="154"/>
      <c r="R101" s="154"/>
      <c r="S101" s="154"/>
      <c r="T101" s="154"/>
      <c r="U101" s="154"/>
      <c r="V101" s="154"/>
      <c r="W101" s="154"/>
      <c r="X101" s="154"/>
      <c r="Y101" s="154"/>
      <c r="Z101" s="154"/>
      <c r="AA101" s="154"/>
      <c r="AB101" s="154"/>
      <c r="AC101" s="154"/>
      <c r="AD101" s="154"/>
      <c r="AE101" s="154"/>
      <c r="AF101" s="154"/>
      <c r="AG101" s="154"/>
      <c r="AH101" s="154"/>
      <c r="AI101" s="154"/>
      <c r="AJ101" s="24"/>
      <c r="AK101" s="24" t="str">
        <f t="shared" si="91"/>
        <v/>
      </c>
      <c r="AL101" s="25"/>
      <c r="AM101" s="1">
        <f t="shared" si="92"/>
        <v>0</v>
      </c>
      <c r="AN101" s="1" t="str">
        <f t="shared" si="90"/>
        <v/>
      </c>
      <c r="AO101" s="1" t="str">
        <f t="shared" si="90"/>
        <v/>
      </c>
      <c r="AP101" s="1">
        <f t="shared" si="93"/>
        <v>0</v>
      </c>
      <c r="AQ101" s="1">
        <f t="shared" si="94"/>
        <v>0</v>
      </c>
      <c r="AS101" s="1">
        <f t="shared" si="95"/>
        <v>0</v>
      </c>
      <c r="AT101" s="1">
        <f t="shared" si="96"/>
        <v>0</v>
      </c>
      <c r="AU101" s="1">
        <f t="shared" si="97"/>
        <v>0</v>
      </c>
      <c r="AV101" s="1">
        <f t="shared" si="98"/>
        <v>0</v>
      </c>
      <c r="AW101" s="1">
        <f t="shared" si="99"/>
        <v>0</v>
      </c>
      <c r="AX101" s="1">
        <f t="shared" si="100"/>
        <v>0</v>
      </c>
      <c r="AY101" s="1">
        <f t="shared" si="100"/>
        <v>0</v>
      </c>
      <c r="AZ101" s="1">
        <f t="shared" si="101"/>
        <v>0</v>
      </c>
      <c r="BA101" s="1">
        <f t="shared" si="102"/>
        <v>0</v>
      </c>
      <c r="BB101" s="1">
        <f t="shared" si="103"/>
        <v>0</v>
      </c>
      <c r="BC101" s="1">
        <f t="shared" si="104"/>
        <v>0</v>
      </c>
      <c r="BD101" s="1">
        <f t="shared" si="105"/>
        <v>0</v>
      </c>
      <c r="BE101" s="1">
        <f t="shared" si="106"/>
        <v>0</v>
      </c>
      <c r="BF101" s="1">
        <f t="shared" si="107"/>
        <v>0</v>
      </c>
      <c r="BG101" s="251">
        <f t="shared" si="108"/>
        <v>0</v>
      </c>
      <c r="BH101" s="251">
        <f t="shared" si="109"/>
        <v>0</v>
      </c>
      <c r="BI101" s="251">
        <f t="shared" si="110"/>
        <v>0</v>
      </c>
      <c r="BJ101" s="251">
        <f t="shared" si="111"/>
        <v>0</v>
      </c>
      <c r="BK101" s="251">
        <f t="shared" si="112"/>
        <v>0</v>
      </c>
      <c r="BL101" s="251">
        <f t="shared" si="113"/>
        <v>0</v>
      </c>
      <c r="BM101" s="251">
        <f t="shared" si="114"/>
        <v>0</v>
      </c>
      <c r="BN101" s="251">
        <f t="shared" si="115"/>
        <v>0</v>
      </c>
      <c r="BO101" s="251">
        <f t="shared" si="116"/>
        <v>1</v>
      </c>
      <c r="BP101" s="251">
        <f t="shared" si="117"/>
        <v>1</v>
      </c>
      <c r="BQ101" s="1">
        <f t="shared" si="118"/>
        <v>1</v>
      </c>
      <c r="BR101" s="1">
        <f t="shared" si="119"/>
        <v>1</v>
      </c>
      <c r="BS101" s="1">
        <f t="shared" si="120"/>
        <v>1</v>
      </c>
      <c r="BX101" s="1" t="str">
        <f t="shared" si="89"/>
        <v/>
      </c>
      <c r="BY101" s="1" t="str">
        <f t="shared" si="88"/>
        <v/>
      </c>
      <c r="BZ101" s="1" t="str">
        <f t="shared" si="88"/>
        <v/>
      </c>
      <c r="CA101" s="1" t="str">
        <f t="shared" si="88"/>
        <v/>
      </c>
      <c r="CB101" s="1" t="str">
        <f t="shared" si="88"/>
        <v/>
      </c>
      <c r="CC101" s="1" t="str">
        <f t="shared" si="88"/>
        <v/>
      </c>
      <c r="CD101" s="1" t="str">
        <f t="shared" si="88"/>
        <v/>
      </c>
      <c r="CE101" s="1" t="str">
        <f t="shared" si="88"/>
        <v/>
      </c>
      <c r="CF101" s="1" t="str">
        <f t="shared" si="88"/>
        <v/>
      </c>
      <c r="CG101" s="1" t="str">
        <f t="shared" si="88"/>
        <v/>
      </c>
    </row>
    <row r="102" spans="2:85" x14ac:dyDescent="0.25">
      <c r="B102" s="24" t="str">
        <f t="shared" si="121"/>
        <v/>
      </c>
      <c r="C102" s="227"/>
      <c r="D102" s="227"/>
      <c r="E102" s="226"/>
      <c r="F102" s="219"/>
      <c r="G102" s="154"/>
      <c r="H102" s="26"/>
      <c r="I102" s="26"/>
      <c r="J102" s="267" t="str">
        <f t="shared" si="122"/>
        <v/>
      </c>
      <c r="K102" s="154"/>
      <c r="L102" s="154"/>
      <c r="M102" s="154"/>
      <c r="N102" s="154"/>
      <c r="O102" s="154"/>
      <c r="P102" s="154"/>
      <c r="Q102" s="154"/>
      <c r="R102" s="154"/>
      <c r="S102" s="154"/>
      <c r="T102" s="154"/>
      <c r="U102" s="154"/>
      <c r="V102" s="154"/>
      <c r="W102" s="154"/>
      <c r="X102" s="154"/>
      <c r="Y102" s="154"/>
      <c r="Z102" s="154"/>
      <c r="AA102" s="154"/>
      <c r="AB102" s="154"/>
      <c r="AC102" s="154"/>
      <c r="AD102" s="154"/>
      <c r="AE102" s="154"/>
      <c r="AF102" s="154"/>
      <c r="AG102" s="154"/>
      <c r="AH102" s="154"/>
      <c r="AI102" s="154"/>
      <c r="AJ102" s="24"/>
      <c r="AK102" s="24" t="str">
        <f t="shared" si="91"/>
        <v/>
      </c>
      <c r="AL102" s="25"/>
      <c r="AM102" s="1">
        <f t="shared" si="92"/>
        <v>0</v>
      </c>
      <c r="AN102" s="1" t="str">
        <f t="shared" si="90"/>
        <v/>
      </c>
      <c r="AO102" s="1" t="str">
        <f t="shared" si="90"/>
        <v/>
      </c>
      <c r="AP102" s="1">
        <f t="shared" si="93"/>
        <v>0</v>
      </c>
      <c r="AQ102" s="1">
        <f t="shared" si="94"/>
        <v>0</v>
      </c>
      <c r="AS102" s="1">
        <f t="shared" si="95"/>
        <v>0</v>
      </c>
      <c r="AT102" s="1">
        <f t="shared" si="96"/>
        <v>0</v>
      </c>
      <c r="AU102" s="1">
        <f t="shared" si="97"/>
        <v>0</v>
      </c>
      <c r="AV102" s="1">
        <f t="shared" si="98"/>
        <v>0</v>
      </c>
      <c r="AW102" s="1">
        <f t="shared" si="99"/>
        <v>0</v>
      </c>
      <c r="AX102" s="1">
        <f t="shared" si="100"/>
        <v>0</v>
      </c>
      <c r="AY102" s="1">
        <f t="shared" si="100"/>
        <v>0</v>
      </c>
      <c r="AZ102" s="1">
        <f t="shared" si="101"/>
        <v>0</v>
      </c>
      <c r="BA102" s="1">
        <f t="shared" si="102"/>
        <v>0</v>
      </c>
      <c r="BB102" s="1">
        <f t="shared" si="103"/>
        <v>0</v>
      </c>
      <c r="BC102" s="1">
        <f t="shared" si="104"/>
        <v>0</v>
      </c>
      <c r="BD102" s="1">
        <f t="shared" si="105"/>
        <v>0</v>
      </c>
      <c r="BE102" s="1">
        <f t="shared" si="106"/>
        <v>0</v>
      </c>
      <c r="BF102" s="1">
        <f t="shared" si="107"/>
        <v>0</v>
      </c>
      <c r="BG102" s="251">
        <f t="shared" si="108"/>
        <v>0</v>
      </c>
      <c r="BH102" s="251">
        <f t="shared" si="109"/>
        <v>0</v>
      </c>
      <c r="BI102" s="251">
        <f t="shared" si="110"/>
        <v>0</v>
      </c>
      <c r="BJ102" s="251">
        <f t="shared" si="111"/>
        <v>0</v>
      </c>
      <c r="BK102" s="251">
        <f t="shared" si="112"/>
        <v>0</v>
      </c>
      <c r="BL102" s="251">
        <f t="shared" si="113"/>
        <v>0</v>
      </c>
      <c r="BM102" s="251">
        <f t="shared" si="114"/>
        <v>0</v>
      </c>
      <c r="BN102" s="251">
        <f t="shared" si="115"/>
        <v>0</v>
      </c>
      <c r="BO102" s="251">
        <f t="shared" si="116"/>
        <v>1</v>
      </c>
      <c r="BP102" s="251">
        <f t="shared" si="117"/>
        <v>1</v>
      </c>
      <c r="BQ102" s="1">
        <f t="shared" si="118"/>
        <v>1</v>
      </c>
      <c r="BR102" s="1">
        <f t="shared" si="119"/>
        <v>1</v>
      </c>
      <c r="BS102" s="1">
        <f t="shared" si="120"/>
        <v>1</v>
      </c>
      <c r="BX102" s="1" t="str">
        <f t="shared" si="89"/>
        <v/>
      </c>
      <c r="BY102" s="1" t="str">
        <f t="shared" si="88"/>
        <v/>
      </c>
      <c r="BZ102" s="1" t="str">
        <f t="shared" si="88"/>
        <v/>
      </c>
      <c r="CA102" s="1" t="str">
        <f t="shared" si="88"/>
        <v/>
      </c>
      <c r="CB102" s="1" t="str">
        <f t="shared" si="88"/>
        <v/>
      </c>
      <c r="CC102" s="1" t="str">
        <f t="shared" si="88"/>
        <v/>
      </c>
      <c r="CD102" s="1" t="str">
        <f t="shared" si="88"/>
        <v/>
      </c>
      <c r="CE102" s="1" t="str">
        <f t="shared" si="88"/>
        <v/>
      </c>
      <c r="CF102" s="1" t="str">
        <f t="shared" si="88"/>
        <v/>
      </c>
      <c r="CG102" s="1" t="str">
        <f t="shared" si="88"/>
        <v/>
      </c>
    </row>
    <row r="103" spans="2:85" x14ac:dyDescent="0.25">
      <c r="B103" s="24" t="str">
        <f t="shared" si="121"/>
        <v/>
      </c>
      <c r="C103" s="227"/>
      <c r="D103" s="227"/>
      <c r="E103" s="226"/>
      <c r="F103" s="219"/>
      <c r="G103" s="154"/>
      <c r="H103" s="26"/>
      <c r="I103" s="26"/>
      <c r="J103" s="267" t="str">
        <f t="shared" si="122"/>
        <v/>
      </c>
      <c r="K103" s="154"/>
      <c r="L103" s="154"/>
      <c r="M103" s="154"/>
      <c r="N103" s="154"/>
      <c r="O103" s="154"/>
      <c r="P103" s="154"/>
      <c r="Q103" s="154"/>
      <c r="R103" s="154"/>
      <c r="S103" s="154"/>
      <c r="T103" s="154"/>
      <c r="U103" s="154"/>
      <c r="V103" s="154"/>
      <c r="W103" s="154"/>
      <c r="X103" s="154"/>
      <c r="Y103" s="154"/>
      <c r="Z103" s="154"/>
      <c r="AA103" s="154"/>
      <c r="AB103" s="154"/>
      <c r="AC103" s="154"/>
      <c r="AD103" s="154"/>
      <c r="AE103" s="154"/>
      <c r="AF103" s="154"/>
      <c r="AG103" s="154"/>
      <c r="AH103" s="154"/>
      <c r="AI103" s="154"/>
      <c r="AJ103" s="24"/>
      <c r="AK103" s="24" t="str">
        <f t="shared" si="91"/>
        <v/>
      </c>
      <c r="AL103" s="25"/>
      <c r="AM103" s="1">
        <f t="shared" si="92"/>
        <v>0</v>
      </c>
      <c r="AN103" s="1" t="str">
        <f t="shared" si="90"/>
        <v/>
      </c>
      <c r="AO103" s="1" t="str">
        <f t="shared" si="90"/>
        <v/>
      </c>
      <c r="AP103" s="1">
        <f t="shared" si="93"/>
        <v>0</v>
      </c>
      <c r="AQ103" s="1">
        <f t="shared" si="94"/>
        <v>0</v>
      </c>
      <c r="AS103" s="1">
        <f t="shared" si="95"/>
        <v>0</v>
      </c>
      <c r="AT103" s="1">
        <f t="shared" si="96"/>
        <v>0</v>
      </c>
      <c r="AU103" s="1">
        <f t="shared" si="97"/>
        <v>0</v>
      </c>
      <c r="AV103" s="1">
        <f t="shared" si="98"/>
        <v>0</v>
      </c>
      <c r="AW103" s="1">
        <f t="shared" si="99"/>
        <v>0</v>
      </c>
      <c r="AX103" s="1">
        <f t="shared" si="100"/>
        <v>0</v>
      </c>
      <c r="AY103" s="1">
        <f t="shared" si="100"/>
        <v>0</v>
      </c>
      <c r="AZ103" s="1">
        <f t="shared" si="101"/>
        <v>0</v>
      </c>
      <c r="BA103" s="1">
        <f t="shared" si="102"/>
        <v>0</v>
      </c>
      <c r="BB103" s="1">
        <f t="shared" si="103"/>
        <v>0</v>
      </c>
      <c r="BC103" s="1">
        <f t="shared" si="104"/>
        <v>0</v>
      </c>
      <c r="BD103" s="1">
        <f t="shared" si="105"/>
        <v>0</v>
      </c>
      <c r="BE103" s="1">
        <f t="shared" si="106"/>
        <v>0</v>
      </c>
      <c r="BF103" s="1">
        <f t="shared" si="107"/>
        <v>0</v>
      </c>
      <c r="BG103" s="251">
        <f t="shared" si="108"/>
        <v>0</v>
      </c>
      <c r="BH103" s="251">
        <f t="shared" si="109"/>
        <v>0</v>
      </c>
      <c r="BI103" s="251">
        <f t="shared" si="110"/>
        <v>0</v>
      </c>
      <c r="BJ103" s="251">
        <f t="shared" si="111"/>
        <v>0</v>
      </c>
      <c r="BK103" s="251">
        <f t="shared" si="112"/>
        <v>0</v>
      </c>
      <c r="BL103" s="251">
        <f t="shared" si="113"/>
        <v>0</v>
      </c>
      <c r="BM103" s="251">
        <f t="shared" si="114"/>
        <v>0</v>
      </c>
      <c r="BN103" s="251">
        <f t="shared" si="115"/>
        <v>0</v>
      </c>
      <c r="BO103" s="251">
        <f t="shared" si="116"/>
        <v>1</v>
      </c>
      <c r="BP103" s="251">
        <f t="shared" si="117"/>
        <v>1</v>
      </c>
      <c r="BQ103" s="1">
        <f t="shared" si="118"/>
        <v>1</v>
      </c>
      <c r="BR103" s="1">
        <f t="shared" si="119"/>
        <v>1</v>
      </c>
      <c r="BS103" s="1">
        <f t="shared" si="120"/>
        <v>1</v>
      </c>
      <c r="BX103" s="1" t="str">
        <f t="shared" si="89"/>
        <v/>
      </c>
      <c r="BY103" s="1" t="str">
        <f t="shared" si="88"/>
        <v/>
      </c>
      <c r="BZ103" s="1" t="str">
        <f t="shared" si="88"/>
        <v/>
      </c>
      <c r="CA103" s="1" t="str">
        <f t="shared" si="88"/>
        <v/>
      </c>
      <c r="CB103" s="1" t="str">
        <f t="shared" si="88"/>
        <v/>
      </c>
      <c r="CC103" s="1" t="str">
        <f t="shared" si="88"/>
        <v/>
      </c>
      <c r="CD103" s="1" t="str">
        <f t="shared" si="88"/>
        <v/>
      </c>
      <c r="CE103" s="1" t="str">
        <f t="shared" si="88"/>
        <v/>
      </c>
      <c r="CF103" s="1" t="str">
        <f t="shared" si="88"/>
        <v/>
      </c>
      <c r="CG103" s="1" t="str">
        <f t="shared" si="88"/>
        <v/>
      </c>
    </row>
    <row r="104" spans="2:85" x14ac:dyDescent="0.25">
      <c r="B104" s="24" t="str">
        <f t="shared" si="121"/>
        <v/>
      </c>
      <c r="C104" s="227"/>
      <c r="D104" s="227"/>
      <c r="E104" s="226"/>
      <c r="F104" s="219"/>
      <c r="G104" s="154"/>
      <c r="H104" s="26"/>
      <c r="I104" s="26"/>
      <c r="J104" s="267" t="str">
        <f t="shared" si="122"/>
        <v/>
      </c>
      <c r="K104" s="154"/>
      <c r="L104" s="154"/>
      <c r="M104" s="154"/>
      <c r="N104" s="154"/>
      <c r="O104" s="154"/>
      <c r="P104" s="154"/>
      <c r="Q104" s="154"/>
      <c r="R104" s="154"/>
      <c r="S104" s="154"/>
      <c r="T104" s="154"/>
      <c r="U104" s="154"/>
      <c r="V104" s="154"/>
      <c r="W104" s="154"/>
      <c r="X104" s="154"/>
      <c r="Y104" s="154"/>
      <c r="Z104" s="154"/>
      <c r="AA104" s="154"/>
      <c r="AB104" s="154"/>
      <c r="AC104" s="154"/>
      <c r="AD104" s="154"/>
      <c r="AE104" s="154"/>
      <c r="AF104" s="154"/>
      <c r="AG104" s="154"/>
      <c r="AH104" s="154"/>
      <c r="AI104" s="154"/>
      <c r="AJ104" s="24"/>
      <c r="AK104" s="24" t="str">
        <f t="shared" si="91"/>
        <v/>
      </c>
      <c r="AL104" s="25"/>
      <c r="AM104" s="1">
        <f t="shared" si="92"/>
        <v>0</v>
      </c>
      <c r="AN104" s="1" t="str">
        <f t="shared" si="90"/>
        <v/>
      </c>
      <c r="AO104" s="1" t="str">
        <f t="shared" si="90"/>
        <v/>
      </c>
      <c r="AP104" s="1">
        <f t="shared" si="93"/>
        <v>0</v>
      </c>
      <c r="AQ104" s="1">
        <f t="shared" si="94"/>
        <v>0</v>
      </c>
      <c r="AS104" s="1">
        <f t="shared" si="95"/>
        <v>0</v>
      </c>
      <c r="AT104" s="1">
        <f t="shared" si="96"/>
        <v>0</v>
      </c>
      <c r="AU104" s="1">
        <f t="shared" si="97"/>
        <v>0</v>
      </c>
      <c r="AV104" s="1">
        <f t="shared" si="98"/>
        <v>0</v>
      </c>
      <c r="AW104" s="1">
        <f t="shared" si="99"/>
        <v>0</v>
      </c>
      <c r="AX104" s="1">
        <f t="shared" si="100"/>
        <v>0</v>
      </c>
      <c r="AY104" s="1">
        <f t="shared" si="100"/>
        <v>0</v>
      </c>
      <c r="AZ104" s="1">
        <f t="shared" si="101"/>
        <v>0</v>
      </c>
      <c r="BA104" s="1">
        <f t="shared" si="102"/>
        <v>0</v>
      </c>
      <c r="BB104" s="1">
        <f t="shared" si="103"/>
        <v>0</v>
      </c>
      <c r="BC104" s="1">
        <f t="shared" si="104"/>
        <v>0</v>
      </c>
      <c r="BD104" s="1">
        <f t="shared" si="105"/>
        <v>0</v>
      </c>
      <c r="BE104" s="1">
        <f t="shared" si="106"/>
        <v>0</v>
      </c>
      <c r="BF104" s="1">
        <f t="shared" si="107"/>
        <v>0</v>
      </c>
      <c r="BG104" s="251">
        <f t="shared" si="108"/>
        <v>0</v>
      </c>
      <c r="BH104" s="251">
        <f t="shared" si="109"/>
        <v>0</v>
      </c>
      <c r="BI104" s="251">
        <f t="shared" si="110"/>
        <v>0</v>
      </c>
      <c r="BJ104" s="251">
        <f t="shared" si="111"/>
        <v>0</v>
      </c>
      <c r="BK104" s="251">
        <f t="shared" si="112"/>
        <v>0</v>
      </c>
      <c r="BL104" s="251">
        <f t="shared" si="113"/>
        <v>0</v>
      </c>
      <c r="BM104" s="251">
        <f t="shared" si="114"/>
        <v>0</v>
      </c>
      <c r="BN104" s="251">
        <f t="shared" si="115"/>
        <v>0</v>
      </c>
      <c r="BO104" s="251">
        <f t="shared" si="116"/>
        <v>1</v>
      </c>
      <c r="BP104" s="251">
        <f t="shared" si="117"/>
        <v>1</v>
      </c>
      <c r="BQ104" s="1">
        <f t="shared" si="118"/>
        <v>1</v>
      </c>
      <c r="BR104" s="1">
        <f t="shared" si="119"/>
        <v>1</v>
      </c>
      <c r="BS104" s="1">
        <f t="shared" si="120"/>
        <v>1</v>
      </c>
      <c r="BX104" s="1" t="str">
        <f t="shared" si="89"/>
        <v/>
      </c>
      <c r="BY104" s="1" t="str">
        <f t="shared" si="88"/>
        <v/>
      </c>
      <c r="BZ104" s="1" t="str">
        <f t="shared" si="88"/>
        <v/>
      </c>
      <c r="CA104" s="1" t="str">
        <f t="shared" si="88"/>
        <v/>
      </c>
      <c r="CB104" s="1" t="str">
        <f t="shared" si="88"/>
        <v/>
      </c>
      <c r="CC104" s="1" t="str">
        <f t="shared" si="88"/>
        <v/>
      </c>
      <c r="CD104" s="1" t="str">
        <f t="shared" si="88"/>
        <v/>
      </c>
      <c r="CE104" s="1" t="str">
        <f t="shared" si="88"/>
        <v/>
      </c>
      <c r="CF104" s="1" t="str">
        <f t="shared" si="88"/>
        <v/>
      </c>
      <c r="CG104" s="1" t="str">
        <f t="shared" si="88"/>
        <v/>
      </c>
    </row>
    <row r="105" spans="2:85" x14ac:dyDescent="0.25">
      <c r="B105" s="24" t="str">
        <f t="shared" si="121"/>
        <v/>
      </c>
      <c r="C105" s="227"/>
      <c r="D105" s="227"/>
      <c r="E105" s="226"/>
      <c r="F105" s="219"/>
      <c r="G105" s="154"/>
      <c r="H105" s="26"/>
      <c r="I105" s="26"/>
      <c r="J105" s="267" t="str">
        <f t="shared" si="122"/>
        <v/>
      </c>
      <c r="K105" s="154"/>
      <c r="L105" s="154"/>
      <c r="M105" s="154"/>
      <c r="N105" s="154"/>
      <c r="O105" s="154"/>
      <c r="P105" s="154"/>
      <c r="Q105" s="154"/>
      <c r="R105" s="154"/>
      <c r="S105" s="154"/>
      <c r="T105" s="154"/>
      <c r="U105" s="154"/>
      <c r="V105" s="154"/>
      <c r="W105" s="154"/>
      <c r="X105" s="154"/>
      <c r="Y105" s="154"/>
      <c r="Z105" s="154"/>
      <c r="AA105" s="154"/>
      <c r="AB105" s="154"/>
      <c r="AC105" s="154"/>
      <c r="AD105" s="154"/>
      <c r="AE105" s="154"/>
      <c r="AF105" s="154"/>
      <c r="AG105" s="154"/>
      <c r="AH105" s="154"/>
      <c r="AI105" s="154"/>
      <c r="AJ105" s="24"/>
      <c r="AK105" s="24" t="str">
        <f t="shared" si="91"/>
        <v/>
      </c>
      <c r="AL105" s="25"/>
      <c r="AM105" s="1">
        <f t="shared" si="92"/>
        <v>0</v>
      </c>
      <c r="AN105" s="1" t="str">
        <f t="shared" si="90"/>
        <v/>
      </c>
      <c r="AO105" s="1" t="str">
        <f t="shared" si="90"/>
        <v/>
      </c>
      <c r="AP105" s="1">
        <f t="shared" si="93"/>
        <v>0</v>
      </c>
      <c r="AQ105" s="1">
        <f t="shared" si="94"/>
        <v>0</v>
      </c>
      <c r="AS105" s="1">
        <f t="shared" si="95"/>
        <v>0</v>
      </c>
      <c r="AT105" s="1">
        <f t="shared" si="96"/>
        <v>0</v>
      </c>
      <c r="AU105" s="1">
        <f t="shared" si="97"/>
        <v>0</v>
      </c>
      <c r="AV105" s="1">
        <f t="shared" si="98"/>
        <v>0</v>
      </c>
      <c r="AW105" s="1">
        <f t="shared" si="99"/>
        <v>0</v>
      </c>
      <c r="AX105" s="1">
        <f t="shared" si="100"/>
        <v>0</v>
      </c>
      <c r="AY105" s="1">
        <f t="shared" si="100"/>
        <v>0</v>
      </c>
      <c r="AZ105" s="1">
        <f t="shared" si="101"/>
        <v>0</v>
      </c>
      <c r="BA105" s="1">
        <f t="shared" si="102"/>
        <v>0</v>
      </c>
      <c r="BB105" s="1">
        <f t="shared" si="103"/>
        <v>0</v>
      </c>
      <c r="BC105" s="1">
        <f t="shared" si="104"/>
        <v>0</v>
      </c>
      <c r="BD105" s="1">
        <f t="shared" si="105"/>
        <v>0</v>
      </c>
      <c r="BE105" s="1">
        <f t="shared" si="106"/>
        <v>0</v>
      </c>
      <c r="BF105" s="1">
        <f t="shared" si="107"/>
        <v>0</v>
      </c>
      <c r="BG105" s="251">
        <f t="shared" si="108"/>
        <v>0</v>
      </c>
      <c r="BH105" s="251">
        <f t="shared" si="109"/>
        <v>0</v>
      </c>
      <c r="BI105" s="251">
        <f t="shared" si="110"/>
        <v>0</v>
      </c>
      <c r="BJ105" s="251">
        <f t="shared" si="111"/>
        <v>0</v>
      </c>
      <c r="BK105" s="251">
        <f t="shared" si="112"/>
        <v>0</v>
      </c>
      <c r="BL105" s="251">
        <f t="shared" si="113"/>
        <v>0</v>
      </c>
      <c r="BM105" s="251">
        <f t="shared" si="114"/>
        <v>0</v>
      </c>
      <c r="BN105" s="251">
        <f t="shared" si="115"/>
        <v>0</v>
      </c>
      <c r="BO105" s="251">
        <f t="shared" si="116"/>
        <v>1</v>
      </c>
      <c r="BP105" s="251">
        <f t="shared" si="117"/>
        <v>1</v>
      </c>
      <c r="BQ105" s="1">
        <f t="shared" si="118"/>
        <v>1</v>
      </c>
      <c r="BR105" s="1">
        <f t="shared" si="119"/>
        <v>1</v>
      </c>
      <c r="BS105" s="1">
        <f t="shared" si="120"/>
        <v>1</v>
      </c>
      <c r="BX105" s="1" t="str">
        <f t="shared" si="89"/>
        <v/>
      </c>
      <c r="BY105" s="1" t="str">
        <f t="shared" si="88"/>
        <v/>
      </c>
      <c r="BZ105" s="1" t="str">
        <f t="shared" si="88"/>
        <v/>
      </c>
      <c r="CA105" s="1" t="str">
        <f t="shared" si="88"/>
        <v/>
      </c>
      <c r="CB105" s="1" t="str">
        <f t="shared" si="88"/>
        <v/>
      </c>
      <c r="CC105" s="1" t="str">
        <f t="shared" si="88"/>
        <v/>
      </c>
      <c r="CD105" s="1" t="str">
        <f t="shared" si="88"/>
        <v/>
      </c>
      <c r="CE105" s="1" t="str">
        <f t="shared" si="88"/>
        <v/>
      </c>
      <c r="CF105" s="1" t="str">
        <f t="shared" si="88"/>
        <v/>
      </c>
      <c r="CG105" s="1" t="str">
        <f t="shared" si="88"/>
        <v/>
      </c>
    </row>
    <row r="106" spans="2:85" x14ac:dyDescent="0.25">
      <c r="B106" s="24" t="str">
        <f t="shared" si="121"/>
        <v/>
      </c>
      <c r="C106" s="227"/>
      <c r="D106" s="227"/>
      <c r="E106" s="226"/>
      <c r="F106" s="219"/>
      <c r="G106" s="154"/>
      <c r="H106" s="26"/>
      <c r="I106" s="26"/>
      <c r="J106" s="267" t="str">
        <f t="shared" si="122"/>
        <v/>
      </c>
      <c r="K106" s="154"/>
      <c r="L106" s="154"/>
      <c r="M106" s="154"/>
      <c r="N106" s="154"/>
      <c r="O106" s="154"/>
      <c r="P106" s="154"/>
      <c r="Q106" s="154"/>
      <c r="R106" s="154"/>
      <c r="S106" s="154"/>
      <c r="T106" s="154"/>
      <c r="U106" s="154"/>
      <c r="V106" s="154"/>
      <c r="W106" s="154"/>
      <c r="X106" s="154"/>
      <c r="Y106" s="154"/>
      <c r="Z106" s="154"/>
      <c r="AA106" s="154"/>
      <c r="AB106" s="154"/>
      <c r="AC106" s="154"/>
      <c r="AD106" s="154"/>
      <c r="AE106" s="154"/>
      <c r="AF106" s="154"/>
      <c r="AG106" s="154"/>
      <c r="AH106" s="154"/>
      <c r="AI106" s="154"/>
      <c r="AJ106" s="24"/>
      <c r="AK106" s="24" t="str">
        <f t="shared" si="91"/>
        <v/>
      </c>
      <c r="AL106" s="25"/>
      <c r="AM106" s="1">
        <f t="shared" si="92"/>
        <v>0</v>
      </c>
      <c r="AN106" s="1" t="str">
        <f t="shared" si="90"/>
        <v/>
      </c>
      <c r="AO106" s="1" t="str">
        <f t="shared" si="90"/>
        <v/>
      </c>
      <c r="AP106" s="1">
        <f t="shared" si="93"/>
        <v>0</v>
      </c>
      <c r="AQ106" s="1">
        <f t="shared" si="94"/>
        <v>0</v>
      </c>
      <c r="AS106" s="1">
        <f t="shared" si="95"/>
        <v>0</v>
      </c>
      <c r="AT106" s="1">
        <f t="shared" si="96"/>
        <v>0</v>
      </c>
      <c r="AU106" s="1">
        <f t="shared" si="97"/>
        <v>0</v>
      </c>
      <c r="AV106" s="1">
        <f t="shared" si="98"/>
        <v>0</v>
      </c>
      <c r="AW106" s="1">
        <f t="shared" si="99"/>
        <v>0</v>
      </c>
      <c r="AX106" s="1">
        <f t="shared" si="100"/>
        <v>0</v>
      </c>
      <c r="AY106" s="1">
        <f t="shared" si="100"/>
        <v>0</v>
      </c>
      <c r="AZ106" s="1">
        <f t="shared" si="101"/>
        <v>0</v>
      </c>
      <c r="BA106" s="1">
        <f t="shared" si="102"/>
        <v>0</v>
      </c>
      <c r="BB106" s="1">
        <f t="shared" si="103"/>
        <v>0</v>
      </c>
      <c r="BC106" s="1">
        <f t="shared" si="104"/>
        <v>0</v>
      </c>
      <c r="BD106" s="1">
        <f t="shared" si="105"/>
        <v>0</v>
      </c>
      <c r="BE106" s="1">
        <f t="shared" si="106"/>
        <v>0</v>
      </c>
      <c r="BF106" s="1">
        <f t="shared" si="107"/>
        <v>0</v>
      </c>
      <c r="BG106" s="251">
        <f t="shared" si="108"/>
        <v>0</v>
      </c>
      <c r="BH106" s="251">
        <f t="shared" si="109"/>
        <v>0</v>
      </c>
      <c r="BI106" s="251">
        <f t="shared" si="110"/>
        <v>0</v>
      </c>
      <c r="BJ106" s="251">
        <f t="shared" si="111"/>
        <v>0</v>
      </c>
      <c r="BK106" s="251">
        <f t="shared" si="112"/>
        <v>0</v>
      </c>
      <c r="BL106" s="251">
        <f t="shared" si="113"/>
        <v>0</v>
      </c>
      <c r="BM106" s="251">
        <f t="shared" si="114"/>
        <v>0</v>
      </c>
      <c r="BN106" s="251">
        <f t="shared" si="115"/>
        <v>0</v>
      </c>
      <c r="BO106" s="251">
        <f t="shared" si="116"/>
        <v>1</v>
      </c>
      <c r="BP106" s="251">
        <f t="shared" si="117"/>
        <v>1</v>
      </c>
      <c r="BQ106" s="1">
        <f t="shared" si="118"/>
        <v>1</v>
      </c>
      <c r="BR106" s="1">
        <f t="shared" si="119"/>
        <v>1</v>
      </c>
      <c r="BS106" s="1">
        <f t="shared" si="120"/>
        <v>1</v>
      </c>
      <c r="BX106" s="1" t="str">
        <f t="shared" si="89"/>
        <v/>
      </c>
      <c r="BY106" s="1" t="str">
        <f t="shared" si="88"/>
        <v/>
      </c>
      <c r="BZ106" s="1" t="str">
        <f t="shared" si="88"/>
        <v/>
      </c>
      <c r="CA106" s="1" t="str">
        <f t="shared" si="88"/>
        <v/>
      </c>
      <c r="CB106" s="1" t="str">
        <f t="shared" si="88"/>
        <v/>
      </c>
      <c r="CC106" s="1" t="str">
        <f t="shared" si="88"/>
        <v/>
      </c>
      <c r="CD106" s="1" t="str">
        <f t="shared" si="88"/>
        <v/>
      </c>
      <c r="CE106" s="1" t="str">
        <f t="shared" si="88"/>
        <v/>
      </c>
      <c r="CF106" s="1" t="str">
        <f t="shared" si="88"/>
        <v/>
      </c>
      <c r="CG106" s="1" t="str">
        <f t="shared" si="88"/>
        <v/>
      </c>
    </row>
    <row r="107" spans="2:85" x14ac:dyDescent="0.25">
      <c r="B107" s="24" t="str">
        <f t="shared" si="121"/>
        <v/>
      </c>
      <c r="C107" s="227"/>
      <c r="D107" s="227"/>
      <c r="E107" s="226"/>
      <c r="F107" s="219"/>
      <c r="G107" s="154"/>
      <c r="H107" s="26"/>
      <c r="I107" s="26"/>
      <c r="J107" s="267" t="str">
        <f t="shared" si="122"/>
        <v/>
      </c>
      <c r="K107" s="154"/>
      <c r="L107" s="154"/>
      <c r="M107" s="154"/>
      <c r="N107" s="154"/>
      <c r="O107" s="154"/>
      <c r="P107" s="154"/>
      <c r="Q107" s="154"/>
      <c r="R107" s="154"/>
      <c r="S107" s="154"/>
      <c r="T107" s="154"/>
      <c r="U107" s="154"/>
      <c r="V107" s="154"/>
      <c r="W107" s="154"/>
      <c r="X107" s="154"/>
      <c r="Y107" s="154"/>
      <c r="Z107" s="154"/>
      <c r="AA107" s="154"/>
      <c r="AB107" s="154"/>
      <c r="AC107" s="154"/>
      <c r="AD107" s="154"/>
      <c r="AE107" s="154"/>
      <c r="AF107" s="154"/>
      <c r="AG107" s="154"/>
      <c r="AH107" s="154"/>
      <c r="AI107" s="154"/>
      <c r="AJ107" s="24"/>
      <c r="AK107" s="24" t="str">
        <f t="shared" si="91"/>
        <v/>
      </c>
      <c r="AL107" s="25"/>
      <c r="AM107" s="1">
        <f t="shared" si="92"/>
        <v>0</v>
      </c>
      <c r="AN107" s="1" t="str">
        <f t="shared" si="90"/>
        <v/>
      </c>
      <c r="AO107" s="1" t="str">
        <f t="shared" si="90"/>
        <v/>
      </c>
      <c r="AP107" s="1">
        <f t="shared" si="93"/>
        <v>0</v>
      </c>
      <c r="AQ107" s="1">
        <f t="shared" si="94"/>
        <v>0</v>
      </c>
      <c r="AS107" s="1">
        <f t="shared" si="95"/>
        <v>0</v>
      </c>
      <c r="AT107" s="1">
        <f t="shared" si="96"/>
        <v>0</v>
      </c>
      <c r="AU107" s="1">
        <f t="shared" si="97"/>
        <v>0</v>
      </c>
      <c r="AV107" s="1">
        <f t="shared" si="98"/>
        <v>0</v>
      </c>
      <c r="AW107" s="1">
        <f t="shared" si="99"/>
        <v>0</v>
      </c>
      <c r="AX107" s="1">
        <f t="shared" si="100"/>
        <v>0</v>
      </c>
      <c r="AY107" s="1">
        <f t="shared" si="100"/>
        <v>0</v>
      </c>
      <c r="AZ107" s="1">
        <f t="shared" si="101"/>
        <v>0</v>
      </c>
      <c r="BA107" s="1">
        <f t="shared" si="102"/>
        <v>0</v>
      </c>
      <c r="BB107" s="1">
        <f t="shared" si="103"/>
        <v>0</v>
      </c>
      <c r="BC107" s="1">
        <f t="shared" si="104"/>
        <v>0</v>
      </c>
      <c r="BD107" s="1">
        <f t="shared" si="105"/>
        <v>0</v>
      </c>
      <c r="BE107" s="1">
        <f t="shared" si="106"/>
        <v>0</v>
      </c>
      <c r="BF107" s="1">
        <f t="shared" si="107"/>
        <v>0</v>
      </c>
      <c r="BG107" s="251">
        <f t="shared" si="108"/>
        <v>0</v>
      </c>
      <c r="BH107" s="251">
        <f t="shared" si="109"/>
        <v>0</v>
      </c>
      <c r="BI107" s="251">
        <f t="shared" si="110"/>
        <v>0</v>
      </c>
      <c r="BJ107" s="251">
        <f t="shared" si="111"/>
        <v>0</v>
      </c>
      <c r="BK107" s="251">
        <f t="shared" si="112"/>
        <v>0</v>
      </c>
      <c r="BL107" s="251">
        <f t="shared" si="113"/>
        <v>0</v>
      </c>
      <c r="BM107" s="251">
        <f t="shared" si="114"/>
        <v>0</v>
      </c>
      <c r="BN107" s="251">
        <f t="shared" si="115"/>
        <v>0</v>
      </c>
      <c r="BO107" s="251">
        <f t="shared" si="116"/>
        <v>1</v>
      </c>
      <c r="BP107" s="251">
        <f t="shared" si="117"/>
        <v>1</v>
      </c>
      <c r="BQ107" s="1">
        <f t="shared" si="118"/>
        <v>1</v>
      </c>
      <c r="BR107" s="1">
        <f t="shared" si="119"/>
        <v>1</v>
      </c>
      <c r="BS107" s="1">
        <f t="shared" si="120"/>
        <v>1</v>
      </c>
      <c r="BX107" s="1" t="str">
        <f t="shared" si="89"/>
        <v/>
      </c>
      <c r="BY107" s="1" t="str">
        <f t="shared" si="88"/>
        <v/>
      </c>
      <c r="BZ107" s="1" t="str">
        <f t="shared" si="88"/>
        <v/>
      </c>
      <c r="CA107" s="1" t="str">
        <f t="shared" si="88"/>
        <v/>
      </c>
      <c r="CB107" s="1" t="str">
        <f t="shared" si="88"/>
        <v/>
      </c>
      <c r="CC107" s="1" t="str">
        <f t="shared" si="88"/>
        <v/>
      </c>
      <c r="CD107" s="1" t="str">
        <f t="shared" si="88"/>
        <v/>
      </c>
      <c r="CE107" s="1" t="str">
        <f t="shared" si="88"/>
        <v/>
      </c>
      <c r="CF107" s="1" t="str">
        <f t="shared" si="88"/>
        <v/>
      </c>
      <c r="CG107" s="1" t="str">
        <f t="shared" si="88"/>
        <v/>
      </c>
    </row>
    <row r="108" spans="2:85" x14ac:dyDescent="0.25">
      <c r="B108" s="24" t="str">
        <f t="shared" si="121"/>
        <v/>
      </c>
      <c r="C108" s="227"/>
      <c r="D108" s="227"/>
      <c r="E108" s="226"/>
      <c r="F108" s="219"/>
      <c r="G108" s="154"/>
      <c r="H108" s="26"/>
      <c r="I108" s="26"/>
      <c r="J108" s="267" t="str">
        <f t="shared" si="122"/>
        <v/>
      </c>
      <c r="K108" s="154"/>
      <c r="L108" s="154"/>
      <c r="M108" s="154"/>
      <c r="N108" s="154"/>
      <c r="O108" s="154"/>
      <c r="P108" s="154"/>
      <c r="Q108" s="154"/>
      <c r="R108" s="154"/>
      <c r="S108" s="154"/>
      <c r="T108" s="154"/>
      <c r="U108" s="154"/>
      <c r="V108" s="154"/>
      <c r="W108" s="154"/>
      <c r="X108" s="154"/>
      <c r="Y108" s="154"/>
      <c r="Z108" s="154"/>
      <c r="AA108" s="154"/>
      <c r="AB108" s="154"/>
      <c r="AC108" s="154"/>
      <c r="AD108" s="154"/>
      <c r="AE108" s="154"/>
      <c r="AF108" s="154"/>
      <c r="AG108" s="154"/>
      <c r="AH108" s="154"/>
      <c r="AI108" s="154"/>
      <c r="AJ108" s="24"/>
      <c r="AK108" s="24" t="str">
        <f t="shared" si="91"/>
        <v/>
      </c>
      <c r="AL108" s="25"/>
      <c r="AM108" s="1">
        <f t="shared" si="92"/>
        <v>0</v>
      </c>
      <c r="AN108" s="1" t="str">
        <f t="shared" si="90"/>
        <v/>
      </c>
      <c r="AO108" s="1" t="str">
        <f t="shared" si="90"/>
        <v/>
      </c>
      <c r="AP108" s="1">
        <f t="shared" si="93"/>
        <v>0</v>
      </c>
      <c r="AQ108" s="1">
        <f t="shared" si="94"/>
        <v>0</v>
      </c>
      <c r="AS108" s="1">
        <f t="shared" si="95"/>
        <v>0</v>
      </c>
      <c r="AT108" s="1">
        <f t="shared" si="96"/>
        <v>0</v>
      </c>
      <c r="AU108" s="1">
        <f t="shared" si="97"/>
        <v>0</v>
      </c>
      <c r="AV108" s="1">
        <f t="shared" si="98"/>
        <v>0</v>
      </c>
      <c r="AW108" s="1">
        <f t="shared" si="99"/>
        <v>0</v>
      </c>
      <c r="AX108" s="1">
        <f t="shared" si="100"/>
        <v>0</v>
      </c>
      <c r="AY108" s="1">
        <f t="shared" si="100"/>
        <v>0</v>
      </c>
      <c r="AZ108" s="1">
        <f t="shared" si="101"/>
        <v>0</v>
      </c>
      <c r="BA108" s="1">
        <f t="shared" si="102"/>
        <v>0</v>
      </c>
      <c r="BB108" s="1">
        <f t="shared" si="103"/>
        <v>0</v>
      </c>
      <c r="BC108" s="1">
        <f t="shared" si="104"/>
        <v>0</v>
      </c>
      <c r="BD108" s="1">
        <f t="shared" si="105"/>
        <v>0</v>
      </c>
      <c r="BE108" s="1">
        <f t="shared" si="106"/>
        <v>0</v>
      </c>
      <c r="BF108" s="1">
        <f t="shared" si="107"/>
        <v>0</v>
      </c>
      <c r="BG108" s="251">
        <f t="shared" si="108"/>
        <v>0</v>
      </c>
      <c r="BH108" s="251">
        <f t="shared" si="109"/>
        <v>0</v>
      </c>
      <c r="BI108" s="251">
        <f t="shared" si="110"/>
        <v>0</v>
      </c>
      <c r="BJ108" s="251">
        <f t="shared" si="111"/>
        <v>0</v>
      </c>
      <c r="BK108" s="251">
        <f t="shared" si="112"/>
        <v>0</v>
      </c>
      <c r="BL108" s="251">
        <f t="shared" si="113"/>
        <v>0</v>
      </c>
      <c r="BM108" s="251">
        <f t="shared" si="114"/>
        <v>0</v>
      </c>
      <c r="BN108" s="251">
        <f t="shared" si="115"/>
        <v>0</v>
      </c>
      <c r="BO108" s="251">
        <f t="shared" si="116"/>
        <v>1</v>
      </c>
      <c r="BP108" s="251">
        <f t="shared" si="117"/>
        <v>1</v>
      </c>
      <c r="BQ108" s="1">
        <f t="shared" si="118"/>
        <v>1</v>
      </c>
      <c r="BR108" s="1">
        <f t="shared" si="119"/>
        <v>1</v>
      </c>
      <c r="BS108" s="1">
        <f t="shared" si="120"/>
        <v>1</v>
      </c>
      <c r="BX108" s="1" t="str">
        <f t="shared" si="89"/>
        <v/>
      </c>
      <c r="BY108" s="1" t="str">
        <f t="shared" si="88"/>
        <v/>
      </c>
      <c r="BZ108" s="1" t="str">
        <f t="shared" si="88"/>
        <v/>
      </c>
      <c r="CA108" s="1" t="str">
        <f t="shared" si="88"/>
        <v/>
      </c>
      <c r="CB108" s="1" t="str">
        <f t="shared" si="88"/>
        <v/>
      </c>
      <c r="CC108" s="1" t="str">
        <f t="shared" si="88"/>
        <v/>
      </c>
      <c r="CD108" s="1" t="str">
        <f t="shared" si="88"/>
        <v/>
      </c>
      <c r="CE108" s="1" t="str">
        <f t="shared" si="88"/>
        <v/>
      </c>
      <c r="CF108" s="1" t="str">
        <f t="shared" si="88"/>
        <v/>
      </c>
      <c r="CG108" s="1" t="str">
        <f t="shared" si="88"/>
        <v/>
      </c>
    </row>
    <row r="109" spans="2:85" x14ac:dyDescent="0.25">
      <c r="B109" s="24" t="str">
        <f t="shared" si="121"/>
        <v/>
      </c>
      <c r="C109" s="227"/>
      <c r="D109" s="227"/>
      <c r="E109" s="226"/>
      <c r="F109" s="219"/>
      <c r="G109" s="154"/>
      <c r="H109" s="26"/>
      <c r="I109" s="26"/>
      <c r="J109" s="267" t="str">
        <f t="shared" si="122"/>
        <v/>
      </c>
      <c r="K109" s="154"/>
      <c r="L109" s="154"/>
      <c r="M109" s="154"/>
      <c r="N109" s="154"/>
      <c r="O109" s="154"/>
      <c r="P109" s="154"/>
      <c r="Q109" s="154"/>
      <c r="R109" s="154"/>
      <c r="S109" s="154"/>
      <c r="T109" s="154"/>
      <c r="U109" s="154"/>
      <c r="V109" s="154"/>
      <c r="W109" s="154"/>
      <c r="X109" s="154"/>
      <c r="Y109" s="154"/>
      <c r="Z109" s="154"/>
      <c r="AA109" s="154"/>
      <c r="AB109" s="154"/>
      <c r="AC109" s="154"/>
      <c r="AD109" s="154"/>
      <c r="AE109" s="154"/>
      <c r="AF109" s="154"/>
      <c r="AG109" s="154"/>
      <c r="AH109" s="154"/>
      <c r="AI109" s="154"/>
      <c r="AJ109" s="24"/>
      <c r="AK109" s="24" t="str">
        <f t="shared" si="91"/>
        <v/>
      </c>
      <c r="AL109" s="25"/>
      <c r="AM109" s="1">
        <f t="shared" si="92"/>
        <v>0</v>
      </c>
      <c r="AN109" s="1" t="str">
        <f t="shared" si="90"/>
        <v/>
      </c>
      <c r="AO109" s="1" t="str">
        <f t="shared" si="90"/>
        <v/>
      </c>
      <c r="AP109" s="1">
        <f t="shared" si="93"/>
        <v>0</v>
      </c>
      <c r="AQ109" s="1">
        <f t="shared" si="94"/>
        <v>0</v>
      </c>
      <c r="AS109" s="1">
        <f t="shared" si="95"/>
        <v>0</v>
      </c>
      <c r="AT109" s="1">
        <f t="shared" si="96"/>
        <v>0</v>
      </c>
      <c r="AU109" s="1">
        <f t="shared" si="97"/>
        <v>0</v>
      </c>
      <c r="AV109" s="1">
        <f t="shared" si="98"/>
        <v>0</v>
      </c>
      <c r="AW109" s="1">
        <f t="shared" si="99"/>
        <v>0</v>
      </c>
      <c r="AX109" s="1">
        <f t="shared" si="100"/>
        <v>0</v>
      </c>
      <c r="AY109" s="1">
        <f t="shared" si="100"/>
        <v>0</v>
      </c>
      <c r="AZ109" s="1">
        <f t="shared" si="101"/>
        <v>0</v>
      </c>
      <c r="BA109" s="1">
        <f t="shared" si="102"/>
        <v>0</v>
      </c>
      <c r="BB109" s="1">
        <f t="shared" si="103"/>
        <v>0</v>
      </c>
      <c r="BC109" s="1">
        <f t="shared" si="104"/>
        <v>0</v>
      </c>
      <c r="BD109" s="1">
        <f t="shared" si="105"/>
        <v>0</v>
      </c>
      <c r="BE109" s="1">
        <f t="shared" si="106"/>
        <v>0</v>
      </c>
      <c r="BF109" s="1">
        <f t="shared" si="107"/>
        <v>0</v>
      </c>
      <c r="BG109" s="251">
        <f t="shared" si="108"/>
        <v>0</v>
      </c>
      <c r="BH109" s="251">
        <f t="shared" si="109"/>
        <v>0</v>
      </c>
      <c r="BI109" s="251">
        <f t="shared" si="110"/>
        <v>0</v>
      </c>
      <c r="BJ109" s="251">
        <f t="shared" si="111"/>
        <v>0</v>
      </c>
      <c r="BK109" s="251">
        <f t="shared" si="112"/>
        <v>0</v>
      </c>
      <c r="BL109" s="251">
        <f t="shared" si="113"/>
        <v>0</v>
      </c>
      <c r="BM109" s="251">
        <f t="shared" si="114"/>
        <v>0</v>
      </c>
      <c r="BN109" s="251">
        <f t="shared" si="115"/>
        <v>0</v>
      </c>
      <c r="BO109" s="251">
        <f t="shared" si="116"/>
        <v>1</v>
      </c>
      <c r="BP109" s="251">
        <f t="shared" si="117"/>
        <v>1</v>
      </c>
      <c r="BQ109" s="1">
        <f t="shared" si="118"/>
        <v>1</v>
      </c>
      <c r="BR109" s="1">
        <f t="shared" si="119"/>
        <v>1</v>
      </c>
      <c r="BS109" s="1">
        <f t="shared" si="120"/>
        <v>1</v>
      </c>
      <c r="BX109" s="1" t="str">
        <f t="shared" si="89"/>
        <v/>
      </c>
      <c r="BY109" s="1" t="str">
        <f t="shared" si="88"/>
        <v/>
      </c>
      <c r="BZ109" s="1" t="str">
        <f t="shared" si="88"/>
        <v/>
      </c>
      <c r="CA109" s="1" t="str">
        <f t="shared" si="88"/>
        <v/>
      </c>
      <c r="CB109" s="1" t="str">
        <f t="shared" si="88"/>
        <v/>
      </c>
      <c r="CC109" s="1" t="str">
        <f t="shared" si="88"/>
        <v/>
      </c>
      <c r="CD109" s="1" t="str">
        <f t="shared" si="88"/>
        <v/>
      </c>
      <c r="CE109" s="1" t="str">
        <f t="shared" si="88"/>
        <v/>
      </c>
      <c r="CF109" s="1" t="str">
        <f t="shared" si="88"/>
        <v/>
      </c>
      <c r="CG109" s="1" t="str">
        <f t="shared" si="88"/>
        <v/>
      </c>
    </row>
    <row r="110" spans="2:85" x14ac:dyDescent="0.25">
      <c r="B110" s="24" t="str">
        <f t="shared" si="121"/>
        <v/>
      </c>
      <c r="C110" s="227"/>
      <c r="D110" s="227"/>
      <c r="E110" s="226"/>
      <c r="F110" s="219"/>
      <c r="G110" s="154"/>
      <c r="H110" s="26"/>
      <c r="I110" s="26"/>
      <c r="J110" s="267" t="str">
        <f t="shared" si="122"/>
        <v/>
      </c>
      <c r="K110" s="154"/>
      <c r="L110" s="154"/>
      <c r="M110" s="154"/>
      <c r="N110" s="154"/>
      <c r="O110" s="154"/>
      <c r="P110" s="154"/>
      <c r="Q110" s="154"/>
      <c r="R110" s="154"/>
      <c r="S110" s="154"/>
      <c r="T110" s="154"/>
      <c r="U110" s="154"/>
      <c r="V110" s="154"/>
      <c r="W110" s="154"/>
      <c r="X110" s="154"/>
      <c r="Y110" s="154"/>
      <c r="Z110" s="154"/>
      <c r="AA110" s="154"/>
      <c r="AB110" s="154"/>
      <c r="AC110" s="154"/>
      <c r="AD110" s="154"/>
      <c r="AE110" s="154"/>
      <c r="AF110" s="154"/>
      <c r="AG110" s="154"/>
      <c r="AH110" s="154"/>
      <c r="AI110" s="154"/>
      <c r="AJ110" s="24"/>
      <c r="AK110" s="24" t="str">
        <f t="shared" si="91"/>
        <v/>
      </c>
      <c r="AL110" s="25"/>
      <c r="AM110" s="1">
        <f t="shared" si="92"/>
        <v>0</v>
      </c>
      <c r="AN110" s="1" t="str">
        <f t="shared" si="90"/>
        <v/>
      </c>
      <c r="AO110" s="1" t="str">
        <f t="shared" si="90"/>
        <v/>
      </c>
      <c r="AP110" s="1">
        <f t="shared" si="93"/>
        <v>0</v>
      </c>
      <c r="AQ110" s="1">
        <f t="shared" si="94"/>
        <v>0</v>
      </c>
      <c r="AS110" s="1">
        <f t="shared" si="95"/>
        <v>0</v>
      </c>
      <c r="AT110" s="1">
        <f t="shared" si="96"/>
        <v>0</v>
      </c>
      <c r="AU110" s="1">
        <f t="shared" si="97"/>
        <v>0</v>
      </c>
      <c r="AV110" s="1">
        <f t="shared" si="98"/>
        <v>0</v>
      </c>
      <c r="AW110" s="1">
        <f t="shared" si="99"/>
        <v>0</v>
      </c>
      <c r="AX110" s="1">
        <f t="shared" si="100"/>
        <v>0</v>
      </c>
      <c r="AY110" s="1">
        <f t="shared" si="100"/>
        <v>0</v>
      </c>
      <c r="AZ110" s="1">
        <f t="shared" si="101"/>
        <v>0</v>
      </c>
      <c r="BA110" s="1">
        <f t="shared" si="102"/>
        <v>0</v>
      </c>
      <c r="BB110" s="1">
        <f t="shared" si="103"/>
        <v>0</v>
      </c>
      <c r="BC110" s="1">
        <f t="shared" si="104"/>
        <v>0</v>
      </c>
      <c r="BD110" s="1">
        <f t="shared" si="105"/>
        <v>0</v>
      </c>
      <c r="BE110" s="1">
        <f t="shared" si="106"/>
        <v>0</v>
      </c>
      <c r="BF110" s="1">
        <f t="shared" si="107"/>
        <v>0</v>
      </c>
      <c r="BG110" s="251">
        <f t="shared" si="108"/>
        <v>0</v>
      </c>
      <c r="BH110" s="251">
        <f t="shared" si="109"/>
        <v>0</v>
      </c>
      <c r="BI110" s="251">
        <f t="shared" si="110"/>
        <v>0</v>
      </c>
      <c r="BJ110" s="251">
        <f t="shared" si="111"/>
        <v>0</v>
      </c>
      <c r="BK110" s="251">
        <f t="shared" si="112"/>
        <v>0</v>
      </c>
      <c r="BL110" s="251">
        <f t="shared" si="113"/>
        <v>0</v>
      </c>
      <c r="BM110" s="251">
        <f t="shared" si="114"/>
        <v>0</v>
      </c>
      <c r="BN110" s="251">
        <f t="shared" si="115"/>
        <v>0</v>
      </c>
      <c r="BO110" s="251">
        <f t="shared" si="116"/>
        <v>1</v>
      </c>
      <c r="BP110" s="251">
        <f t="shared" si="117"/>
        <v>1</v>
      </c>
      <c r="BQ110" s="1">
        <f t="shared" si="118"/>
        <v>1</v>
      </c>
      <c r="BR110" s="1">
        <f t="shared" si="119"/>
        <v>1</v>
      </c>
      <c r="BS110" s="1">
        <f t="shared" si="120"/>
        <v>1</v>
      </c>
      <c r="BX110" s="1" t="str">
        <f t="shared" si="89"/>
        <v/>
      </c>
      <c r="BY110" s="1" t="str">
        <f t="shared" si="88"/>
        <v/>
      </c>
      <c r="BZ110" s="1" t="str">
        <f t="shared" si="88"/>
        <v/>
      </c>
      <c r="CA110" s="1" t="str">
        <f t="shared" si="88"/>
        <v/>
      </c>
      <c r="CB110" s="1" t="str">
        <f t="shared" si="88"/>
        <v/>
      </c>
      <c r="CC110" s="1" t="str">
        <f t="shared" si="88"/>
        <v/>
      </c>
      <c r="CD110" s="1" t="str">
        <f t="shared" si="88"/>
        <v/>
      </c>
      <c r="CE110" s="1" t="str">
        <f t="shared" si="88"/>
        <v/>
      </c>
      <c r="CF110" s="1" t="str">
        <f t="shared" si="88"/>
        <v/>
      </c>
      <c r="CG110" s="1" t="str">
        <f t="shared" si="88"/>
        <v/>
      </c>
    </row>
    <row r="111" spans="2:85" x14ac:dyDescent="0.25">
      <c r="B111" s="24" t="str">
        <f t="shared" si="121"/>
        <v/>
      </c>
      <c r="C111" s="227"/>
      <c r="D111" s="227"/>
      <c r="E111" s="226"/>
      <c r="F111" s="219"/>
      <c r="G111" s="154"/>
      <c r="H111" s="26"/>
      <c r="I111" s="26"/>
      <c r="J111" s="267" t="str">
        <f t="shared" si="122"/>
        <v/>
      </c>
      <c r="K111" s="154"/>
      <c r="L111" s="154"/>
      <c r="M111" s="154"/>
      <c r="N111" s="154"/>
      <c r="O111" s="154"/>
      <c r="P111" s="154"/>
      <c r="Q111" s="154"/>
      <c r="R111" s="154"/>
      <c r="S111" s="154"/>
      <c r="T111" s="154"/>
      <c r="U111" s="154"/>
      <c r="V111" s="154"/>
      <c r="W111" s="154"/>
      <c r="X111" s="154"/>
      <c r="Y111" s="154"/>
      <c r="Z111" s="154"/>
      <c r="AA111" s="154"/>
      <c r="AB111" s="154"/>
      <c r="AC111" s="154"/>
      <c r="AD111" s="154"/>
      <c r="AE111" s="154"/>
      <c r="AF111" s="154"/>
      <c r="AG111" s="154"/>
      <c r="AH111" s="154"/>
      <c r="AI111" s="154"/>
      <c r="AJ111" s="24"/>
      <c r="AK111" s="24" t="str">
        <f t="shared" si="91"/>
        <v/>
      </c>
      <c r="AL111" s="25"/>
      <c r="AM111" s="1">
        <f t="shared" si="92"/>
        <v>0</v>
      </c>
      <c r="AN111" s="1" t="str">
        <f t="shared" si="90"/>
        <v/>
      </c>
      <c r="AO111" s="1" t="str">
        <f t="shared" si="90"/>
        <v/>
      </c>
      <c r="AP111" s="1">
        <f t="shared" si="93"/>
        <v>0</v>
      </c>
      <c r="AQ111" s="1">
        <f t="shared" si="94"/>
        <v>0</v>
      </c>
      <c r="AS111" s="1">
        <f t="shared" si="95"/>
        <v>0</v>
      </c>
      <c r="AT111" s="1">
        <f t="shared" si="96"/>
        <v>0</v>
      </c>
      <c r="AU111" s="1">
        <f t="shared" si="97"/>
        <v>0</v>
      </c>
      <c r="AV111" s="1">
        <f t="shared" si="98"/>
        <v>0</v>
      </c>
      <c r="AW111" s="1">
        <f t="shared" si="99"/>
        <v>0</v>
      </c>
      <c r="AX111" s="1">
        <f t="shared" si="100"/>
        <v>0</v>
      </c>
      <c r="AY111" s="1">
        <f t="shared" si="100"/>
        <v>0</v>
      </c>
      <c r="AZ111" s="1">
        <f t="shared" si="101"/>
        <v>0</v>
      </c>
      <c r="BA111" s="1">
        <f t="shared" si="102"/>
        <v>0</v>
      </c>
      <c r="BB111" s="1">
        <f t="shared" si="103"/>
        <v>0</v>
      </c>
      <c r="BC111" s="1">
        <f t="shared" si="104"/>
        <v>0</v>
      </c>
      <c r="BD111" s="1">
        <f t="shared" si="105"/>
        <v>0</v>
      </c>
      <c r="BE111" s="1">
        <f t="shared" si="106"/>
        <v>0</v>
      </c>
      <c r="BF111" s="1">
        <f t="shared" si="107"/>
        <v>0</v>
      </c>
      <c r="BG111" s="251">
        <f t="shared" si="108"/>
        <v>0</v>
      </c>
      <c r="BH111" s="251">
        <f t="shared" si="109"/>
        <v>0</v>
      </c>
      <c r="BI111" s="251">
        <f t="shared" si="110"/>
        <v>0</v>
      </c>
      <c r="BJ111" s="251">
        <f t="shared" si="111"/>
        <v>0</v>
      </c>
      <c r="BK111" s="251">
        <f t="shared" si="112"/>
        <v>0</v>
      </c>
      <c r="BL111" s="251">
        <f t="shared" si="113"/>
        <v>0</v>
      </c>
      <c r="BM111" s="251">
        <f t="shared" si="114"/>
        <v>0</v>
      </c>
      <c r="BN111" s="251">
        <f t="shared" si="115"/>
        <v>0</v>
      </c>
      <c r="BO111" s="251">
        <f t="shared" si="116"/>
        <v>1</v>
      </c>
      <c r="BP111" s="251">
        <f t="shared" si="117"/>
        <v>1</v>
      </c>
      <c r="BQ111" s="1">
        <f t="shared" si="118"/>
        <v>1</v>
      </c>
      <c r="BR111" s="1">
        <f t="shared" si="119"/>
        <v>1</v>
      </c>
      <c r="BS111" s="1">
        <f t="shared" si="120"/>
        <v>1</v>
      </c>
      <c r="BX111" s="1" t="str">
        <f t="shared" si="89"/>
        <v/>
      </c>
      <c r="BY111" s="1" t="str">
        <f t="shared" si="88"/>
        <v/>
      </c>
      <c r="BZ111" s="1" t="str">
        <f t="shared" si="88"/>
        <v/>
      </c>
      <c r="CA111" s="1" t="str">
        <f t="shared" si="88"/>
        <v/>
      </c>
      <c r="CB111" s="1" t="str">
        <f t="shared" si="88"/>
        <v/>
      </c>
      <c r="CC111" s="1" t="str">
        <f t="shared" si="88"/>
        <v/>
      </c>
      <c r="CD111" s="1" t="str">
        <f t="shared" si="88"/>
        <v/>
      </c>
      <c r="CE111" s="1" t="str">
        <f t="shared" si="88"/>
        <v/>
      </c>
      <c r="CF111" s="1" t="str">
        <f t="shared" si="88"/>
        <v/>
      </c>
      <c r="CG111" s="1" t="str">
        <f t="shared" si="88"/>
        <v/>
      </c>
    </row>
    <row r="112" spans="2:85" x14ac:dyDescent="0.25">
      <c r="B112" s="24" t="str">
        <f t="shared" si="121"/>
        <v/>
      </c>
      <c r="C112" s="227"/>
      <c r="D112" s="227"/>
      <c r="E112" s="226"/>
      <c r="F112" s="219"/>
      <c r="G112" s="154"/>
      <c r="H112" s="26"/>
      <c r="I112" s="26"/>
      <c r="J112" s="267" t="str">
        <f t="shared" si="122"/>
        <v/>
      </c>
      <c r="K112" s="154"/>
      <c r="L112" s="154"/>
      <c r="M112" s="154"/>
      <c r="N112" s="154"/>
      <c r="O112" s="154"/>
      <c r="P112" s="154"/>
      <c r="Q112" s="154"/>
      <c r="R112" s="154"/>
      <c r="S112" s="154"/>
      <c r="T112" s="154"/>
      <c r="U112" s="154"/>
      <c r="V112" s="154"/>
      <c r="W112" s="154"/>
      <c r="X112" s="154"/>
      <c r="Y112" s="154"/>
      <c r="Z112" s="154"/>
      <c r="AA112" s="154"/>
      <c r="AB112" s="154"/>
      <c r="AC112" s="154"/>
      <c r="AD112" s="154"/>
      <c r="AE112" s="154"/>
      <c r="AF112" s="154"/>
      <c r="AG112" s="154"/>
      <c r="AH112" s="154"/>
      <c r="AI112" s="154"/>
      <c r="AJ112" s="24"/>
      <c r="AK112" s="24" t="str">
        <f t="shared" si="91"/>
        <v/>
      </c>
      <c r="AL112" s="25"/>
      <c r="AM112" s="1">
        <f t="shared" si="92"/>
        <v>0</v>
      </c>
      <c r="AN112" s="1" t="str">
        <f t="shared" si="90"/>
        <v/>
      </c>
      <c r="AO112" s="1" t="str">
        <f t="shared" si="90"/>
        <v/>
      </c>
      <c r="AP112" s="1">
        <f t="shared" si="93"/>
        <v>0</v>
      </c>
      <c r="AQ112" s="1">
        <f t="shared" si="94"/>
        <v>0</v>
      </c>
      <c r="AS112" s="1">
        <f t="shared" si="95"/>
        <v>0</v>
      </c>
      <c r="AT112" s="1">
        <f t="shared" si="96"/>
        <v>0</v>
      </c>
      <c r="AU112" s="1">
        <f t="shared" si="97"/>
        <v>0</v>
      </c>
      <c r="AV112" s="1">
        <f t="shared" si="98"/>
        <v>0</v>
      </c>
      <c r="AW112" s="1">
        <f t="shared" si="99"/>
        <v>0</v>
      </c>
      <c r="AX112" s="1">
        <f t="shared" si="100"/>
        <v>0</v>
      </c>
      <c r="AY112" s="1">
        <f t="shared" si="100"/>
        <v>0</v>
      </c>
      <c r="AZ112" s="1">
        <f t="shared" si="101"/>
        <v>0</v>
      </c>
      <c r="BA112" s="1">
        <f t="shared" si="102"/>
        <v>0</v>
      </c>
      <c r="BB112" s="1">
        <f t="shared" si="103"/>
        <v>0</v>
      </c>
      <c r="BC112" s="1">
        <f t="shared" si="104"/>
        <v>0</v>
      </c>
      <c r="BD112" s="1">
        <f t="shared" si="105"/>
        <v>0</v>
      </c>
      <c r="BE112" s="1">
        <f t="shared" si="106"/>
        <v>0</v>
      </c>
      <c r="BF112" s="1">
        <f t="shared" si="107"/>
        <v>0</v>
      </c>
      <c r="BG112" s="251">
        <f t="shared" si="108"/>
        <v>0</v>
      </c>
      <c r="BH112" s="251">
        <f t="shared" si="109"/>
        <v>0</v>
      </c>
      <c r="BI112" s="251">
        <f t="shared" si="110"/>
        <v>0</v>
      </c>
      <c r="BJ112" s="251">
        <f t="shared" si="111"/>
        <v>0</v>
      </c>
      <c r="BK112" s="251">
        <f t="shared" si="112"/>
        <v>0</v>
      </c>
      <c r="BL112" s="251">
        <f t="shared" si="113"/>
        <v>0</v>
      </c>
      <c r="BM112" s="251">
        <f t="shared" si="114"/>
        <v>0</v>
      </c>
      <c r="BN112" s="251">
        <f t="shared" si="115"/>
        <v>0</v>
      </c>
      <c r="BO112" s="251">
        <f t="shared" si="116"/>
        <v>1</v>
      </c>
      <c r="BP112" s="251">
        <f t="shared" si="117"/>
        <v>1</v>
      </c>
      <c r="BQ112" s="1">
        <f t="shared" si="118"/>
        <v>1</v>
      </c>
      <c r="BR112" s="1">
        <f t="shared" si="119"/>
        <v>1</v>
      </c>
      <c r="BS112" s="1">
        <f t="shared" si="120"/>
        <v>1</v>
      </c>
      <c r="BX112" s="1" t="str">
        <f t="shared" si="89"/>
        <v/>
      </c>
      <c r="BY112" s="1" t="str">
        <f t="shared" si="88"/>
        <v/>
      </c>
      <c r="BZ112" s="1" t="str">
        <f t="shared" si="88"/>
        <v/>
      </c>
      <c r="CA112" s="1" t="str">
        <f t="shared" si="88"/>
        <v/>
      </c>
      <c r="CB112" s="1" t="str">
        <f t="shared" si="88"/>
        <v/>
      </c>
      <c r="CC112" s="1" t="str">
        <f t="shared" si="88"/>
        <v/>
      </c>
      <c r="CD112" s="1" t="str">
        <f t="shared" si="88"/>
        <v/>
      </c>
      <c r="CE112" s="1" t="str">
        <f t="shared" si="88"/>
        <v/>
      </c>
      <c r="CF112" s="1" t="str">
        <f t="shared" si="88"/>
        <v/>
      </c>
      <c r="CG112" s="1" t="str">
        <f t="shared" si="88"/>
        <v/>
      </c>
    </row>
    <row r="113" spans="2:85" x14ac:dyDescent="0.25">
      <c r="B113" s="24" t="str">
        <f t="shared" si="121"/>
        <v/>
      </c>
      <c r="C113" s="227"/>
      <c r="D113" s="227"/>
      <c r="E113" s="226"/>
      <c r="F113" s="219"/>
      <c r="G113" s="154"/>
      <c r="H113" s="26"/>
      <c r="I113" s="26"/>
      <c r="J113" s="267" t="str">
        <f t="shared" si="122"/>
        <v/>
      </c>
      <c r="K113" s="154"/>
      <c r="L113" s="154"/>
      <c r="M113" s="154"/>
      <c r="N113" s="154"/>
      <c r="O113" s="154"/>
      <c r="P113" s="154"/>
      <c r="Q113" s="154"/>
      <c r="R113" s="154"/>
      <c r="S113" s="154"/>
      <c r="T113" s="154"/>
      <c r="U113" s="154"/>
      <c r="V113" s="154"/>
      <c r="W113" s="154"/>
      <c r="X113" s="154"/>
      <c r="Y113" s="154"/>
      <c r="Z113" s="154"/>
      <c r="AA113" s="154"/>
      <c r="AB113" s="154"/>
      <c r="AC113" s="154"/>
      <c r="AD113" s="154"/>
      <c r="AE113" s="154"/>
      <c r="AF113" s="154"/>
      <c r="AG113" s="154"/>
      <c r="AH113" s="154"/>
      <c r="AI113" s="154"/>
      <c r="AJ113" s="24"/>
      <c r="AK113" s="24" t="str">
        <f t="shared" si="91"/>
        <v/>
      </c>
      <c r="AL113" s="25"/>
      <c r="AM113" s="1">
        <f t="shared" si="92"/>
        <v>0</v>
      </c>
      <c r="AN113" s="1" t="str">
        <f t="shared" si="90"/>
        <v/>
      </c>
      <c r="AO113" s="1" t="str">
        <f t="shared" si="90"/>
        <v/>
      </c>
      <c r="AP113" s="1">
        <f t="shared" si="93"/>
        <v>0</v>
      </c>
      <c r="AQ113" s="1">
        <f t="shared" si="94"/>
        <v>0</v>
      </c>
      <c r="AS113" s="1">
        <f t="shared" si="95"/>
        <v>0</v>
      </c>
      <c r="AT113" s="1">
        <f t="shared" si="96"/>
        <v>0</v>
      </c>
      <c r="AU113" s="1">
        <f t="shared" si="97"/>
        <v>0</v>
      </c>
      <c r="AV113" s="1">
        <f t="shared" si="98"/>
        <v>0</v>
      </c>
      <c r="AW113" s="1">
        <f t="shared" si="99"/>
        <v>0</v>
      </c>
      <c r="AX113" s="1">
        <f t="shared" si="100"/>
        <v>0</v>
      </c>
      <c r="AY113" s="1">
        <f t="shared" si="100"/>
        <v>0</v>
      </c>
      <c r="AZ113" s="1">
        <f t="shared" si="101"/>
        <v>0</v>
      </c>
      <c r="BA113" s="1">
        <f t="shared" si="102"/>
        <v>0</v>
      </c>
      <c r="BB113" s="1">
        <f t="shared" si="103"/>
        <v>0</v>
      </c>
      <c r="BC113" s="1">
        <f t="shared" si="104"/>
        <v>0</v>
      </c>
      <c r="BD113" s="1">
        <f t="shared" si="105"/>
        <v>0</v>
      </c>
      <c r="BE113" s="1">
        <f t="shared" si="106"/>
        <v>0</v>
      </c>
      <c r="BF113" s="1">
        <f t="shared" si="107"/>
        <v>0</v>
      </c>
      <c r="BG113" s="251">
        <f t="shared" si="108"/>
        <v>0</v>
      </c>
      <c r="BH113" s="251">
        <f t="shared" si="109"/>
        <v>0</v>
      </c>
      <c r="BI113" s="251">
        <f t="shared" si="110"/>
        <v>0</v>
      </c>
      <c r="BJ113" s="251">
        <f t="shared" si="111"/>
        <v>0</v>
      </c>
      <c r="BK113" s="251">
        <f t="shared" si="112"/>
        <v>0</v>
      </c>
      <c r="BL113" s="251">
        <f t="shared" si="113"/>
        <v>0</v>
      </c>
      <c r="BM113" s="251">
        <f t="shared" si="114"/>
        <v>0</v>
      </c>
      <c r="BN113" s="251">
        <f t="shared" si="115"/>
        <v>0</v>
      </c>
      <c r="BO113" s="251">
        <f t="shared" si="116"/>
        <v>1</v>
      </c>
      <c r="BP113" s="251">
        <f t="shared" si="117"/>
        <v>1</v>
      </c>
      <c r="BQ113" s="1">
        <f t="shared" si="118"/>
        <v>1</v>
      </c>
      <c r="BR113" s="1">
        <f t="shared" si="119"/>
        <v>1</v>
      </c>
      <c r="BS113" s="1">
        <f t="shared" si="120"/>
        <v>1</v>
      </c>
      <c r="BX113" s="1" t="str">
        <f t="shared" si="89"/>
        <v/>
      </c>
      <c r="BY113" s="1" t="str">
        <f t="shared" si="88"/>
        <v/>
      </c>
      <c r="BZ113" s="1" t="str">
        <f t="shared" si="88"/>
        <v/>
      </c>
      <c r="CA113" s="1" t="str">
        <f t="shared" si="88"/>
        <v/>
      </c>
      <c r="CB113" s="1" t="str">
        <f t="shared" si="88"/>
        <v/>
      </c>
      <c r="CC113" s="1" t="str">
        <f t="shared" si="88"/>
        <v/>
      </c>
      <c r="CD113" s="1" t="str">
        <f t="shared" si="88"/>
        <v/>
      </c>
      <c r="CE113" s="1" t="str">
        <f t="shared" si="88"/>
        <v/>
      </c>
      <c r="CF113" s="1" t="str">
        <f t="shared" si="88"/>
        <v/>
      </c>
      <c r="CG113" s="1" t="str">
        <f t="shared" si="88"/>
        <v/>
      </c>
    </row>
    <row r="114" spans="2:85" x14ac:dyDescent="0.25">
      <c r="B114" s="24" t="str">
        <f t="shared" si="121"/>
        <v/>
      </c>
      <c r="C114" s="227"/>
      <c r="D114" s="227"/>
      <c r="E114" s="226"/>
      <c r="F114" s="219"/>
      <c r="G114" s="154"/>
      <c r="H114" s="26"/>
      <c r="I114" s="26"/>
      <c r="J114" s="267" t="str">
        <f t="shared" si="122"/>
        <v/>
      </c>
      <c r="K114" s="154"/>
      <c r="L114" s="154"/>
      <c r="M114" s="154"/>
      <c r="N114" s="154"/>
      <c r="O114" s="154"/>
      <c r="P114" s="154"/>
      <c r="Q114" s="154"/>
      <c r="R114" s="154"/>
      <c r="S114" s="154"/>
      <c r="T114" s="154"/>
      <c r="U114" s="154"/>
      <c r="V114" s="154"/>
      <c r="W114" s="154"/>
      <c r="X114" s="154"/>
      <c r="Y114" s="154"/>
      <c r="Z114" s="154"/>
      <c r="AA114" s="154"/>
      <c r="AB114" s="154"/>
      <c r="AC114" s="154"/>
      <c r="AD114" s="154"/>
      <c r="AE114" s="154"/>
      <c r="AF114" s="154"/>
      <c r="AG114" s="154"/>
      <c r="AH114" s="154"/>
      <c r="AI114" s="154"/>
      <c r="AJ114" s="24"/>
      <c r="AK114" s="24" t="str">
        <f t="shared" si="91"/>
        <v/>
      </c>
      <c r="AL114" s="25"/>
      <c r="AM114" s="1">
        <f t="shared" si="92"/>
        <v>0</v>
      </c>
      <c r="AN114" s="1" t="str">
        <f t="shared" si="90"/>
        <v/>
      </c>
      <c r="AO114" s="1" t="str">
        <f t="shared" si="90"/>
        <v/>
      </c>
      <c r="AP114" s="1">
        <f t="shared" si="93"/>
        <v>0</v>
      </c>
      <c r="AQ114" s="1">
        <f t="shared" si="94"/>
        <v>0</v>
      </c>
      <c r="AS114" s="1">
        <f t="shared" si="95"/>
        <v>0</v>
      </c>
      <c r="AT114" s="1">
        <f t="shared" si="96"/>
        <v>0</v>
      </c>
      <c r="AU114" s="1">
        <f t="shared" si="97"/>
        <v>0</v>
      </c>
      <c r="AV114" s="1">
        <f t="shared" si="98"/>
        <v>0</v>
      </c>
      <c r="AW114" s="1">
        <f t="shared" si="99"/>
        <v>0</v>
      </c>
      <c r="AX114" s="1">
        <f t="shared" si="100"/>
        <v>0</v>
      </c>
      <c r="AY114" s="1">
        <f t="shared" si="100"/>
        <v>0</v>
      </c>
      <c r="AZ114" s="1">
        <f t="shared" si="101"/>
        <v>0</v>
      </c>
      <c r="BA114" s="1">
        <f t="shared" si="102"/>
        <v>0</v>
      </c>
      <c r="BB114" s="1">
        <f t="shared" si="103"/>
        <v>0</v>
      </c>
      <c r="BC114" s="1">
        <f t="shared" si="104"/>
        <v>0</v>
      </c>
      <c r="BD114" s="1">
        <f t="shared" si="105"/>
        <v>0</v>
      </c>
      <c r="BE114" s="1">
        <f t="shared" si="106"/>
        <v>0</v>
      </c>
      <c r="BF114" s="1">
        <f t="shared" si="107"/>
        <v>0</v>
      </c>
      <c r="BG114" s="251">
        <f t="shared" si="108"/>
        <v>0</v>
      </c>
      <c r="BH114" s="251">
        <f t="shared" si="109"/>
        <v>0</v>
      </c>
      <c r="BI114" s="251">
        <f t="shared" si="110"/>
        <v>0</v>
      </c>
      <c r="BJ114" s="251">
        <f t="shared" si="111"/>
        <v>0</v>
      </c>
      <c r="BK114" s="251">
        <f t="shared" si="112"/>
        <v>0</v>
      </c>
      <c r="BL114" s="251">
        <f t="shared" si="113"/>
        <v>0</v>
      </c>
      <c r="BM114" s="251">
        <f t="shared" si="114"/>
        <v>0</v>
      </c>
      <c r="BN114" s="251">
        <f t="shared" si="115"/>
        <v>0</v>
      </c>
      <c r="BO114" s="251">
        <f t="shared" si="116"/>
        <v>1</v>
      </c>
      <c r="BP114" s="251">
        <f t="shared" si="117"/>
        <v>1</v>
      </c>
      <c r="BQ114" s="1">
        <f t="shared" si="118"/>
        <v>1</v>
      </c>
      <c r="BR114" s="1">
        <f t="shared" si="119"/>
        <v>1</v>
      </c>
      <c r="BS114" s="1">
        <f t="shared" si="120"/>
        <v>1</v>
      </c>
      <c r="BX114" s="1" t="str">
        <f t="shared" si="89"/>
        <v/>
      </c>
      <c r="BY114" s="1" t="str">
        <f t="shared" si="88"/>
        <v/>
      </c>
      <c r="BZ114" s="1" t="str">
        <f t="shared" si="88"/>
        <v/>
      </c>
      <c r="CA114" s="1" t="str">
        <f t="shared" si="88"/>
        <v/>
      </c>
      <c r="CB114" s="1" t="str">
        <f t="shared" si="88"/>
        <v/>
      </c>
      <c r="CC114" s="1" t="str">
        <f t="shared" si="88"/>
        <v/>
      </c>
      <c r="CD114" s="1" t="str">
        <f t="shared" si="88"/>
        <v/>
      </c>
      <c r="CE114" s="1" t="str">
        <f t="shared" si="88"/>
        <v/>
      </c>
      <c r="CF114" s="1" t="str">
        <f t="shared" si="88"/>
        <v/>
      </c>
      <c r="CG114" s="1" t="str">
        <f t="shared" si="88"/>
        <v/>
      </c>
    </row>
    <row r="115" spans="2:85" x14ac:dyDescent="0.25">
      <c r="B115" s="24" t="str">
        <f t="shared" si="121"/>
        <v/>
      </c>
      <c r="C115" s="227"/>
      <c r="D115" s="227"/>
      <c r="E115" s="226"/>
      <c r="F115" s="219"/>
      <c r="G115" s="154"/>
      <c r="H115" s="26"/>
      <c r="I115" s="26"/>
      <c r="J115" s="267" t="str">
        <f t="shared" si="122"/>
        <v/>
      </c>
      <c r="K115" s="154"/>
      <c r="L115" s="154"/>
      <c r="M115" s="154"/>
      <c r="N115" s="154"/>
      <c r="O115" s="154"/>
      <c r="P115" s="154"/>
      <c r="Q115" s="154"/>
      <c r="R115" s="154"/>
      <c r="S115" s="154"/>
      <c r="T115" s="154"/>
      <c r="U115" s="154"/>
      <c r="V115" s="154"/>
      <c r="W115" s="154"/>
      <c r="X115" s="154"/>
      <c r="Y115" s="154"/>
      <c r="Z115" s="154"/>
      <c r="AA115" s="154"/>
      <c r="AB115" s="154"/>
      <c r="AC115" s="154"/>
      <c r="AD115" s="154"/>
      <c r="AE115" s="154"/>
      <c r="AF115" s="154"/>
      <c r="AG115" s="154"/>
      <c r="AH115" s="154"/>
      <c r="AI115" s="154"/>
      <c r="AJ115" s="24"/>
      <c r="AK115" s="24" t="str">
        <f t="shared" si="91"/>
        <v/>
      </c>
      <c r="AL115" s="25"/>
      <c r="AM115" s="1">
        <f t="shared" si="92"/>
        <v>0</v>
      </c>
      <c r="AN115" s="1" t="str">
        <f t="shared" si="90"/>
        <v/>
      </c>
      <c r="AO115" s="1" t="str">
        <f t="shared" si="90"/>
        <v/>
      </c>
      <c r="AP115" s="1">
        <f t="shared" si="93"/>
        <v>0</v>
      </c>
      <c r="AQ115" s="1">
        <f t="shared" si="94"/>
        <v>0</v>
      </c>
      <c r="AS115" s="1">
        <f t="shared" si="95"/>
        <v>0</v>
      </c>
      <c r="AT115" s="1">
        <f t="shared" si="96"/>
        <v>0</v>
      </c>
      <c r="AU115" s="1">
        <f t="shared" si="97"/>
        <v>0</v>
      </c>
      <c r="AV115" s="1">
        <f t="shared" si="98"/>
        <v>0</v>
      </c>
      <c r="AW115" s="1">
        <f t="shared" si="99"/>
        <v>0</v>
      </c>
      <c r="AX115" s="1">
        <f t="shared" si="100"/>
        <v>0</v>
      </c>
      <c r="AY115" s="1">
        <f t="shared" si="100"/>
        <v>0</v>
      </c>
      <c r="AZ115" s="1">
        <f t="shared" si="101"/>
        <v>0</v>
      </c>
      <c r="BA115" s="1">
        <f t="shared" si="102"/>
        <v>0</v>
      </c>
      <c r="BB115" s="1">
        <f t="shared" si="103"/>
        <v>0</v>
      </c>
      <c r="BC115" s="1">
        <f t="shared" si="104"/>
        <v>0</v>
      </c>
      <c r="BD115" s="1">
        <f t="shared" si="105"/>
        <v>0</v>
      </c>
      <c r="BE115" s="1">
        <f t="shared" si="106"/>
        <v>0</v>
      </c>
      <c r="BF115" s="1">
        <f t="shared" si="107"/>
        <v>0</v>
      </c>
      <c r="BG115" s="251">
        <f t="shared" si="108"/>
        <v>0</v>
      </c>
      <c r="BH115" s="251">
        <f t="shared" si="109"/>
        <v>0</v>
      </c>
      <c r="BI115" s="251">
        <f t="shared" si="110"/>
        <v>0</v>
      </c>
      <c r="BJ115" s="251">
        <f t="shared" si="111"/>
        <v>0</v>
      </c>
      <c r="BK115" s="251">
        <f t="shared" si="112"/>
        <v>0</v>
      </c>
      <c r="BL115" s="251">
        <f t="shared" si="113"/>
        <v>0</v>
      </c>
      <c r="BM115" s="251">
        <f t="shared" si="114"/>
        <v>0</v>
      </c>
      <c r="BN115" s="251">
        <f t="shared" si="115"/>
        <v>0</v>
      </c>
      <c r="BO115" s="251">
        <f t="shared" si="116"/>
        <v>1</v>
      </c>
      <c r="BP115" s="251">
        <f t="shared" si="117"/>
        <v>1</v>
      </c>
      <c r="BQ115" s="1">
        <f t="shared" si="118"/>
        <v>1</v>
      </c>
      <c r="BR115" s="1">
        <f t="shared" si="119"/>
        <v>1</v>
      </c>
      <c r="BS115" s="1">
        <f t="shared" si="120"/>
        <v>1</v>
      </c>
      <c r="BX115" s="1" t="str">
        <f t="shared" si="89"/>
        <v/>
      </c>
      <c r="BY115" s="1" t="str">
        <f t="shared" si="88"/>
        <v/>
      </c>
      <c r="BZ115" s="1" t="str">
        <f t="shared" si="88"/>
        <v/>
      </c>
      <c r="CA115" s="1" t="str">
        <f t="shared" si="88"/>
        <v/>
      </c>
      <c r="CB115" s="1" t="str">
        <f t="shared" si="88"/>
        <v/>
      </c>
      <c r="CC115" s="1" t="str">
        <f t="shared" si="88"/>
        <v/>
      </c>
      <c r="CD115" s="1" t="str">
        <f t="shared" si="88"/>
        <v/>
      </c>
      <c r="CE115" s="1" t="str">
        <f t="shared" si="88"/>
        <v/>
      </c>
      <c r="CF115" s="1" t="str">
        <f t="shared" si="88"/>
        <v/>
      </c>
      <c r="CG115" s="1" t="str">
        <f t="shared" si="88"/>
        <v/>
      </c>
    </row>
    <row r="116" spans="2:85" x14ac:dyDescent="0.25">
      <c r="B116" s="24" t="str">
        <f t="shared" si="121"/>
        <v/>
      </c>
      <c r="C116" s="227"/>
      <c r="D116" s="227"/>
      <c r="E116" s="226"/>
      <c r="F116" s="219"/>
      <c r="G116" s="154"/>
      <c r="H116" s="26"/>
      <c r="I116" s="26"/>
      <c r="J116" s="267" t="str">
        <f t="shared" si="122"/>
        <v/>
      </c>
      <c r="K116" s="154"/>
      <c r="L116" s="154"/>
      <c r="M116" s="154"/>
      <c r="N116" s="154"/>
      <c r="O116" s="154"/>
      <c r="P116" s="154"/>
      <c r="Q116" s="154"/>
      <c r="R116" s="154"/>
      <c r="S116" s="154"/>
      <c r="T116" s="154"/>
      <c r="U116" s="154"/>
      <c r="V116" s="154"/>
      <c r="W116" s="154"/>
      <c r="X116" s="154"/>
      <c r="Y116" s="154"/>
      <c r="Z116" s="154"/>
      <c r="AA116" s="154"/>
      <c r="AB116" s="154"/>
      <c r="AC116" s="154"/>
      <c r="AD116" s="154"/>
      <c r="AE116" s="154"/>
      <c r="AF116" s="154"/>
      <c r="AG116" s="154"/>
      <c r="AH116" s="154"/>
      <c r="AI116" s="154"/>
      <c r="AJ116" s="24"/>
      <c r="AK116" s="24" t="str">
        <f t="shared" si="91"/>
        <v/>
      </c>
      <c r="AL116" s="25"/>
      <c r="AM116" s="1">
        <f t="shared" si="92"/>
        <v>0</v>
      </c>
      <c r="AN116" s="1" t="str">
        <f t="shared" si="90"/>
        <v/>
      </c>
      <c r="AO116" s="1" t="str">
        <f t="shared" si="90"/>
        <v/>
      </c>
      <c r="AP116" s="1">
        <f t="shared" si="93"/>
        <v>0</v>
      </c>
      <c r="AQ116" s="1">
        <f t="shared" si="94"/>
        <v>0</v>
      </c>
      <c r="AS116" s="1">
        <f t="shared" si="95"/>
        <v>0</v>
      </c>
      <c r="AT116" s="1">
        <f t="shared" si="96"/>
        <v>0</v>
      </c>
      <c r="AU116" s="1">
        <f t="shared" si="97"/>
        <v>0</v>
      </c>
      <c r="AV116" s="1">
        <f t="shared" si="98"/>
        <v>0</v>
      </c>
      <c r="AW116" s="1">
        <f t="shared" si="99"/>
        <v>0</v>
      </c>
      <c r="AX116" s="1">
        <f t="shared" si="100"/>
        <v>0</v>
      </c>
      <c r="AY116" s="1">
        <f t="shared" si="100"/>
        <v>0</v>
      </c>
      <c r="AZ116" s="1">
        <f t="shared" si="101"/>
        <v>0</v>
      </c>
      <c r="BA116" s="1">
        <f t="shared" si="102"/>
        <v>0</v>
      </c>
      <c r="BB116" s="1">
        <f t="shared" si="103"/>
        <v>0</v>
      </c>
      <c r="BC116" s="1">
        <f t="shared" si="104"/>
        <v>0</v>
      </c>
      <c r="BD116" s="1">
        <f t="shared" si="105"/>
        <v>0</v>
      </c>
      <c r="BE116" s="1">
        <f t="shared" si="106"/>
        <v>0</v>
      </c>
      <c r="BF116" s="1">
        <f t="shared" si="107"/>
        <v>0</v>
      </c>
      <c r="BG116" s="251">
        <f t="shared" si="108"/>
        <v>0</v>
      </c>
      <c r="BH116" s="251">
        <f t="shared" si="109"/>
        <v>0</v>
      </c>
      <c r="BI116" s="251">
        <f t="shared" si="110"/>
        <v>0</v>
      </c>
      <c r="BJ116" s="251">
        <f t="shared" si="111"/>
        <v>0</v>
      </c>
      <c r="BK116" s="251">
        <f t="shared" si="112"/>
        <v>0</v>
      </c>
      <c r="BL116" s="251">
        <f t="shared" si="113"/>
        <v>0</v>
      </c>
      <c r="BM116" s="251">
        <f t="shared" si="114"/>
        <v>0</v>
      </c>
      <c r="BN116" s="251">
        <f t="shared" si="115"/>
        <v>0</v>
      </c>
      <c r="BO116" s="251">
        <f t="shared" si="116"/>
        <v>1</v>
      </c>
      <c r="BP116" s="251">
        <f t="shared" si="117"/>
        <v>1</v>
      </c>
      <c r="BQ116" s="1">
        <f t="shared" si="118"/>
        <v>1</v>
      </c>
      <c r="BR116" s="1">
        <f t="shared" si="119"/>
        <v>1</v>
      </c>
      <c r="BS116" s="1">
        <f t="shared" si="120"/>
        <v>1</v>
      </c>
      <c r="BX116" s="1" t="str">
        <f t="shared" si="89"/>
        <v/>
      </c>
      <c r="BY116" s="1" t="str">
        <f t="shared" si="88"/>
        <v/>
      </c>
      <c r="BZ116" s="1" t="str">
        <f t="shared" si="88"/>
        <v/>
      </c>
      <c r="CA116" s="1" t="str">
        <f t="shared" si="88"/>
        <v/>
      </c>
      <c r="CB116" s="1" t="str">
        <f t="shared" si="88"/>
        <v/>
      </c>
      <c r="CC116" s="1" t="str">
        <f t="shared" si="88"/>
        <v/>
      </c>
      <c r="CD116" s="1" t="str">
        <f t="shared" si="88"/>
        <v/>
      </c>
      <c r="CE116" s="1" t="str">
        <f t="shared" si="88"/>
        <v/>
      </c>
      <c r="CF116" s="1" t="str">
        <f t="shared" si="88"/>
        <v/>
      </c>
      <c r="CG116" s="1" t="str">
        <f t="shared" si="88"/>
        <v/>
      </c>
    </row>
    <row r="117" spans="2:85" x14ac:dyDescent="0.25">
      <c r="B117" s="24" t="str">
        <f t="shared" si="121"/>
        <v/>
      </c>
      <c r="C117" s="227"/>
      <c r="D117" s="227"/>
      <c r="E117" s="226"/>
      <c r="F117" s="219"/>
      <c r="G117" s="154"/>
      <c r="H117" s="26"/>
      <c r="I117" s="26"/>
      <c r="J117" s="267" t="str">
        <f t="shared" si="122"/>
        <v/>
      </c>
      <c r="K117" s="154"/>
      <c r="L117" s="154"/>
      <c r="M117" s="154"/>
      <c r="N117" s="154"/>
      <c r="O117" s="154"/>
      <c r="P117" s="154"/>
      <c r="Q117" s="154"/>
      <c r="R117" s="154"/>
      <c r="S117" s="154"/>
      <c r="T117" s="154"/>
      <c r="U117" s="154"/>
      <c r="V117" s="154"/>
      <c r="W117" s="154"/>
      <c r="X117" s="154"/>
      <c r="Y117" s="154"/>
      <c r="Z117" s="154"/>
      <c r="AA117" s="154"/>
      <c r="AB117" s="154"/>
      <c r="AC117" s="154"/>
      <c r="AD117" s="154"/>
      <c r="AE117" s="154"/>
      <c r="AF117" s="154"/>
      <c r="AG117" s="154"/>
      <c r="AH117" s="154"/>
      <c r="AI117" s="154"/>
      <c r="AJ117" s="24"/>
      <c r="AK117" s="24" t="str">
        <f t="shared" si="91"/>
        <v/>
      </c>
      <c r="AL117" s="25"/>
      <c r="AM117" s="1">
        <f t="shared" si="92"/>
        <v>0</v>
      </c>
      <c r="AN117" s="1" t="str">
        <f t="shared" si="90"/>
        <v/>
      </c>
      <c r="AO117" s="1" t="str">
        <f t="shared" si="90"/>
        <v/>
      </c>
      <c r="AP117" s="1">
        <f t="shared" si="93"/>
        <v>0</v>
      </c>
      <c r="AQ117" s="1">
        <f t="shared" si="94"/>
        <v>0</v>
      </c>
      <c r="AS117" s="1">
        <f t="shared" si="95"/>
        <v>0</v>
      </c>
      <c r="AT117" s="1">
        <f t="shared" si="96"/>
        <v>0</v>
      </c>
      <c r="AU117" s="1">
        <f t="shared" si="97"/>
        <v>0</v>
      </c>
      <c r="AV117" s="1">
        <f t="shared" si="98"/>
        <v>0</v>
      </c>
      <c r="AW117" s="1">
        <f t="shared" si="99"/>
        <v>0</v>
      </c>
      <c r="AX117" s="1">
        <f t="shared" si="100"/>
        <v>0</v>
      </c>
      <c r="AY117" s="1">
        <f t="shared" si="100"/>
        <v>0</v>
      </c>
      <c r="AZ117" s="1">
        <f t="shared" si="101"/>
        <v>0</v>
      </c>
      <c r="BA117" s="1">
        <f t="shared" si="102"/>
        <v>0</v>
      </c>
      <c r="BB117" s="1">
        <f t="shared" si="103"/>
        <v>0</v>
      </c>
      <c r="BC117" s="1">
        <f t="shared" si="104"/>
        <v>0</v>
      </c>
      <c r="BD117" s="1">
        <f t="shared" si="105"/>
        <v>0</v>
      </c>
      <c r="BE117" s="1">
        <f t="shared" si="106"/>
        <v>0</v>
      </c>
      <c r="BF117" s="1">
        <f t="shared" si="107"/>
        <v>0</v>
      </c>
      <c r="BG117" s="251">
        <f t="shared" si="108"/>
        <v>0</v>
      </c>
      <c r="BH117" s="251">
        <f t="shared" si="109"/>
        <v>0</v>
      </c>
      <c r="BI117" s="251">
        <f t="shared" si="110"/>
        <v>0</v>
      </c>
      <c r="BJ117" s="251">
        <f t="shared" si="111"/>
        <v>0</v>
      </c>
      <c r="BK117" s="251">
        <f t="shared" si="112"/>
        <v>0</v>
      </c>
      <c r="BL117" s="251">
        <f t="shared" si="113"/>
        <v>0</v>
      </c>
      <c r="BM117" s="251">
        <f t="shared" si="114"/>
        <v>0</v>
      </c>
      <c r="BN117" s="251">
        <f t="shared" si="115"/>
        <v>0</v>
      </c>
      <c r="BO117" s="251">
        <f t="shared" si="116"/>
        <v>1</v>
      </c>
      <c r="BP117" s="251">
        <f t="shared" si="117"/>
        <v>1</v>
      </c>
      <c r="BQ117" s="1">
        <f t="shared" si="118"/>
        <v>1</v>
      </c>
      <c r="BR117" s="1">
        <f t="shared" si="119"/>
        <v>1</v>
      </c>
      <c r="BS117" s="1">
        <f t="shared" si="120"/>
        <v>1</v>
      </c>
      <c r="BX117" s="1" t="str">
        <f t="shared" si="89"/>
        <v/>
      </c>
      <c r="BY117" s="1" t="str">
        <f t="shared" si="88"/>
        <v/>
      </c>
      <c r="BZ117" s="1" t="str">
        <f t="shared" si="88"/>
        <v/>
      </c>
      <c r="CA117" s="1" t="str">
        <f t="shared" si="88"/>
        <v/>
      </c>
      <c r="CB117" s="1" t="str">
        <f t="shared" si="88"/>
        <v/>
      </c>
      <c r="CC117" s="1" t="str">
        <f t="shared" si="88"/>
        <v/>
      </c>
      <c r="CD117" s="1" t="str">
        <f t="shared" si="88"/>
        <v/>
      </c>
      <c r="CE117" s="1" t="str">
        <f t="shared" si="88"/>
        <v/>
      </c>
      <c r="CF117" s="1" t="str">
        <f t="shared" ref="BY117:CG130" si="123">IF($F117="","",CF$30)</f>
        <v/>
      </c>
      <c r="CG117" s="1" t="str">
        <f t="shared" si="123"/>
        <v/>
      </c>
    </row>
    <row r="118" spans="2:85" x14ac:dyDescent="0.25">
      <c r="B118" s="24" t="str">
        <f t="shared" si="121"/>
        <v/>
      </c>
      <c r="C118" s="227"/>
      <c r="D118" s="227"/>
      <c r="E118" s="226"/>
      <c r="F118" s="219"/>
      <c r="G118" s="154"/>
      <c r="H118" s="26"/>
      <c r="I118" s="26"/>
      <c r="J118" s="267" t="str">
        <f t="shared" si="122"/>
        <v/>
      </c>
      <c r="K118" s="154"/>
      <c r="L118" s="154"/>
      <c r="M118" s="154"/>
      <c r="N118" s="154"/>
      <c r="O118" s="154"/>
      <c r="P118" s="154"/>
      <c r="Q118" s="154"/>
      <c r="R118" s="154"/>
      <c r="S118" s="154"/>
      <c r="T118" s="154"/>
      <c r="U118" s="154"/>
      <c r="V118" s="154"/>
      <c r="W118" s="154"/>
      <c r="X118" s="154"/>
      <c r="Y118" s="154"/>
      <c r="Z118" s="154"/>
      <c r="AA118" s="154"/>
      <c r="AB118" s="154"/>
      <c r="AC118" s="154"/>
      <c r="AD118" s="154"/>
      <c r="AE118" s="154"/>
      <c r="AF118" s="154"/>
      <c r="AG118" s="154"/>
      <c r="AH118" s="154"/>
      <c r="AI118" s="154"/>
      <c r="AJ118" s="24"/>
      <c r="AK118" s="24" t="str">
        <f t="shared" si="91"/>
        <v/>
      </c>
      <c r="AL118" s="25"/>
      <c r="AM118" s="1">
        <f t="shared" si="92"/>
        <v>0</v>
      </c>
      <c r="AN118" s="1" t="str">
        <f t="shared" si="90"/>
        <v/>
      </c>
      <c r="AO118" s="1" t="str">
        <f t="shared" si="90"/>
        <v/>
      </c>
      <c r="AP118" s="1">
        <f t="shared" si="93"/>
        <v>0</v>
      </c>
      <c r="AQ118" s="1">
        <f t="shared" si="94"/>
        <v>0</v>
      </c>
      <c r="AS118" s="1">
        <f t="shared" si="95"/>
        <v>0</v>
      </c>
      <c r="AT118" s="1">
        <f t="shared" si="96"/>
        <v>0</v>
      </c>
      <c r="AU118" s="1">
        <f t="shared" si="97"/>
        <v>0</v>
      </c>
      <c r="AV118" s="1">
        <f t="shared" si="98"/>
        <v>0</v>
      </c>
      <c r="AW118" s="1">
        <f t="shared" si="99"/>
        <v>0</v>
      </c>
      <c r="AX118" s="1">
        <f t="shared" si="100"/>
        <v>0</v>
      </c>
      <c r="AY118" s="1">
        <f t="shared" si="100"/>
        <v>0</v>
      </c>
      <c r="AZ118" s="1">
        <f t="shared" si="101"/>
        <v>0</v>
      </c>
      <c r="BA118" s="1">
        <f t="shared" si="102"/>
        <v>0</v>
      </c>
      <c r="BB118" s="1">
        <f t="shared" si="103"/>
        <v>0</v>
      </c>
      <c r="BC118" s="1">
        <f t="shared" si="104"/>
        <v>0</v>
      </c>
      <c r="BD118" s="1">
        <f t="shared" si="105"/>
        <v>0</v>
      </c>
      <c r="BE118" s="1">
        <f t="shared" si="106"/>
        <v>0</v>
      </c>
      <c r="BF118" s="1">
        <f t="shared" si="107"/>
        <v>0</v>
      </c>
      <c r="BG118" s="251">
        <f t="shared" si="108"/>
        <v>0</v>
      </c>
      <c r="BH118" s="251">
        <f t="shared" si="109"/>
        <v>0</v>
      </c>
      <c r="BI118" s="251">
        <f t="shared" si="110"/>
        <v>0</v>
      </c>
      <c r="BJ118" s="251">
        <f t="shared" si="111"/>
        <v>0</v>
      </c>
      <c r="BK118" s="251">
        <f t="shared" si="112"/>
        <v>0</v>
      </c>
      <c r="BL118" s="251">
        <f t="shared" si="113"/>
        <v>0</v>
      </c>
      <c r="BM118" s="251">
        <f t="shared" si="114"/>
        <v>0</v>
      </c>
      <c r="BN118" s="251">
        <f t="shared" si="115"/>
        <v>0</v>
      </c>
      <c r="BO118" s="251">
        <f t="shared" si="116"/>
        <v>1</v>
      </c>
      <c r="BP118" s="251">
        <f t="shared" si="117"/>
        <v>1</v>
      </c>
      <c r="BQ118" s="1">
        <f t="shared" si="118"/>
        <v>1</v>
      </c>
      <c r="BR118" s="1">
        <f t="shared" si="119"/>
        <v>1</v>
      </c>
      <c r="BS118" s="1">
        <f t="shared" si="120"/>
        <v>1</v>
      </c>
      <c r="BX118" s="1" t="str">
        <f t="shared" si="89"/>
        <v/>
      </c>
      <c r="BY118" s="1" t="str">
        <f t="shared" si="123"/>
        <v/>
      </c>
      <c r="BZ118" s="1" t="str">
        <f t="shared" si="123"/>
        <v/>
      </c>
      <c r="CA118" s="1" t="str">
        <f t="shared" si="123"/>
        <v/>
      </c>
      <c r="CB118" s="1" t="str">
        <f t="shared" si="123"/>
        <v/>
      </c>
      <c r="CC118" s="1" t="str">
        <f t="shared" si="123"/>
        <v/>
      </c>
      <c r="CD118" s="1" t="str">
        <f t="shared" si="123"/>
        <v/>
      </c>
      <c r="CE118" s="1" t="str">
        <f t="shared" si="123"/>
        <v/>
      </c>
      <c r="CF118" s="1" t="str">
        <f t="shared" si="123"/>
        <v/>
      </c>
      <c r="CG118" s="1" t="str">
        <f t="shared" si="123"/>
        <v/>
      </c>
    </row>
    <row r="119" spans="2:85" x14ac:dyDescent="0.25">
      <c r="B119" s="24" t="str">
        <f t="shared" si="121"/>
        <v/>
      </c>
      <c r="C119" s="227"/>
      <c r="D119" s="227"/>
      <c r="E119" s="226"/>
      <c r="F119" s="219"/>
      <c r="G119" s="154"/>
      <c r="H119" s="26"/>
      <c r="I119" s="26"/>
      <c r="J119" s="267" t="str">
        <f t="shared" si="122"/>
        <v/>
      </c>
      <c r="K119" s="154"/>
      <c r="L119" s="154"/>
      <c r="M119" s="154"/>
      <c r="N119" s="154"/>
      <c r="O119" s="154"/>
      <c r="P119" s="154"/>
      <c r="Q119" s="154"/>
      <c r="R119" s="154"/>
      <c r="S119" s="154"/>
      <c r="T119" s="154"/>
      <c r="U119" s="154"/>
      <c r="V119" s="154"/>
      <c r="W119" s="154"/>
      <c r="X119" s="154"/>
      <c r="Y119" s="154"/>
      <c r="Z119" s="154"/>
      <c r="AA119" s="154"/>
      <c r="AB119" s="154"/>
      <c r="AC119" s="154"/>
      <c r="AD119" s="154"/>
      <c r="AE119" s="154"/>
      <c r="AF119" s="154"/>
      <c r="AG119" s="154"/>
      <c r="AH119" s="154"/>
      <c r="AI119" s="154"/>
      <c r="AJ119" s="24"/>
      <c r="AK119" s="24" t="str">
        <f t="shared" si="91"/>
        <v/>
      </c>
      <c r="AL119" s="25"/>
      <c r="AM119" s="1">
        <f t="shared" si="92"/>
        <v>0</v>
      </c>
      <c r="AN119" s="1" t="str">
        <f t="shared" si="90"/>
        <v/>
      </c>
      <c r="AO119" s="1" t="str">
        <f t="shared" si="90"/>
        <v/>
      </c>
      <c r="AP119" s="1">
        <f t="shared" si="93"/>
        <v>0</v>
      </c>
      <c r="AQ119" s="1">
        <f t="shared" si="94"/>
        <v>0</v>
      </c>
      <c r="AS119" s="1">
        <f t="shared" si="95"/>
        <v>0</v>
      </c>
      <c r="AT119" s="1">
        <f t="shared" si="96"/>
        <v>0</v>
      </c>
      <c r="AU119" s="1">
        <f t="shared" si="97"/>
        <v>0</v>
      </c>
      <c r="AV119" s="1">
        <f t="shared" si="98"/>
        <v>0</v>
      </c>
      <c r="AW119" s="1">
        <f t="shared" si="99"/>
        <v>0</v>
      </c>
      <c r="AX119" s="1">
        <f t="shared" si="100"/>
        <v>0</v>
      </c>
      <c r="AY119" s="1">
        <f t="shared" si="100"/>
        <v>0</v>
      </c>
      <c r="AZ119" s="1">
        <f t="shared" si="101"/>
        <v>0</v>
      </c>
      <c r="BA119" s="1">
        <f t="shared" si="102"/>
        <v>0</v>
      </c>
      <c r="BB119" s="1">
        <f t="shared" si="103"/>
        <v>0</v>
      </c>
      <c r="BC119" s="1">
        <f t="shared" si="104"/>
        <v>0</v>
      </c>
      <c r="BD119" s="1">
        <f t="shared" si="105"/>
        <v>0</v>
      </c>
      <c r="BE119" s="1">
        <f t="shared" si="106"/>
        <v>0</v>
      </c>
      <c r="BF119" s="1">
        <f t="shared" si="107"/>
        <v>0</v>
      </c>
      <c r="BG119" s="251">
        <f t="shared" si="108"/>
        <v>0</v>
      </c>
      <c r="BH119" s="251">
        <f t="shared" si="109"/>
        <v>0</v>
      </c>
      <c r="BI119" s="251">
        <f t="shared" si="110"/>
        <v>0</v>
      </c>
      <c r="BJ119" s="251">
        <f t="shared" si="111"/>
        <v>0</v>
      </c>
      <c r="BK119" s="251">
        <f t="shared" si="112"/>
        <v>0</v>
      </c>
      <c r="BL119" s="251">
        <f t="shared" si="113"/>
        <v>0</v>
      </c>
      <c r="BM119" s="251">
        <f t="shared" si="114"/>
        <v>0</v>
      </c>
      <c r="BN119" s="251">
        <f t="shared" si="115"/>
        <v>0</v>
      </c>
      <c r="BO119" s="251">
        <f t="shared" si="116"/>
        <v>1</v>
      </c>
      <c r="BP119" s="251">
        <f t="shared" si="117"/>
        <v>1</v>
      </c>
      <c r="BQ119" s="1">
        <f t="shared" si="118"/>
        <v>1</v>
      </c>
      <c r="BR119" s="1">
        <f t="shared" si="119"/>
        <v>1</v>
      </c>
      <c r="BS119" s="1">
        <f t="shared" si="120"/>
        <v>1</v>
      </c>
      <c r="BX119" s="1" t="str">
        <f t="shared" si="89"/>
        <v/>
      </c>
      <c r="BY119" s="1" t="str">
        <f t="shared" si="123"/>
        <v/>
      </c>
      <c r="BZ119" s="1" t="str">
        <f t="shared" si="123"/>
        <v/>
      </c>
      <c r="CA119" s="1" t="str">
        <f t="shared" si="123"/>
        <v/>
      </c>
      <c r="CB119" s="1" t="str">
        <f t="shared" si="123"/>
        <v/>
      </c>
      <c r="CC119" s="1" t="str">
        <f t="shared" si="123"/>
        <v/>
      </c>
      <c r="CD119" s="1" t="str">
        <f t="shared" si="123"/>
        <v/>
      </c>
      <c r="CE119" s="1" t="str">
        <f t="shared" si="123"/>
        <v/>
      </c>
      <c r="CF119" s="1" t="str">
        <f t="shared" si="123"/>
        <v/>
      </c>
      <c r="CG119" s="1" t="str">
        <f t="shared" si="123"/>
        <v/>
      </c>
    </row>
    <row r="120" spans="2:85" x14ac:dyDescent="0.25">
      <c r="B120" s="24" t="str">
        <f t="shared" si="121"/>
        <v/>
      </c>
      <c r="C120" s="227"/>
      <c r="D120" s="227"/>
      <c r="E120" s="226"/>
      <c r="F120" s="219"/>
      <c r="G120" s="154"/>
      <c r="H120" s="26"/>
      <c r="I120" s="26"/>
      <c r="J120" s="267" t="str">
        <f t="shared" si="122"/>
        <v/>
      </c>
      <c r="K120" s="154"/>
      <c r="L120" s="154"/>
      <c r="M120" s="154"/>
      <c r="N120" s="154"/>
      <c r="O120" s="154"/>
      <c r="P120" s="154"/>
      <c r="Q120" s="154"/>
      <c r="R120" s="154"/>
      <c r="S120" s="154"/>
      <c r="T120" s="154"/>
      <c r="U120" s="154"/>
      <c r="V120" s="154"/>
      <c r="W120" s="154"/>
      <c r="X120" s="154"/>
      <c r="Y120" s="154"/>
      <c r="Z120" s="154"/>
      <c r="AA120" s="154"/>
      <c r="AB120" s="154"/>
      <c r="AC120" s="154"/>
      <c r="AD120" s="154"/>
      <c r="AE120" s="154"/>
      <c r="AF120" s="154"/>
      <c r="AG120" s="154"/>
      <c r="AH120" s="154"/>
      <c r="AI120" s="154"/>
      <c r="AJ120" s="24"/>
      <c r="AK120" s="24" t="str">
        <f t="shared" si="91"/>
        <v/>
      </c>
      <c r="AL120" s="25"/>
      <c r="AM120" s="1">
        <f t="shared" si="92"/>
        <v>0</v>
      </c>
      <c r="AN120" s="1" t="str">
        <f t="shared" si="90"/>
        <v/>
      </c>
      <c r="AO120" s="1" t="str">
        <f t="shared" si="90"/>
        <v/>
      </c>
      <c r="AP120" s="1">
        <f t="shared" si="93"/>
        <v>0</v>
      </c>
      <c r="AQ120" s="1">
        <f t="shared" si="94"/>
        <v>0</v>
      </c>
      <c r="AS120" s="1">
        <f t="shared" si="95"/>
        <v>0</v>
      </c>
      <c r="AT120" s="1">
        <f t="shared" si="96"/>
        <v>0</v>
      </c>
      <c r="AU120" s="1">
        <f t="shared" si="97"/>
        <v>0</v>
      </c>
      <c r="AV120" s="1">
        <f t="shared" si="98"/>
        <v>0</v>
      </c>
      <c r="AW120" s="1">
        <f t="shared" si="99"/>
        <v>0</v>
      </c>
      <c r="AX120" s="1">
        <f t="shared" si="100"/>
        <v>0</v>
      </c>
      <c r="AY120" s="1">
        <f t="shared" si="100"/>
        <v>0</v>
      </c>
      <c r="AZ120" s="1">
        <f t="shared" si="101"/>
        <v>0</v>
      </c>
      <c r="BA120" s="1">
        <f t="shared" si="102"/>
        <v>0</v>
      </c>
      <c r="BB120" s="1">
        <f t="shared" si="103"/>
        <v>0</v>
      </c>
      <c r="BC120" s="1">
        <f t="shared" si="104"/>
        <v>0</v>
      </c>
      <c r="BD120" s="1">
        <f t="shared" si="105"/>
        <v>0</v>
      </c>
      <c r="BE120" s="1">
        <f t="shared" si="106"/>
        <v>0</v>
      </c>
      <c r="BF120" s="1">
        <f t="shared" si="107"/>
        <v>0</v>
      </c>
      <c r="BG120" s="251">
        <f t="shared" si="108"/>
        <v>0</v>
      </c>
      <c r="BH120" s="251">
        <f t="shared" si="109"/>
        <v>0</v>
      </c>
      <c r="BI120" s="251">
        <f t="shared" si="110"/>
        <v>0</v>
      </c>
      <c r="BJ120" s="251">
        <f t="shared" si="111"/>
        <v>0</v>
      </c>
      <c r="BK120" s="251">
        <f t="shared" si="112"/>
        <v>0</v>
      </c>
      <c r="BL120" s="251">
        <f t="shared" si="113"/>
        <v>0</v>
      </c>
      <c r="BM120" s="251">
        <f t="shared" si="114"/>
        <v>0</v>
      </c>
      <c r="BN120" s="251">
        <f t="shared" si="115"/>
        <v>0</v>
      </c>
      <c r="BO120" s="251">
        <f t="shared" si="116"/>
        <v>1</v>
      </c>
      <c r="BP120" s="251">
        <f t="shared" si="117"/>
        <v>1</v>
      </c>
      <c r="BQ120" s="1">
        <f t="shared" si="118"/>
        <v>1</v>
      </c>
      <c r="BR120" s="1">
        <f t="shared" si="119"/>
        <v>1</v>
      </c>
      <c r="BS120" s="1">
        <f t="shared" si="120"/>
        <v>1</v>
      </c>
      <c r="BX120" s="1" t="str">
        <f t="shared" si="89"/>
        <v/>
      </c>
      <c r="BY120" s="1" t="str">
        <f t="shared" si="123"/>
        <v/>
      </c>
      <c r="BZ120" s="1" t="str">
        <f t="shared" si="123"/>
        <v/>
      </c>
      <c r="CA120" s="1" t="str">
        <f t="shared" si="123"/>
        <v/>
      </c>
      <c r="CB120" s="1" t="str">
        <f t="shared" si="123"/>
        <v/>
      </c>
      <c r="CC120" s="1" t="str">
        <f t="shared" si="123"/>
        <v/>
      </c>
      <c r="CD120" s="1" t="str">
        <f t="shared" si="123"/>
        <v/>
      </c>
      <c r="CE120" s="1" t="str">
        <f t="shared" si="123"/>
        <v/>
      </c>
      <c r="CF120" s="1" t="str">
        <f t="shared" si="123"/>
        <v/>
      </c>
      <c r="CG120" s="1" t="str">
        <f t="shared" si="123"/>
        <v/>
      </c>
    </row>
    <row r="121" spans="2:85" x14ac:dyDescent="0.25">
      <c r="B121" s="24" t="str">
        <f t="shared" si="121"/>
        <v/>
      </c>
      <c r="C121" s="227"/>
      <c r="D121" s="227"/>
      <c r="E121" s="226"/>
      <c r="F121" s="219"/>
      <c r="G121" s="154"/>
      <c r="H121" s="26"/>
      <c r="I121" s="26"/>
      <c r="J121" s="267" t="str">
        <f t="shared" si="122"/>
        <v/>
      </c>
      <c r="K121" s="154"/>
      <c r="L121" s="154"/>
      <c r="M121" s="154"/>
      <c r="N121" s="154"/>
      <c r="O121" s="154"/>
      <c r="P121" s="154"/>
      <c r="Q121" s="154"/>
      <c r="R121" s="154"/>
      <c r="S121" s="154"/>
      <c r="T121" s="154"/>
      <c r="U121" s="154"/>
      <c r="V121" s="154"/>
      <c r="W121" s="154"/>
      <c r="X121" s="154"/>
      <c r="Y121" s="154"/>
      <c r="Z121" s="154"/>
      <c r="AA121" s="154"/>
      <c r="AB121" s="154"/>
      <c r="AC121" s="154"/>
      <c r="AD121" s="154"/>
      <c r="AE121" s="154"/>
      <c r="AF121" s="154"/>
      <c r="AG121" s="154"/>
      <c r="AH121" s="154"/>
      <c r="AI121" s="154"/>
      <c r="AJ121" s="24"/>
      <c r="AK121" s="24" t="str">
        <f t="shared" si="91"/>
        <v/>
      </c>
      <c r="AL121" s="25"/>
      <c r="AM121" s="1">
        <f t="shared" si="92"/>
        <v>0</v>
      </c>
      <c r="AN121" s="1" t="str">
        <f t="shared" si="90"/>
        <v/>
      </c>
      <c r="AO121" s="1" t="str">
        <f t="shared" si="90"/>
        <v/>
      </c>
      <c r="AP121" s="1">
        <f t="shared" si="93"/>
        <v>0</v>
      </c>
      <c r="AQ121" s="1">
        <f t="shared" si="94"/>
        <v>0</v>
      </c>
      <c r="AS121" s="1">
        <f t="shared" si="95"/>
        <v>0</v>
      </c>
      <c r="AT121" s="1">
        <f t="shared" si="96"/>
        <v>0</v>
      </c>
      <c r="AU121" s="1">
        <f t="shared" si="97"/>
        <v>0</v>
      </c>
      <c r="AV121" s="1">
        <f t="shared" si="98"/>
        <v>0</v>
      </c>
      <c r="AW121" s="1">
        <f t="shared" si="99"/>
        <v>0</v>
      </c>
      <c r="AX121" s="1">
        <f t="shared" si="100"/>
        <v>0</v>
      </c>
      <c r="AY121" s="1">
        <f t="shared" si="100"/>
        <v>0</v>
      </c>
      <c r="AZ121" s="1">
        <f t="shared" si="101"/>
        <v>0</v>
      </c>
      <c r="BA121" s="1">
        <f t="shared" si="102"/>
        <v>0</v>
      </c>
      <c r="BB121" s="1">
        <f t="shared" si="103"/>
        <v>0</v>
      </c>
      <c r="BC121" s="1">
        <f t="shared" si="104"/>
        <v>0</v>
      </c>
      <c r="BD121" s="1">
        <f t="shared" si="105"/>
        <v>0</v>
      </c>
      <c r="BE121" s="1">
        <f t="shared" si="106"/>
        <v>0</v>
      </c>
      <c r="BF121" s="1">
        <f t="shared" si="107"/>
        <v>0</v>
      </c>
      <c r="BG121" s="251">
        <f t="shared" si="108"/>
        <v>0</v>
      </c>
      <c r="BH121" s="251">
        <f t="shared" si="109"/>
        <v>0</v>
      </c>
      <c r="BI121" s="251">
        <f t="shared" si="110"/>
        <v>0</v>
      </c>
      <c r="BJ121" s="251">
        <f t="shared" si="111"/>
        <v>0</v>
      </c>
      <c r="BK121" s="251">
        <f t="shared" si="112"/>
        <v>0</v>
      </c>
      <c r="BL121" s="251">
        <f t="shared" si="113"/>
        <v>0</v>
      </c>
      <c r="BM121" s="251">
        <f t="shared" si="114"/>
        <v>0</v>
      </c>
      <c r="BN121" s="251">
        <f t="shared" si="115"/>
        <v>0</v>
      </c>
      <c r="BO121" s="251">
        <f t="shared" si="116"/>
        <v>1</v>
      </c>
      <c r="BP121" s="251">
        <f t="shared" si="117"/>
        <v>1</v>
      </c>
      <c r="BQ121" s="1">
        <f t="shared" si="118"/>
        <v>1</v>
      </c>
      <c r="BR121" s="1">
        <f t="shared" si="119"/>
        <v>1</v>
      </c>
      <c r="BS121" s="1">
        <f t="shared" si="120"/>
        <v>1</v>
      </c>
      <c r="BX121" s="1" t="str">
        <f t="shared" si="89"/>
        <v/>
      </c>
      <c r="BY121" s="1" t="str">
        <f t="shared" si="123"/>
        <v/>
      </c>
      <c r="BZ121" s="1" t="str">
        <f t="shared" si="123"/>
        <v/>
      </c>
      <c r="CA121" s="1" t="str">
        <f t="shared" si="123"/>
        <v/>
      </c>
      <c r="CB121" s="1" t="str">
        <f t="shared" si="123"/>
        <v/>
      </c>
      <c r="CC121" s="1" t="str">
        <f t="shared" si="123"/>
        <v/>
      </c>
      <c r="CD121" s="1" t="str">
        <f t="shared" si="123"/>
        <v/>
      </c>
      <c r="CE121" s="1" t="str">
        <f t="shared" si="123"/>
        <v/>
      </c>
      <c r="CF121" s="1" t="str">
        <f t="shared" si="123"/>
        <v/>
      </c>
      <c r="CG121" s="1" t="str">
        <f t="shared" si="123"/>
        <v/>
      </c>
    </row>
    <row r="122" spans="2:85" x14ac:dyDescent="0.25">
      <c r="B122" s="24" t="str">
        <f t="shared" si="121"/>
        <v/>
      </c>
      <c r="C122" s="227"/>
      <c r="D122" s="227"/>
      <c r="E122" s="226"/>
      <c r="F122" s="219"/>
      <c r="G122" s="154"/>
      <c r="H122" s="26"/>
      <c r="I122" s="26"/>
      <c r="J122" s="267" t="str">
        <f t="shared" si="122"/>
        <v/>
      </c>
      <c r="K122" s="154"/>
      <c r="L122" s="154"/>
      <c r="M122" s="154"/>
      <c r="N122" s="154"/>
      <c r="O122" s="154"/>
      <c r="P122" s="154"/>
      <c r="Q122" s="154"/>
      <c r="R122" s="154"/>
      <c r="S122" s="154"/>
      <c r="T122" s="154"/>
      <c r="U122" s="154"/>
      <c r="V122" s="154"/>
      <c r="W122" s="154"/>
      <c r="X122" s="154"/>
      <c r="Y122" s="154"/>
      <c r="Z122" s="154"/>
      <c r="AA122" s="154"/>
      <c r="AB122" s="154"/>
      <c r="AC122" s="154"/>
      <c r="AD122" s="154"/>
      <c r="AE122" s="154"/>
      <c r="AF122" s="154"/>
      <c r="AG122" s="154"/>
      <c r="AH122" s="154"/>
      <c r="AI122" s="154"/>
      <c r="AJ122" s="24"/>
      <c r="AK122" s="24" t="str">
        <f t="shared" si="91"/>
        <v/>
      </c>
      <c r="AL122" s="25"/>
      <c r="AM122" s="1">
        <f t="shared" si="92"/>
        <v>0</v>
      </c>
      <c r="AN122" s="1" t="str">
        <f t="shared" si="90"/>
        <v/>
      </c>
      <c r="AO122" s="1" t="str">
        <f t="shared" si="90"/>
        <v/>
      </c>
      <c r="AP122" s="1">
        <f t="shared" si="93"/>
        <v>0</v>
      </c>
      <c r="AQ122" s="1">
        <f t="shared" si="94"/>
        <v>0</v>
      </c>
      <c r="AS122" s="1">
        <f t="shared" si="95"/>
        <v>0</v>
      </c>
      <c r="AT122" s="1">
        <f t="shared" si="96"/>
        <v>0</v>
      </c>
      <c r="AU122" s="1">
        <f t="shared" si="97"/>
        <v>0</v>
      </c>
      <c r="AV122" s="1">
        <f t="shared" si="98"/>
        <v>0</v>
      </c>
      <c r="AW122" s="1">
        <f t="shared" si="99"/>
        <v>0</v>
      </c>
      <c r="AX122" s="1">
        <f t="shared" si="100"/>
        <v>0</v>
      </c>
      <c r="AY122" s="1">
        <f t="shared" si="100"/>
        <v>0</v>
      </c>
      <c r="AZ122" s="1">
        <f t="shared" si="101"/>
        <v>0</v>
      </c>
      <c r="BA122" s="1">
        <f t="shared" si="102"/>
        <v>0</v>
      </c>
      <c r="BB122" s="1">
        <f t="shared" si="103"/>
        <v>0</v>
      </c>
      <c r="BC122" s="1">
        <f t="shared" si="104"/>
        <v>0</v>
      </c>
      <c r="BD122" s="1">
        <f t="shared" si="105"/>
        <v>0</v>
      </c>
      <c r="BE122" s="1">
        <f t="shared" si="106"/>
        <v>0</v>
      </c>
      <c r="BF122" s="1">
        <f t="shared" si="107"/>
        <v>0</v>
      </c>
      <c r="BG122" s="251">
        <f t="shared" si="108"/>
        <v>0</v>
      </c>
      <c r="BH122" s="251">
        <f t="shared" si="109"/>
        <v>0</v>
      </c>
      <c r="BI122" s="251">
        <f t="shared" si="110"/>
        <v>0</v>
      </c>
      <c r="BJ122" s="251">
        <f t="shared" si="111"/>
        <v>0</v>
      </c>
      <c r="BK122" s="251">
        <f t="shared" si="112"/>
        <v>0</v>
      </c>
      <c r="BL122" s="251">
        <f t="shared" si="113"/>
        <v>0</v>
      </c>
      <c r="BM122" s="251">
        <f t="shared" si="114"/>
        <v>0</v>
      </c>
      <c r="BN122" s="251">
        <f t="shared" si="115"/>
        <v>0</v>
      </c>
      <c r="BO122" s="251">
        <f t="shared" si="116"/>
        <v>1</v>
      </c>
      <c r="BP122" s="251">
        <f t="shared" si="117"/>
        <v>1</v>
      </c>
      <c r="BQ122" s="1">
        <f t="shared" si="118"/>
        <v>1</v>
      </c>
      <c r="BR122" s="1">
        <f t="shared" si="119"/>
        <v>1</v>
      </c>
      <c r="BS122" s="1">
        <f t="shared" si="120"/>
        <v>1</v>
      </c>
      <c r="BX122" s="1" t="str">
        <f t="shared" si="89"/>
        <v/>
      </c>
      <c r="BY122" s="1" t="str">
        <f t="shared" si="123"/>
        <v/>
      </c>
      <c r="BZ122" s="1" t="str">
        <f t="shared" si="123"/>
        <v/>
      </c>
      <c r="CA122" s="1" t="str">
        <f t="shared" si="123"/>
        <v/>
      </c>
      <c r="CB122" s="1" t="str">
        <f t="shared" si="123"/>
        <v/>
      </c>
      <c r="CC122" s="1" t="str">
        <f t="shared" si="123"/>
        <v/>
      </c>
      <c r="CD122" s="1" t="str">
        <f t="shared" si="123"/>
        <v/>
      </c>
      <c r="CE122" s="1" t="str">
        <f t="shared" si="123"/>
        <v/>
      </c>
      <c r="CF122" s="1" t="str">
        <f t="shared" si="123"/>
        <v/>
      </c>
      <c r="CG122" s="1" t="str">
        <f t="shared" si="123"/>
        <v/>
      </c>
    </row>
    <row r="123" spans="2:85" x14ac:dyDescent="0.25">
      <c r="B123" s="24" t="str">
        <f t="shared" si="121"/>
        <v/>
      </c>
      <c r="C123" s="227"/>
      <c r="D123" s="227"/>
      <c r="E123" s="226"/>
      <c r="F123" s="219"/>
      <c r="G123" s="154"/>
      <c r="H123" s="26"/>
      <c r="I123" s="26"/>
      <c r="J123" s="267" t="str">
        <f t="shared" si="122"/>
        <v/>
      </c>
      <c r="K123" s="154"/>
      <c r="L123" s="154"/>
      <c r="M123" s="154"/>
      <c r="N123" s="154"/>
      <c r="O123" s="154"/>
      <c r="P123" s="154"/>
      <c r="Q123" s="154"/>
      <c r="R123" s="154"/>
      <c r="S123" s="154"/>
      <c r="T123" s="154"/>
      <c r="U123" s="154"/>
      <c r="V123" s="154"/>
      <c r="W123" s="154"/>
      <c r="X123" s="154"/>
      <c r="Y123" s="154"/>
      <c r="Z123" s="154"/>
      <c r="AA123" s="154"/>
      <c r="AB123" s="154"/>
      <c r="AC123" s="154"/>
      <c r="AD123" s="154"/>
      <c r="AE123" s="154"/>
      <c r="AF123" s="154"/>
      <c r="AG123" s="154"/>
      <c r="AH123" s="154"/>
      <c r="AI123" s="154"/>
      <c r="AJ123" s="24"/>
      <c r="AK123" s="24" t="str">
        <f t="shared" si="91"/>
        <v/>
      </c>
      <c r="AL123" s="25"/>
      <c r="AM123" s="1">
        <f t="shared" si="92"/>
        <v>0</v>
      </c>
      <c r="AN123" s="1" t="str">
        <f t="shared" si="90"/>
        <v/>
      </c>
      <c r="AO123" s="1" t="str">
        <f t="shared" si="90"/>
        <v/>
      </c>
      <c r="AP123" s="1">
        <f t="shared" si="93"/>
        <v>0</v>
      </c>
      <c r="AQ123" s="1">
        <f t="shared" si="94"/>
        <v>0</v>
      </c>
      <c r="AS123" s="1">
        <f t="shared" si="95"/>
        <v>0</v>
      </c>
      <c r="AT123" s="1">
        <f t="shared" si="96"/>
        <v>0</v>
      </c>
      <c r="AU123" s="1">
        <f t="shared" si="97"/>
        <v>0</v>
      </c>
      <c r="AV123" s="1">
        <f t="shared" si="98"/>
        <v>0</v>
      </c>
      <c r="AW123" s="1">
        <f t="shared" si="99"/>
        <v>0</v>
      </c>
      <c r="AX123" s="1">
        <f t="shared" si="100"/>
        <v>0</v>
      </c>
      <c r="AY123" s="1">
        <f t="shared" si="100"/>
        <v>0</v>
      </c>
      <c r="AZ123" s="1">
        <f t="shared" si="101"/>
        <v>0</v>
      </c>
      <c r="BA123" s="1">
        <f t="shared" si="102"/>
        <v>0</v>
      </c>
      <c r="BB123" s="1">
        <f t="shared" si="103"/>
        <v>0</v>
      </c>
      <c r="BC123" s="1">
        <f t="shared" si="104"/>
        <v>0</v>
      </c>
      <c r="BD123" s="1">
        <f t="shared" si="105"/>
        <v>0</v>
      </c>
      <c r="BE123" s="1">
        <f t="shared" si="106"/>
        <v>0</v>
      </c>
      <c r="BF123" s="1">
        <f t="shared" si="107"/>
        <v>0</v>
      </c>
      <c r="BG123" s="251">
        <f t="shared" si="108"/>
        <v>0</v>
      </c>
      <c r="BH123" s="251">
        <f t="shared" si="109"/>
        <v>0</v>
      </c>
      <c r="BI123" s="251">
        <f t="shared" si="110"/>
        <v>0</v>
      </c>
      <c r="BJ123" s="251">
        <f t="shared" si="111"/>
        <v>0</v>
      </c>
      <c r="BK123" s="251">
        <f t="shared" si="112"/>
        <v>0</v>
      </c>
      <c r="BL123" s="251">
        <f t="shared" si="113"/>
        <v>0</v>
      </c>
      <c r="BM123" s="251">
        <f t="shared" si="114"/>
        <v>0</v>
      </c>
      <c r="BN123" s="251">
        <f t="shared" si="115"/>
        <v>0</v>
      </c>
      <c r="BO123" s="251">
        <f t="shared" si="116"/>
        <v>1</v>
      </c>
      <c r="BP123" s="251">
        <f t="shared" si="117"/>
        <v>1</v>
      </c>
      <c r="BQ123" s="1">
        <f t="shared" si="118"/>
        <v>1</v>
      </c>
      <c r="BR123" s="1">
        <f t="shared" si="119"/>
        <v>1</v>
      </c>
      <c r="BS123" s="1">
        <f t="shared" si="120"/>
        <v>1</v>
      </c>
      <c r="BX123" s="1" t="str">
        <f t="shared" si="89"/>
        <v/>
      </c>
      <c r="BY123" s="1" t="str">
        <f t="shared" si="123"/>
        <v/>
      </c>
      <c r="BZ123" s="1" t="str">
        <f t="shared" si="123"/>
        <v/>
      </c>
      <c r="CA123" s="1" t="str">
        <f t="shared" si="123"/>
        <v/>
      </c>
      <c r="CB123" s="1" t="str">
        <f t="shared" si="123"/>
        <v/>
      </c>
      <c r="CC123" s="1" t="str">
        <f t="shared" si="123"/>
        <v/>
      </c>
      <c r="CD123" s="1" t="str">
        <f t="shared" si="123"/>
        <v/>
      </c>
      <c r="CE123" s="1" t="str">
        <f t="shared" si="123"/>
        <v/>
      </c>
      <c r="CF123" s="1" t="str">
        <f t="shared" si="123"/>
        <v/>
      </c>
      <c r="CG123" s="1" t="str">
        <f t="shared" si="123"/>
        <v/>
      </c>
    </row>
    <row r="124" spans="2:85" x14ac:dyDescent="0.25">
      <c r="B124" s="24" t="str">
        <f t="shared" si="121"/>
        <v/>
      </c>
      <c r="C124" s="227"/>
      <c r="D124" s="227"/>
      <c r="E124" s="226"/>
      <c r="F124" s="219"/>
      <c r="G124" s="154"/>
      <c r="H124" s="26"/>
      <c r="I124" s="26"/>
      <c r="J124" s="267" t="str">
        <f t="shared" si="122"/>
        <v/>
      </c>
      <c r="K124" s="154"/>
      <c r="L124" s="154"/>
      <c r="M124" s="154"/>
      <c r="N124" s="154"/>
      <c r="O124" s="154"/>
      <c r="P124" s="154"/>
      <c r="Q124" s="154"/>
      <c r="R124" s="154"/>
      <c r="S124" s="154"/>
      <c r="T124" s="154"/>
      <c r="U124" s="154"/>
      <c r="V124" s="154"/>
      <c r="W124" s="154"/>
      <c r="X124" s="154"/>
      <c r="Y124" s="154"/>
      <c r="Z124" s="154"/>
      <c r="AA124" s="154"/>
      <c r="AB124" s="154"/>
      <c r="AC124" s="154"/>
      <c r="AD124" s="154"/>
      <c r="AE124" s="154"/>
      <c r="AF124" s="154"/>
      <c r="AG124" s="154"/>
      <c r="AH124" s="154"/>
      <c r="AI124" s="154"/>
      <c r="AJ124" s="24"/>
      <c r="AK124" s="24" t="str">
        <f t="shared" si="91"/>
        <v/>
      </c>
      <c r="AL124" s="25"/>
      <c r="AM124" s="1">
        <f t="shared" si="92"/>
        <v>0</v>
      </c>
      <c r="AN124" s="1" t="str">
        <f t="shared" si="90"/>
        <v/>
      </c>
      <c r="AO124" s="1" t="str">
        <f t="shared" si="90"/>
        <v/>
      </c>
      <c r="AP124" s="1">
        <f t="shared" si="93"/>
        <v>0</v>
      </c>
      <c r="AQ124" s="1">
        <f t="shared" si="94"/>
        <v>0</v>
      </c>
      <c r="AS124" s="1">
        <f t="shared" si="95"/>
        <v>0</v>
      </c>
      <c r="AT124" s="1">
        <f t="shared" si="96"/>
        <v>0</v>
      </c>
      <c r="AU124" s="1">
        <f t="shared" si="97"/>
        <v>0</v>
      </c>
      <c r="AV124" s="1">
        <f t="shared" si="98"/>
        <v>0</v>
      </c>
      <c r="AW124" s="1">
        <f t="shared" si="99"/>
        <v>0</v>
      </c>
      <c r="AX124" s="1">
        <f t="shared" si="100"/>
        <v>0</v>
      </c>
      <c r="AY124" s="1">
        <f t="shared" si="100"/>
        <v>0</v>
      </c>
      <c r="AZ124" s="1">
        <f t="shared" si="101"/>
        <v>0</v>
      </c>
      <c r="BA124" s="1">
        <f t="shared" si="102"/>
        <v>0</v>
      </c>
      <c r="BB124" s="1">
        <f t="shared" si="103"/>
        <v>0</v>
      </c>
      <c r="BC124" s="1">
        <f t="shared" si="104"/>
        <v>0</v>
      </c>
      <c r="BD124" s="1">
        <f t="shared" si="105"/>
        <v>0</v>
      </c>
      <c r="BE124" s="1">
        <f t="shared" si="106"/>
        <v>0</v>
      </c>
      <c r="BF124" s="1">
        <f t="shared" si="107"/>
        <v>0</v>
      </c>
      <c r="BG124" s="251">
        <f t="shared" si="108"/>
        <v>0</v>
      </c>
      <c r="BH124" s="251">
        <f t="shared" si="109"/>
        <v>0</v>
      </c>
      <c r="BI124" s="251">
        <f t="shared" si="110"/>
        <v>0</v>
      </c>
      <c r="BJ124" s="251">
        <f t="shared" si="111"/>
        <v>0</v>
      </c>
      <c r="BK124" s="251">
        <f t="shared" si="112"/>
        <v>0</v>
      </c>
      <c r="BL124" s="251">
        <f t="shared" si="113"/>
        <v>0</v>
      </c>
      <c r="BM124" s="251">
        <f t="shared" si="114"/>
        <v>0</v>
      </c>
      <c r="BN124" s="251">
        <f t="shared" si="115"/>
        <v>0</v>
      </c>
      <c r="BO124" s="251">
        <f t="shared" si="116"/>
        <v>1</v>
      </c>
      <c r="BP124" s="251">
        <f t="shared" si="117"/>
        <v>1</v>
      </c>
      <c r="BQ124" s="1">
        <f t="shared" si="118"/>
        <v>1</v>
      </c>
      <c r="BR124" s="1">
        <f t="shared" si="119"/>
        <v>1</v>
      </c>
      <c r="BS124" s="1">
        <f t="shared" si="120"/>
        <v>1</v>
      </c>
      <c r="BX124" s="1" t="str">
        <f t="shared" si="89"/>
        <v/>
      </c>
      <c r="BY124" s="1" t="str">
        <f t="shared" si="123"/>
        <v/>
      </c>
      <c r="BZ124" s="1" t="str">
        <f t="shared" si="123"/>
        <v/>
      </c>
      <c r="CA124" s="1" t="str">
        <f t="shared" si="123"/>
        <v/>
      </c>
      <c r="CB124" s="1" t="str">
        <f t="shared" si="123"/>
        <v/>
      </c>
      <c r="CC124" s="1" t="str">
        <f t="shared" si="123"/>
        <v/>
      </c>
      <c r="CD124" s="1" t="str">
        <f t="shared" si="123"/>
        <v/>
      </c>
      <c r="CE124" s="1" t="str">
        <f t="shared" si="123"/>
        <v/>
      </c>
      <c r="CF124" s="1" t="str">
        <f t="shared" si="123"/>
        <v/>
      </c>
      <c r="CG124" s="1" t="str">
        <f t="shared" si="123"/>
        <v/>
      </c>
    </row>
    <row r="125" spans="2:85" x14ac:dyDescent="0.25">
      <c r="B125" s="24" t="str">
        <f t="shared" si="121"/>
        <v/>
      </c>
      <c r="C125" s="227"/>
      <c r="D125" s="227"/>
      <c r="E125" s="226"/>
      <c r="F125" s="219"/>
      <c r="G125" s="154"/>
      <c r="H125" s="26"/>
      <c r="I125" s="26"/>
      <c r="J125" s="267" t="str">
        <f t="shared" si="122"/>
        <v/>
      </c>
      <c r="K125" s="154"/>
      <c r="L125" s="154"/>
      <c r="M125" s="154"/>
      <c r="N125" s="154"/>
      <c r="O125" s="154"/>
      <c r="P125" s="154"/>
      <c r="Q125" s="154"/>
      <c r="R125" s="154"/>
      <c r="S125" s="154"/>
      <c r="T125" s="154"/>
      <c r="U125" s="154"/>
      <c r="V125" s="154"/>
      <c r="W125" s="154"/>
      <c r="X125" s="154"/>
      <c r="Y125" s="154"/>
      <c r="Z125" s="154"/>
      <c r="AA125" s="154"/>
      <c r="AB125" s="154"/>
      <c r="AC125" s="154"/>
      <c r="AD125" s="154"/>
      <c r="AE125" s="154"/>
      <c r="AF125" s="154"/>
      <c r="AG125" s="154"/>
      <c r="AH125" s="154"/>
      <c r="AI125" s="154"/>
      <c r="AJ125" s="24"/>
      <c r="AK125" s="24" t="str">
        <f t="shared" si="91"/>
        <v/>
      </c>
      <c r="AL125" s="25"/>
      <c r="AM125" s="1">
        <f t="shared" si="92"/>
        <v>0</v>
      </c>
      <c r="AN125" s="1" t="str">
        <f t="shared" si="90"/>
        <v/>
      </c>
      <c r="AO125" s="1" t="str">
        <f t="shared" si="90"/>
        <v/>
      </c>
      <c r="AP125" s="1">
        <f t="shared" si="93"/>
        <v>0</v>
      </c>
      <c r="AQ125" s="1">
        <f t="shared" si="94"/>
        <v>0</v>
      </c>
      <c r="AS125" s="1">
        <f t="shared" si="95"/>
        <v>0</v>
      </c>
      <c r="AT125" s="1">
        <f t="shared" si="96"/>
        <v>0</v>
      </c>
      <c r="AU125" s="1">
        <f t="shared" si="97"/>
        <v>0</v>
      </c>
      <c r="AV125" s="1">
        <f t="shared" si="98"/>
        <v>0</v>
      </c>
      <c r="AW125" s="1">
        <f t="shared" si="99"/>
        <v>0</v>
      </c>
      <c r="AX125" s="1">
        <f t="shared" si="100"/>
        <v>0</v>
      </c>
      <c r="AY125" s="1">
        <f t="shared" si="100"/>
        <v>0</v>
      </c>
      <c r="AZ125" s="1">
        <f t="shared" si="101"/>
        <v>0</v>
      </c>
      <c r="BA125" s="1">
        <f t="shared" si="102"/>
        <v>0</v>
      </c>
      <c r="BB125" s="1">
        <f t="shared" si="103"/>
        <v>0</v>
      </c>
      <c r="BC125" s="1">
        <f t="shared" si="104"/>
        <v>0</v>
      </c>
      <c r="BD125" s="1">
        <f t="shared" si="105"/>
        <v>0</v>
      </c>
      <c r="BE125" s="1">
        <f t="shared" si="106"/>
        <v>0</v>
      </c>
      <c r="BF125" s="1">
        <f t="shared" si="107"/>
        <v>0</v>
      </c>
      <c r="BG125" s="251">
        <f t="shared" si="108"/>
        <v>0</v>
      </c>
      <c r="BH125" s="251">
        <f t="shared" si="109"/>
        <v>0</v>
      </c>
      <c r="BI125" s="251">
        <f t="shared" si="110"/>
        <v>0</v>
      </c>
      <c r="BJ125" s="251">
        <f t="shared" si="111"/>
        <v>0</v>
      </c>
      <c r="BK125" s="251">
        <f t="shared" si="112"/>
        <v>0</v>
      </c>
      <c r="BL125" s="251">
        <f t="shared" si="113"/>
        <v>0</v>
      </c>
      <c r="BM125" s="251">
        <f t="shared" si="114"/>
        <v>0</v>
      </c>
      <c r="BN125" s="251">
        <f t="shared" si="115"/>
        <v>0</v>
      </c>
      <c r="BO125" s="251">
        <f t="shared" si="116"/>
        <v>1</v>
      </c>
      <c r="BP125" s="251">
        <f t="shared" si="117"/>
        <v>1</v>
      </c>
      <c r="BQ125" s="1">
        <f t="shared" si="118"/>
        <v>1</v>
      </c>
      <c r="BR125" s="1">
        <f t="shared" si="119"/>
        <v>1</v>
      </c>
      <c r="BS125" s="1">
        <f t="shared" si="120"/>
        <v>1</v>
      </c>
      <c r="BX125" s="1" t="str">
        <f t="shared" si="89"/>
        <v/>
      </c>
      <c r="BY125" s="1" t="str">
        <f t="shared" si="123"/>
        <v/>
      </c>
      <c r="BZ125" s="1" t="str">
        <f t="shared" si="123"/>
        <v/>
      </c>
      <c r="CA125" s="1" t="str">
        <f t="shared" si="123"/>
        <v/>
      </c>
      <c r="CB125" s="1" t="str">
        <f t="shared" si="123"/>
        <v/>
      </c>
      <c r="CC125" s="1" t="str">
        <f t="shared" si="123"/>
        <v/>
      </c>
      <c r="CD125" s="1" t="str">
        <f t="shared" si="123"/>
        <v/>
      </c>
      <c r="CE125" s="1" t="str">
        <f t="shared" si="123"/>
        <v/>
      </c>
      <c r="CF125" s="1" t="str">
        <f t="shared" si="123"/>
        <v/>
      </c>
      <c r="CG125" s="1" t="str">
        <f t="shared" si="123"/>
        <v/>
      </c>
    </row>
    <row r="126" spans="2:85" x14ac:dyDescent="0.25">
      <c r="B126" s="24" t="str">
        <f t="shared" si="121"/>
        <v/>
      </c>
      <c r="C126" s="227"/>
      <c r="D126" s="227"/>
      <c r="E126" s="226"/>
      <c r="F126" s="219"/>
      <c r="G126" s="154"/>
      <c r="H126" s="26"/>
      <c r="I126" s="26"/>
      <c r="J126" s="267" t="str">
        <f t="shared" si="122"/>
        <v/>
      </c>
      <c r="K126" s="154"/>
      <c r="L126" s="154"/>
      <c r="M126" s="154"/>
      <c r="N126" s="154"/>
      <c r="O126" s="154"/>
      <c r="P126" s="154"/>
      <c r="Q126" s="154"/>
      <c r="R126" s="154"/>
      <c r="S126" s="154"/>
      <c r="T126" s="154"/>
      <c r="U126" s="154"/>
      <c r="V126" s="154"/>
      <c r="W126" s="154"/>
      <c r="X126" s="154"/>
      <c r="Y126" s="154"/>
      <c r="Z126" s="154"/>
      <c r="AA126" s="154"/>
      <c r="AB126" s="154"/>
      <c r="AC126" s="154"/>
      <c r="AD126" s="154"/>
      <c r="AE126" s="154"/>
      <c r="AF126" s="154"/>
      <c r="AG126" s="154"/>
      <c r="AH126" s="154"/>
      <c r="AI126" s="154"/>
      <c r="AJ126" s="24"/>
      <c r="AK126" s="24" t="str">
        <f t="shared" si="91"/>
        <v/>
      </c>
      <c r="AL126" s="25"/>
      <c r="AM126" s="1">
        <f t="shared" si="92"/>
        <v>0</v>
      </c>
      <c r="AN126" s="1" t="str">
        <f t="shared" si="90"/>
        <v/>
      </c>
      <c r="AO126" s="1" t="str">
        <f t="shared" si="90"/>
        <v/>
      </c>
      <c r="AP126" s="1">
        <f t="shared" si="93"/>
        <v>0</v>
      </c>
      <c r="AQ126" s="1">
        <f t="shared" si="94"/>
        <v>0</v>
      </c>
      <c r="AS126" s="1">
        <f t="shared" si="95"/>
        <v>0</v>
      </c>
      <c r="AT126" s="1">
        <f t="shared" si="96"/>
        <v>0</v>
      </c>
      <c r="AU126" s="1">
        <f t="shared" si="97"/>
        <v>0</v>
      </c>
      <c r="AV126" s="1">
        <f t="shared" si="98"/>
        <v>0</v>
      </c>
      <c r="AW126" s="1">
        <f t="shared" si="99"/>
        <v>0</v>
      </c>
      <c r="AX126" s="1">
        <f t="shared" si="100"/>
        <v>0</v>
      </c>
      <c r="AY126" s="1">
        <f t="shared" si="100"/>
        <v>0</v>
      </c>
      <c r="AZ126" s="1">
        <f t="shared" si="101"/>
        <v>0</v>
      </c>
      <c r="BA126" s="1">
        <f t="shared" si="102"/>
        <v>0</v>
      </c>
      <c r="BB126" s="1">
        <f t="shared" si="103"/>
        <v>0</v>
      </c>
      <c r="BC126" s="1">
        <f t="shared" si="104"/>
        <v>0</v>
      </c>
      <c r="BD126" s="1">
        <f t="shared" si="105"/>
        <v>0</v>
      </c>
      <c r="BE126" s="1">
        <f t="shared" si="106"/>
        <v>0</v>
      </c>
      <c r="BF126" s="1">
        <f t="shared" si="107"/>
        <v>0</v>
      </c>
      <c r="BG126" s="251">
        <f t="shared" si="108"/>
        <v>0</v>
      </c>
      <c r="BH126" s="251">
        <f t="shared" si="109"/>
        <v>0</v>
      </c>
      <c r="BI126" s="251">
        <f t="shared" si="110"/>
        <v>0</v>
      </c>
      <c r="BJ126" s="251">
        <f t="shared" si="111"/>
        <v>0</v>
      </c>
      <c r="BK126" s="251">
        <f t="shared" si="112"/>
        <v>0</v>
      </c>
      <c r="BL126" s="251">
        <f t="shared" si="113"/>
        <v>0</v>
      </c>
      <c r="BM126" s="251">
        <f t="shared" si="114"/>
        <v>0</v>
      </c>
      <c r="BN126" s="251">
        <f t="shared" si="115"/>
        <v>0</v>
      </c>
      <c r="BO126" s="251">
        <f t="shared" si="116"/>
        <v>1</v>
      </c>
      <c r="BP126" s="251">
        <f t="shared" si="117"/>
        <v>1</v>
      </c>
      <c r="BQ126" s="1">
        <f t="shared" si="118"/>
        <v>1</v>
      </c>
      <c r="BR126" s="1">
        <f t="shared" si="119"/>
        <v>1</v>
      </c>
      <c r="BS126" s="1">
        <f t="shared" si="120"/>
        <v>1</v>
      </c>
      <c r="BX126" s="1" t="str">
        <f t="shared" si="89"/>
        <v/>
      </c>
      <c r="BY126" s="1" t="str">
        <f t="shared" si="123"/>
        <v/>
      </c>
      <c r="BZ126" s="1" t="str">
        <f t="shared" si="123"/>
        <v/>
      </c>
      <c r="CA126" s="1" t="str">
        <f t="shared" si="123"/>
        <v/>
      </c>
      <c r="CB126" s="1" t="str">
        <f t="shared" si="123"/>
        <v/>
      </c>
      <c r="CC126" s="1" t="str">
        <f t="shared" si="123"/>
        <v/>
      </c>
      <c r="CD126" s="1" t="str">
        <f t="shared" si="123"/>
        <v/>
      </c>
      <c r="CE126" s="1" t="str">
        <f t="shared" si="123"/>
        <v/>
      </c>
      <c r="CF126" s="1" t="str">
        <f t="shared" si="123"/>
        <v/>
      </c>
      <c r="CG126" s="1" t="str">
        <f t="shared" si="123"/>
        <v/>
      </c>
    </row>
    <row r="127" spans="2:85" x14ac:dyDescent="0.25">
      <c r="B127" s="24" t="str">
        <f t="shared" si="121"/>
        <v/>
      </c>
      <c r="C127" s="227"/>
      <c r="D127" s="227"/>
      <c r="E127" s="226"/>
      <c r="F127" s="219"/>
      <c r="G127" s="154"/>
      <c r="H127" s="26"/>
      <c r="I127" s="26"/>
      <c r="J127" s="267" t="str">
        <f t="shared" si="122"/>
        <v/>
      </c>
      <c r="K127" s="154"/>
      <c r="L127" s="154"/>
      <c r="M127" s="154"/>
      <c r="N127" s="154"/>
      <c r="O127" s="154"/>
      <c r="P127" s="154"/>
      <c r="Q127" s="154"/>
      <c r="R127" s="154"/>
      <c r="S127" s="154"/>
      <c r="T127" s="154"/>
      <c r="U127" s="154"/>
      <c r="V127" s="154"/>
      <c r="W127" s="154"/>
      <c r="X127" s="154"/>
      <c r="Y127" s="154"/>
      <c r="Z127" s="154"/>
      <c r="AA127" s="154"/>
      <c r="AB127" s="154"/>
      <c r="AC127" s="154"/>
      <c r="AD127" s="154"/>
      <c r="AE127" s="154"/>
      <c r="AF127" s="154"/>
      <c r="AG127" s="154"/>
      <c r="AH127" s="154"/>
      <c r="AI127" s="154"/>
      <c r="AJ127" s="24"/>
      <c r="AK127" s="24" t="str">
        <f t="shared" ref="AK127:AK130" si="124">IF($F127="","",IF(AJ127=1,1,IF(AM127&lt;&gt;1,$AN$1,IF(SUMPRODUCT(--(H127:AI127&gt;=$H$6:$AI$6)*($H$6:$AI$6&lt;&gt;""))=COUNTIF($H$4:$AI$4,1),1,0))))</f>
        <v/>
      </c>
      <c r="AL127" s="25"/>
      <c r="AM127" s="1">
        <f t="shared" si="92"/>
        <v>0</v>
      </c>
      <c r="AN127" s="1" t="str">
        <f t="shared" si="90"/>
        <v/>
      </c>
      <c r="AO127" s="1" t="str">
        <f t="shared" si="90"/>
        <v/>
      </c>
      <c r="AP127" s="1">
        <f t="shared" si="93"/>
        <v>0</v>
      </c>
      <c r="AQ127" s="1">
        <f t="shared" si="94"/>
        <v>0</v>
      </c>
      <c r="AS127" s="1">
        <f t="shared" si="95"/>
        <v>0</v>
      </c>
      <c r="AT127" s="1">
        <f t="shared" si="96"/>
        <v>0</v>
      </c>
      <c r="AU127" s="1">
        <f t="shared" si="97"/>
        <v>0</v>
      </c>
      <c r="AV127" s="1">
        <f t="shared" si="98"/>
        <v>0</v>
      </c>
      <c r="AW127" s="1">
        <f t="shared" si="99"/>
        <v>0</v>
      </c>
      <c r="AX127" s="1">
        <f t="shared" si="100"/>
        <v>0</v>
      </c>
      <c r="AY127" s="1">
        <f t="shared" si="100"/>
        <v>0</v>
      </c>
      <c r="AZ127" s="1">
        <f t="shared" si="101"/>
        <v>0</v>
      </c>
      <c r="BA127" s="1">
        <f t="shared" si="102"/>
        <v>0</v>
      </c>
      <c r="BB127" s="1">
        <f t="shared" si="103"/>
        <v>0</v>
      </c>
      <c r="BC127" s="1">
        <f t="shared" si="104"/>
        <v>0</v>
      </c>
      <c r="BD127" s="1">
        <f t="shared" si="105"/>
        <v>0</v>
      </c>
      <c r="BE127" s="1">
        <f t="shared" si="106"/>
        <v>0</v>
      </c>
      <c r="BF127" s="1">
        <f t="shared" si="107"/>
        <v>0</v>
      </c>
      <c r="BG127" s="251">
        <f t="shared" si="108"/>
        <v>0</v>
      </c>
      <c r="BH127" s="251">
        <f t="shared" si="109"/>
        <v>0</v>
      </c>
      <c r="BI127" s="251">
        <f t="shared" si="110"/>
        <v>0</v>
      </c>
      <c r="BJ127" s="251">
        <f t="shared" si="111"/>
        <v>0</v>
      </c>
      <c r="BK127" s="251">
        <f t="shared" si="112"/>
        <v>0</v>
      </c>
      <c r="BL127" s="251">
        <f t="shared" si="113"/>
        <v>0</v>
      </c>
      <c r="BM127" s="251">
        <f t="shared" si="114"/>
        <v>0</v>
      </c>
      <c r="BN127" s="251">
        <f t="shared" si="115"/>
        <v>0</v>
      </c>
      <c r="BO127" s="251">
        <f t="shared" si="116"/>
        <v>1</v>
      </c>
      <c r="BP127" s="251">
        <f t="shared" si="117"/>
        <v>1</v>
      </c>
      <c r="BQ127" s="1">
        <f t="shared" si="118"/>
        <v>1</v>
      </c>
      <c r="BR127" s="1">
        <f t="shared" si="119"/>
        <v>1</v>
      </c>
      <c r="BS127" s="1">
        <f t="shared" si="120"/>
        <v>1</v>
      </c>
      <c r="BX127" s="1" t="str">
        <f t="shared" si="89"/>
        <v/>
      </c>
      <c r="BY127" s="1" t="str">
        <f t="shared" si="123"/>
        <v/>
      </c>
      <c r="BZ127" s="1" t="str">
        <f t="shared" si="123"/>
        <v/>
      </c>
      <c r="CA127" s="1" t="str">
        <f t="shared" si="123"/>
        <v/>
      </c>
      <c r="CB127" s="1" t="str">
        <f t="shared" si="123"/>
        <v/>
      </c>
      <c r="CC127" s="1" t="str">
        <f t="shared" si="123"/>
        <v/>
      </c>
      <c r="CD127" s="1" t="str">
        <f t="shared" si="123"/>
        <v/>
      </c>
      <c r="CE127" s="1" t="str">
        <f t="shared" si="123"/>
        <v/>
      </c>
      <c r="CF127" s="1" t="str">
        <f t="shared" si="123"/>
        <v/>
      </c>
      <c r="CG127" s="1" t="str">
        <f t="shared" si="123"/>
        <v/>
      </c>
    </row>
    <row r="128" spans="2:85" x14ac:dyDescent="0.25">
      <c r="B128" s="24" t="str">
        <f t="shared" si="121"/>
        <v/>
      </c>
      <c r="C128" s="227"/>
      <c r="D128" s="227"/>
      <c r="E128" s="226"/>
      <c r="F128" s="219"/>
      <c r="G128" s="154"/>
      <c r="H128" s="26"/>
      <c r="I128" s="26"/>
      <c r="J128" s="267" t="str">
        <f t="shared" si="122"/>
        <v/>
      </c>
      <c r="K128" s="154"/>
      <c r="L128" s="154"/>
      <c r="M128" s="154"/>
      <c r="N128" s="154"/>
      <c r="O128" s="154"/>
      <c r="P128" s="154"/>
      <c r="Q128" s="154"/>
      <c r="R128" s="154"/>
      <c r="S128" s="154"/>
      <c r="T128" s="154"/>
      <c r="U128" s="154"/>
      <c r="V128" s="154"/>
      <c r="W128" s="154"/>
      <c r="X128" s="154"/>
      <c r="Y128" s="154"/>
      <c r="Z128" s="154"/>
      <c r="AA128" s="154"/>
      <c r="AB128" s="154"/>
      <c r="AC128" s="154"/>
      <c r="AD128" s="154"/>
      <c r="AE128" s="154"/>
      <c r="AF128" s="154"/>
      <c r="AG128" s="154"/>
      <c r="AH128" s="154"/>
      <c r="AI128" s="154"/>
      <c r="AJ128" s="24"/>
      <c r="AK128" s="24" t="str">
        <f t="shared" si="124"/>
        <v/>
      </c>
      <c r="AL128" s="25"/>
      <c r="AM128" s="1">
        <f t="shared" si="92"/>
        <v>0</v>
      </c>
      <c r="AN128" s="1" t="str">
        <f t="shared" si="90"/>
        <v/>
      </c>
      <c r="AO128" s="1" t="str">
        <f t="shared" si="90"/>
        <v/>
      </c>
      <c r="AP128" s="1">
        <f t="shared" si="93"/>
        <v>0</v>
      </c>
      <c r="AQ128" s="1">
        <f t="shared" si="94"/>
        <v>0</v>
      </c>
      <c r="AS128" s="1">
        <f t="shared" si="95"/>
        <v>0</v>
      </c>
      <c r="AT128" s="1">
        <f t="shared" si="96"/>
        <v>0</v>
      </c>
      <c r="AU128" s="1">
        <f t="shared" si="97"/>
        <v>0</v>
      </c>
      <c r="AV128" s="1">
        <f t="shared" si="98"/>
        <v>0</v>
      </c>
      <c r="AW128" s="1">
        <f t="shared" si="99"/>
        <v>0</v>
      </c>
      <c r="AX128" s="1">
        <f t="shared" si="100"/>
        <v>0</v>
      </c>
      <c r="AY128" s="1">
        <f t="shared" si="100"/>
        <v>0</v>
      </c>
      <c r="AZ128" s="1">
        <f t="shared" si="101"/>
        <v>0</v>
      </c>
      <c r="BA128" s="1">
        <f t="shared" si="102"/>
        <v>0</v>
      </c>
      <c r="BB128" s="1">
        <f t="shared" si="103"/>
        <v>0</v>
      </c>
      <c r="BC128" s="1">
        <f t="shared" si="104"/>
        <v>0</v>
      </c>
      <c r="BD128" s="1">
        <f t="shared" si="105"/>
        <v>0</v>
      </c>
      <c r="BE128" s="1">
        <f t="shared" si="106"/>
        <v>0</v>
      </c>
      <c r="BF128" s="1">
        <f t="shared" si="107"/>
        <v>0</v>
      </c>
      <c r="BG128" s="251">
        <f t="shared" si="108"/>
        <v>0</v>
      </c>
      <c r="BH128" s="251">
        <f t="shared" si="109"/>
        <v>0</v>
      </c>
      <c r="BI128" s="251">
        <f t="shared" si="110"/>
        <v>0</v>
      </c>
      <c r="BJ128" s="251">
        <f t="shared" si="111"/>
        <v>0</v>
      </c>
      <c r="BK128" s="251">
        <f t="shared" si="112"/>
        <v>0</v>
      </c>
      <c r="BL128" s="251">
        <f t="shared" si="113"/>
        <v>0</v>
      </c>
      <c r="BM128" s="251">
        <f t="shared" si="114"/>
        <v>0</v>
      </c>
      <c r="BN128" s="251">
        <f t="shared" si="115"/>
        <v>0</v>
      </c>
      <c r="BO128" s="251">
        <f t="shared" si="116"/>
        <v>1</v>
      </c>
      <c r="BP128" s="251">
        <f t="shared" si="117"/>
        <v>1</v>
      </c>
      <c r="BQ128" s="1">
        <f t="shared" si="118"/>
        <v>1</v>
      </c>
      <c r="BR128" s="1">
        <f t="shared" si="119"/>
        <v>1</v>
      </c>
      <c r="BS128" s="1">
        <f t="shared" si="120"/>
        <v>1</v>
      </c>
      <c r="BX128" s="1" t="str">
        <f t="shared" si="89"/>
        <v/>
      </c>
      <c r="BY128" s="1" t="str">
        <f t="shared" si="123"/>
        <v/>
      </c>
      <c r="BZ128" s="1" t="str">
        <f t="shared" si="123"/>
        <v/>
      </c>
      <c r="CA128" s="1" t="str">
        <f t="shared" si="123"/>
        <v/>
      </c>
      <c r="CB128" s="1" t="str">
        <f t="shared" si="123"/>
        <v/>
      </c>
      <c r="CC128" s="1" t="str">
        <f t="shared" si="123"/>
        <v/>
      </c>
      <c r="CD128" s="1" t="str">
        <f t="shared" si="123"/>
        <v/>
      </c>
      <c r="CE128" s="1" t="str">
        <f t="shared" si="123"/>
        <v/>
      </c>
      <c r="CF128" s="1" t="str">
        <f t="shared" si="123"/>
        <v/>
      </c>
      <c r="CG128" s="1" t="str">
        <f t="shared" si="123"/>
        <v/>
      </c>
    </row>
    <row r="129" spans="2:85" x14ac:dyDescent="0.25">
      <c r="B129" s="24" t="str">
        <f t="shared" si="121"/>
        <v/>
      </c>
      <c r="C129" s="227"/>
      <c r="D129" s="227"/>
      <c r="E129" s="226"/>
      <c r="F129" s="219"/>
      <c r="G129" s="154"/>
      <c r="H129" s="26"/>
      <c r="I129" s="26"/>
      <c r="J129" s="267" t="str">
        <f t="shared" si="122"/>
        <v/>
      </c>
      <c r="K129" s="154"/>
      <c r="L129" s="154"/>
      <c r="M129" s="154"/>
      <c r="N129" s="154"/>
      <c r="O129" s="154"/>
      <c r="P129" s="154"/>
      <c r="Q129" s="154"/>
      <c r="R129" s="154"/>
      <c r="S129" s="154"/>
      <c r="T129" s="154"/>
      <c r="U129" s="154"/>
      <c r="V129" s="154"/>
      <c r="W129" s="154"/>
      <c r="X129" s="154"/>
      <c r="Y129" s="154"/>
      <c r="Z129" s="154"/>
      <c r="AA129" s="154"/>
      <c r="AB129" s="154"/>
      <c r="AC129" s="154"/>
      <c r="AD129" s="154"/>
      <c r="AE129" s="154"/>
      <c r="AF129" s="154"/>
      <c r="AG129" s="154"/>
      <c r="AH129" s="154"/>
      <c r="AI129" s="154"/>
      <c r="AJ129" s="24"/>
      <c r="AK129" s="24" t="str">
        <f t="shared" si="124"/>
        <v/>
      </c>
      <c r="AL129" s="25"/>
      <c r="AM129" s="1">
        <f t="shared" si="92"/>
        <v>0</v>
      </c>
      <c r="AN129" s="1" t="str">
        <f t="shared" si="90"/>
        <v/>
      </c>
      <c r="AO129" s="1" t="str">
        <f t="shared" si="90"/>
        <v/>
      </c>
      <c r="AP129" s="1">
        <f t="shared" si="93"/>
        <v>0</v>
      </c>
      <c r="AQ129" s="1">
        <f t="shared" si="94"/>
        <v>0</v>
      </c>
      <c r="AS129" s="1">
        <f t="shared" si="95"/>
        <v>0</v>
      </c>
      <c r="AT129" s="1">
        <f t="shared" si="96"/>
        <v>0</v>
      </c>
      <c r="AU129" s="1">
        <f t="shared" si="97"/>
        <v>0</v>
      </c>
      <c r="AV129" s="1">
        <f t="shared" si="98"/>
        <v>0</v>
      </c>
      <c r="AW129" s="1">
        <f t="shared" si="99"/>
        <v>0</v>
      </c>
      <c r="AX129" s="1">
        <f t="shared" si="100"/>
        <v>0</v>
      </c>
      <c r="AY129" s="1">
        <f t="shared" si="100"/>
        <v>0</v>
      </c>
      <c r="AZ129" s="1">
        <f t="shared" si="101"/>
        <v>0</v>
      </c>
      <c r="BA129" s="1">
        <f t="shared" si="102"/>
        <v>0</v>
      </c>
      <c r="BB129" s="1">
        <f t="shared" si="103"/>
        <v>0</v>
      </c>
      <c r="BC129" s="1">
        <f t="shared" si="104"/>
        <v>0</v>
      </c>
      <c r="BD129" s="1">
        <f t="shared" si="105"/>
        <v>0</v>
      </c>
      <c r="BE129" s="1">
        <f t="shared" si="106"/>
        <v>0</v>
      </c>
      <c r="BF129" s="1">
        <f t="shared" si="107"/>
        <v>0</v>
      </c>
      <c r="BG129" s="251">
        <f t="shared" si="108"/>
        <v>0</v>
      </c>
      <c r="BH129" s="251">
        <f t="shared" si="109"/>
        <v>0</v>
      </c>
      <c r="BI129" s="251">
        <f t="shared" si="110"/>
        <v>0</v>
      </c>
      <c r="BJ129" s="251">
        <f t="shared" si="111"/>
        <v>0</v>
      </c>
      <c r="BK129" s="251">
        <f t="shared" si="112"/>
        <v>0</v>
      </c>
      <c r="BL129" s="251">
        <f t="shared" si="113"/>
        <v>0</v>
      </c>
      <c r="BM129" s="251">
        <f t="shared" si="114"/>
        <v>0</v>
      </c>
      <c r="BN129" s="251">
        <f t="shared" si="115"/>
        <v>0</v>
      </c>
      <c r="BO129" s="251">
        <f t="shared" si="116"/>
        <v>1</v>
      </c>
      <c r="BP129" s="251">
        <f t="shared" si="117"/>
        <v>1</v>
      </c>
      <c r="BQ129" s="1">
        <f t="shared" si="118"/>
        <v>1</v>
      </c>
      <c r="BR129" s="1">
        <f t="shared" si="119"/>
        <v>1</v>
      </c>
      <c r="BS129" s="1">
        <f t="shared" si="120"/>
        <v>1</v>
      </c>
      <c r="BX129" s="1" t="str">
        <f t="shared" si="89"/>
        <v/>
      </c>
      <c r="BY129" s="1" t="str">
        <f t="shared" si="123"/>
        <v/>
      </c>
      <c r="BZ129" s="1" t="str">
        <f t="shared" si="123"/>
        <v/>
      </c>
      <c r="CA129" s="1" t="str">
        <f t="shared" si="123"/>
        <v/>
      </c>
      <c r="CB129" s="1" t="str">
        <f t="shared" si="123"/>
        <v/>
      </c>
      <c r="CC129" s="1" t="str">
        <f t="shared" si="123"/>
        <v/>
      </c>
      <c r="CD129" s="1" t="str">
        <f t="shared" si="123"/>
        <v/>
      </c>
      <c r="CE129" s="1" t="str">
        <f t="shared" si="123"/>
        <v/>
      </c>
      <c r="CF129" s="1" t="str">
        <f t="shared" si="123"/>
        <v/>
      </c>
      <c r="CG129" s="1" t="str">
        <f t="shared" si="123"/>
        <v/>
      </c>
    </row>
    <row r="130" spans="2:85" x14ac:dyDescent="0.25">
      <c r="B130" s="24" t="str">
        <f t="shared" si="121"/>
        <v/>
      </c>
      <c r="C130" s="227"/>
      <c r="D130" s="227"/>
      <c r="E130" s="226"/>
      <c r="F130" s="219"/>
      <c r="G130" s="154"/>
      <c r="H130" s="26"/>
      <c r="I130" s="26"/>
      <c r="J130" s="267" t="str">
        <f t="shared" si="122"/>
        <v/>
      </c>
      <c r="K130" s="154"/>
      <c r="L130" s="154"/>
      <c r="M130" s="154"/>
      <c r="N130" s="154"/>
      <c r="O130" s="154"/>
      <c r="P130" s="154"/>
      <c r="Q130" s="154"/>
      <c r="R130" s="154"/>
      <c r="S130" s="154"/>
      <c r="T130" s="154"/>
      <c r="U130" s="154"/>
      <c r="V130" s="154"/>
      <c r="W130" s="154"/>
      <c r="X130" s="154"/>
      <c r="Y130" s="154"/>
      <c r="Z130" s="154"/>
      <c r="AA130" s="154"/>
      <c r="AB130" s="154"/>
      <c r="AC130" s="154"/>
      <c r="AD130" s="154"/>
      <c r="AE130" s="154"/>
      <c r="AF130" s="154"/>
      <c r="AG130" s="154"/>
      <c r="AH130" s="154"/>
      <c r="AI130" s="154"/>
      <c r="AJ130" s="24"/>
      <c r="AK130" s="24" t="str">
        <f t="shared" si="124"/>
        <v/>
      </c>
      <c r="AL130" s="25"/>
      <c r="AM130" s="1">
        <f t="shared" si="92"/>
        <v>0</v>
      </c>
      <c r="AN130" s="1" t="str">
        <f t="shared" si="90"/>
        <v/>
      </c>
      <c r="AO130" s="1" t="str">
        <f t="shared" si="90"/>
        <v/>
      </c>
      <c r="AP130" s="1">
        <f t="shared" si="93"/>
        <v>0</v>
      </c>
      <c r="AQ130" s="1">
        <f t="shared" si="94"/>
        <v>0</v>
      </c>
      <c r="AS130" s="1">
        <f t="shared" si="95"/>
        <v>0</v>
      </c>
      <c r="AT130" s="1">
        <f t="shared" si="96"/>
        <v>0</v>
      </c>
      <c r="AU130" s="1">
        <f t="shared" si="97"/>
        <v>0</v>
      </c>
      <c r="AV130" s="1">
        <f t="shared" si="98"/>
        <v>0</v>
      </c>
      <c r="AW130" s="1">
        <f t="shared" si="99"/>
        <v>0</v>
      </c>
      <c r="AX130" s="1">
        <f t="shared" si="100"/>
        <v>0</v>
      </c>
      <c r="AY130" s="1">
        <f t="shared" si="100"/>
        <v>0</v>
      </c>
      <c r="AZ130" s="1">
        <f t="shared" si="101"/>
        <v>0</v>
      </c>
      <c r="BA130" s="1">
        <f t="shared" si="102"/>
        <v>0</v>
      </c>
      <c r="BB130" s="1">
        <f t="shared" si="103"/>
        <v>0</v>
      </c>
      <c r="BC130" s="1">
        <f t="shared" si="104"/>
        <v>0</v>
      </c>
      <c r="BD130" s="1">
        <f t="shared" si="105"/>
        <v>0</v>
      </c>
      <c r="BE130" s="1">
        <f t="shared" si="106"/>
        <v>0</v>
      </c>
      <c r="BF130" s="1">
        <f t="shared" si="107"/>
        <v>0</v>
      </c>
      <c r="BG130" s="251">
        <f t="shared" si="108"/>
        <v>0</v>
      </c>
      <c r="BH130" s="251">
        <f t="shared" si="109"/>
        <v>0</v>
      </c>
      <c r="BI130" s="251">
        <f t="shared" si="110"/>
        <v>0</v>
      </c>
      <c r="BJ130" s="251">
        <f t="shared" si="111"/>
        <v>0</v>
      </c>
      <c r="BK130" s="251">
        <f t="shared" si="112"/>
        <v>0</v>
      </c>
      <c r="BL130" s="251">
        <f t="shared" si="113"/>
        <v>0</v>
      </c>
      <c r="BM130" s="251">
        <f t="shared" si="114"/>
        <v>0</v>
      </c>
      <c r="BN130" s="251">
        <f t="shared" si="115"/>
        <v>0</v>
      </c>
      <c r="BO130" s="251">
        <f t="shared" si="116"/>
        <v>1</v>
      </c>
      <c r="BP130" s="251">
        <f t="shared" si="117"/>
        <v>1</v>
      </c>
      <c r="BQ130" s="1">
        <f t="shared" si="118"/>
        <v>1</v>
      </c>
      <c r="BR130" s="1">
        <f t="shared" si="119"/>
        <v>1</v>
      </c>
      <c r="BS130" s="1">
        <f t="shared" si="120"/>
        <v>1</v>
      </c>
      <c r="BX130" s="1" t="str">
        <f t="shared" si="89"/>
        <v/>
      </c>
      <c r="BY130" s="1" t="str">
        <f t="shared" si="123"/>
        <v/>
      </c>
      <c r="BZ130" s="1" t="str">
        <f t="shared" si="123"/>
        <v/>
      </c>
      <c r="CA130" s="1" t="str">
        <f t="shared" si="123"/>
        <v/>
      </c>
      <c r="CB130" s="1" t="str">
        <f t="shared" si="123"/>
        <v/>
      </c>
      <c r="CC130" s="1" t="str">
        <f t="shared" si="123"/>
        <v/>
      </c>
      <c r="CD130" s="1" t="str">
        <f t="shared" si="123"/>
        <v/>
      </c>
      <c r="CE130" s="1" t="str">
        <f t="shared" si="123"/>
        <v/>
      </c>
      <c r="CF130" s="1" t="str">
        <f t="shared" si="123"/>
        <v/>
      </c>
      <c r="CG130" s="1" t="str">
        <f t="shared" si="123"/>
        <v/>
      </c>
    </row>
    <row r="131" spans="2:85" x14ac:dyDescent="0.25">
      <c r="B131" s="191" t="s">
        <v>166</v>
      </c>
      <c r="C131" s="191" t="s">
        <v>166</v>
      </c>
      <c r="D131" s="191" t="s">
        <v>166</v>
      </c>
      <c r="E131" s="191" t="s">
        <v>166</v>
      </c>
      <c r="F131" s="191" t="s">
        <v>166</v>
      </c>
      <c r="G131" s="191"/>
      <c r="H131" s="191" t="s">
        <v>166</v>
      </c>
      <c r="I131" s="191"/>
      <c r="J131" s="267" t="str">
        <f t="shared" si="122"/>
        <v/>
      </c>
      <c r="K131" s="191" t="s">
        <v>166</v>
      </c>
      <c r="L131" s="191" t="s">
        <v>166</v>
      </c>
      <c r="M131" s="191" t="s">
        <v>166</v>
      </c>
      <c r="N131" s="191" t="s">
        <v>166</v>
      </c>
      <c r="O131" s="191" t="s">
        <v>166</v>
      </c>
      <c r="P131" s="191"/>
      <c r="Q131" s="191"/>
      <c r="R131" s="191" t="s">
        <v>166</v>
      </c>
      <c r="S131" s="191" t="s">
        <v>166</v>
      </c>
      <c r="T131" s="191" t="s">
        <v>166</v>
      </c>
      <c r="U131" s="191"/>
      <c r="V131" s="191" t="s">
        <v>166</v>
      </c>
      <c r="W131" s="191" t="s">
        <v>166</v>
      </c>
      <c r="X131" s="191" t="s">
        <v>166</v>
      </c>
      <c r="Y131" s="191" t="s">
        <v>166</v>
      </c>
      <c r="Z131" s="191" t="s">
        <v>166</v>
      </c>
      <c r="AA131" s="191" t="s">
        <v>166</v>
      </c>
      <c r="AB131" s="191" t="s">
        <v>166</v>
      </c>
      <c r="AC131" s="191" t="s">
        <v>166</v>
      </c>
      <c r="AD131" s="191" t="s">
        <v>166</v>
      </c>
      <c r="AE131" s="191" t="s">
        <v>166</v>
      </c>
      <c r="AF131" s="191" t="s">
        <v>166</v>
      </c>
      <c r="AG131" s="191" t="s">
        <v>166</v>
      </c>
      <c r="AH131" s="191" t="s">
        <v>166</v>
      </c>
      <c r="AI131" s="191" t="s">
        <v>166</v>
      </c>
      <c r="AJ131" s="191" t="s">
        <v>166</v>
      </c>
      <c r="AK131" s="191" t="s">
        <v>166</v>
      </c>
      <c r="AL131" s="191" t="s">
        <v>166</v>
      </c>
    </row>
    <row r="132" spans="2:85" x14ac:dyDescent="0.25">
      <c r="AK132" s="191"/>
    </row>
  </sheetData>
  <sheetProtection algorithmName="SHA-512" hashValue="nseygvc/GFSMtStk0S114yZUnw8CsS11A+bLfm7sHhjAZ4UuZSXkaYSyc5qLo4uNQFxsb2c6zfF9CLT2cHTeSA==" saltValue="nB41FEXJnZbsQHwxVwfOyg==" spinCount="100000" sheet="1" scenarios="1" formatColumns="0" formatRows="0" autoFilter="0"/>
  <customSheetViews>
    <customSheetView guid="{ACEA4501-B661-4721-B7EC-F9928E7BE107}" showPageBreaks="1" showGridLines="0" printArea="1" hiddenRows="1" hiddenColumns="1" view="pageBreakPreview" topLeftCell="U1">
      <selection activeCell="HG37" sqref="HG37"/>
      <pageMargins left="0" right="0" top="0" bottom="0" header="0" footer="0"/>
      <printOptions horizontalCentered="1"/>
      <pageSetup paperSize="9" scale="21" orientation="portrait" r:id="rId1"/>
      <headerFooter>
        <oddHeader>&amp;C&amp;Uמבחנים לתמיכה של משרד התרבות והספורט</oddHeader>
        <oddFooter>&amp;Lא. חפץ ושות'
יעוץ כלכלי&amp;C&amp;P</oddFooter>
      </headerFooter>
    </customSheetView>
    <customSheetView guid="{289214DB-DADE-4AC9-A83A-7FFFB7419F75}" showPageBreaks="1" showGridLines="0" printArea="1" hiddenRows="1" hiddenColumns="1" view="pageBreakPreview" topLeftCell="M29">
      <selection activeCell="B34" sqref="A34:XFD34"/>
      <pageMargins left="0" right="0" top="0" bottom="0" header="0" footer="0"/>
      <printOptions horizontalCentered="1"/>
      <pageSetup paperSize="9" scale="21" orientation="portrait" r:id="rId2"/>
      <headerFooter>
        <oddHeader>&amp;C&amp;Uמבחנים לתמיכה של משרד התרבות והספורט</oddHeader>
        <oddFooter>&amp;Lא. חפץ ושות'
יעוץ כלכלי&amp;C&amp;P</oddFooter>
      </headerFooter>
    </customSheetView>
    <customSheetView guid="{828BBF9A-32A2-49E5-8737-465D4975B987}" showPageBreaks="1" showGridLines="0" printArea="1" hiddenRows="1" hiddenColumns="1" view="pageBreakPreview" topLeftCell="U1">
      <selection activeCell="HG37" sqref="HG37"/>
      <pageMargins left="0" right="0" top="0" bottom="0" header="0" footer="0"/>
      <printOptions horizontalCentered="1"/>
      <pageSetup paperSize="9" scale="21" orientation="portrait" r:id="rId3"/>
      <headerFooter>
        <oddHeader>&amp;C&amp;Uמבחנים לתמיכה של משרד התרבות והספורט</oddHeader>
        <oddFooter>&amp;Lא. חפץ ושות'
יעוץ כלכלי&amp;C&amp;P</oddFooter>
      </headerFooter>
    </customSheetView>
  </customSheetViews>
  <mergeCells count="8">
    <mergeCell ref="AK29:AK30"/>
    <mergeCell ref="B1:AL1"/>
    <mergeCell ref="B29:B30"/>
    <mergeCell ref="F29:F30"/>
    <mergeCell ref="C29:C30"/>
    <mergeCell ref="D29:D30"/>
    <mergeCell ref="E29:E30"/>
    <mergeCell ref="J29:J30"/>
  </mergeCells>
  <conditionalFormatting sqref="C31:D39">
    <cfRule type="expression" dxfId="180" priority="10">
      <formula>$F31=""</formula>
    </cfRule>
    <cfRule type="expression" dxfId="179" priority="9" stopIfTrue="1">
      <formula>AND($F31="",C31&lt;&gt;"")</formula>
    </cfRule>
    <cfRule type="expression" dxfId="178" priority="11">
      <formula>C$30&lt;&gt;""</formula>
    </cfRule>
  </conditionalFormatting>
  <conditionalFormatting sqref="C40:F42">
    <cfRule type="expression" dxfId="177" priority="63" stopIfTrue="1">
      <formula>AND($F40="",C40&lt;&gt;"")</formula>
    </cfRule>
  </conditionalFormatting>
  <conditionalFormatting sqref="C42:F42">
    <cfRule type="expression" dxfId="176" priority="65">
      <formula>C$30&lt;&gt;""</formula>
    </cfRule>
    <cfRule type="expression" dxfId="175" priority="64">
      <formula>$F42=""</formula>
    </cfRule>
  </conditionalFormatting>
  <conditionalFormatting sqref="D33">
    <cfRule type="expression" dxfId="174" priority="6">
      <formula>D$30&lt;&gt;""</formula>
    </cfRule>
    <cfRule type="expression" dxfId="173" priority="7">
      <formula>$F33=""</formula>
    </cfRule>
    <cfRule type="expression" dxfId="172" priority="5" stopIfTrue="1">
      <formula>AND($F33="",D33&lt;&gt;"")</formula>
    </cfRule>
  </conditionalFormatting>
  <conditionalFormatting sqref="E31:F40 C40:F41">
    <cfRule type="expression" dxfId="171" priority="89">
      <formula>C$30&lt;&gt;""</formula>
    </cfRule>
    <cfRule type="expression" dxfId="170" priority="88">
      <formula>$F31=""</formula>
    </cfRule>
  </conditionalFormatting>
  <conditionalFormatting sqref="E31:F40">
    <cfRule type="expression" dxfId="169" priority="87" stopIfTrue="1">
      <formula>AND($F31="",E31&lt;&gt;"")</formula>
    </cfRule>
  </conditionalFormatting>
  <conditionalFormatting sqref="E37:F37">
    <cfRule type="expression" dxfId="168" priority="57">
      <formula>E$30&lt;&gt;""</formula>
    </cfRule>
    <cfRule type="expression" dxfId="167" priority="56">
      <formula>$F37=""</formula>
    </cfRule>
    <cfRule type="expression" dxfId="166" priority="55" stopIfTrue="1">
      <formula>AND($F37="",E37&lt;&gt;"")</formula>
    </cfRule>
  </conditionalFormatting>
  <conditionalFormatting sqref="F31:F130">
    <cfRule type="expression" dxfId="165" priority="52">
      <formula>$F31=""</formula>
    </cfRule>
  </conditionalFormatting>
  <conditionalFormatting sqref="F31:I130">
    <cfRule type="expression" dxfId="164" priority="32">
      <formula>F$30&lt;&gt;""</formula>
    </cfRule>
    <cfRule type="expression" dxfId="163" priority="30" stopIfTrue="1">
      <formula>AND($F31="",F31&lt;&gt;"")</formula>
    </cfRule>
  </conditionalFormatting>
  <conditionalFormatting sqref="G31:I130">
    <cfRule type="expression" dxfId="162" priority="31">
      <formula>$F31=""</formula>
    </cfRule>
  </conditionalFormatting>
  <conditionalFormatting sqref="G4:AJ4">
    <cfRule type="cellIs" dxfId="161" priority="37" operator="equal">
      <formula>99</formula>
    </cfRule>
  </conditionalFormatting>
  <conditionalFormatting sqref="J31:J131">
    <cfRule type="expression" dxfId="160" priority="25" stopIfTrue="1">
      <formula>AND($F31="",J31&lt;&gt;"")</formula>
    </cfRule>
    <cfRule type="expression" dxfId="159" priority="28">
      <formula>AND(J31&lt;J$6,J$4=1,J31&lt;&gt;"")</formula>
    </cfRule>
    <cfRule type="expression" dxfId="158" priority="27">
      <formula>J$30&lt;&gt;""</formula>
    </cfRule>
    <cfRule type="expression" dxfId="157" priority="26">
      <formula>$F31=""</formula>
    </cfRule>
  </conditionalFormatting>
  <conditionalFormatting sqref="K31:AH130">
    <cfRule type="expression" dxfId="156" priority="40">
      <formula>K$30&lt;&gt;""</formula>
    </cfRule>
    <cfRule type="expression" dxfId="155" priority="39">
      <formula>$F31=""</formula>
    </cfRule>
    <cfRule type="expression" dxfId="154" priority="38" stopIfTrue="1">
      <formula>AND($F31="",K31&lt;&gt;"")</formula>
    </cfRule>
  </conditionalFormatting>
  <conditionalFormatting sqref="AI31">
    <cfRule type="expression" dxfId="153" priority="95" stopIfTrue="1">
      <formula>AND($F31="",AI31&lt;&gt;"")</formula>
    </cfRule>
    <cfRule type="expression" dxfId="152" priority="96">
      <formula>$F31=""</formula>
    </cfRule>
    <cfRule type="expression" dxfId="151" priority="97">
      <formula>AI$30&lt;&gt;""</formula>
    </cfRule>
  </conditionalFormatting>
  <conditionalFormatting sqref="AJ31:AK31 B31:B42 B43:F130 AI39:AL130 AI32:AK38">
    <cfRule type="expression" dxfId="150" priority="116">
      <formula>$F31=""</formula>
    </cfRule>
    <cfRule type="expression" dxfId="149" priority="117">
      <formula>B$30&lt;&gt;""</formula>
    </cfRule>
  </conditionalFormatting>
  <conditionalFormatting sqref="AJ31:AK31 B43:F130 B31:B42 AI39:AL130 AI32:AK38">
    <cfRule type="expression" dxfId="148" priority="115" stopIfTrue="1">
      <formula>AND($F31="",B31&lt;&gt;"")</formula>
    </cfRule>
  </conditionalFormatting>
  <conditionalFormatting sqref="AK31:AK130">
    <cfRule type="cellIs" dxfId="147" priority="110" operator="equal">
      <formula>1</formula>
    </cfRule>
  </conditionalFormatting>
  <conditionalFormatting sqref="AL31:AL38">
    <cfRule type="expression" dxfId="146" priority="3">
      <formula>$F31=""</formula>
    </cfRule>
    <cfRule type="expression" dxfId="145" priority="4">
      <formula>AL$30&lt;&gt;""</formula>
    </cfRule>
  </conditionalFormatting>
  <conditionalFormatting sqref="AL31:AL38">
    <cfRule type="expression" dxfId="144" priority="2" stopIfTrue="1">
      <formula>AND($F31="",AL31&lt;&gt;"")</formula>
    </cfRule>
  </conditionalFormatting>
  <dataValidations count="8">
    <dataValidation type="list" allowBlank="1" showInputMessage="1" showErrorMessage="1" errorTitle="נתון שגוי." error="ניתן להזין רק 0 או 1._x000a_0 = לא עומד בתנאי._x000a_1 = עומד בתנאי." sqref="Z31:Z130" xr:uid="{00000000-0002-0000-0400-000000000000}">
      <formula1>$AN$31:$AO$31</formula1>
    </dataValidation>
    <dataValidation type="list" allowBlank="1" showInputMessage="1" showErrorMessage="1" sqref="R30:AJ30 K30:O30 H30:I30" xr:uid="{00000000-0002-0000-0400-000001000000}">
      <formula1>$AQ$1:$BR$1</formula1>
    </dataValidation>
    <dataValidation type="list" allowBlank="1" showInputMessage="1" showErrorMessage="1" sqref="H4:Z4" xr:uid="{00000000-0002-0000-0400-000002000000}">
      <formula1>"1,0,99"</formula1>
    </dataValidation>
    <dataValidation type="list" allowBlank="1" showInputMessage="1" showErrorMessage="1" errorTitle="נתון שגוי." error="ניתן להזין רק 0 או 1._x000a_0 = לא עומד בתנאי._x000a_1 = עומד בתנאי." sqref="X31:Y130 K31:V130 G31:G130 AA31:AJ130" xr:uid="{00000000-0002-0000-0400-000003000000}">
      <formula1>$AN31:$AO31</formula1>
    </dataValidation>
    <dataValidation type="whole" operator="greaterThanOrEqual" allowBlank="1" showInputMessage="1" showErrorMessage="1" errorTitle="נתון שגוי." error="ניתן להזין רק 0 או 1._x000a_0 = לא עומד בתנאי._x000a_1 = עומד בתנאי." sqref="W31:W130 H31:I130" xr:uid="{00000000-0002-0000-0400-000004000000}">
      <formula1>0</formula1>
    </dataValidation>
    <dataValidation type="list" allowBlank="1" showInputMessage="1" showErrorMessage="1" sqref="G30" xr:uid="{00000000-0002-0000-0400-000005000000}">
      <formula1>$AN$1:$BL$1</formula1>
    </dataValidation>
    <dataValidation type="list" allowBlank="1" showInputMessage="1" showErrorMessage="1" sqref="P30:Q30" xr:uid="{00000000-0002-0000-0400-000006000000}">
      <formula1>$AM$1:$BK$1</formula1>
    </dataValidation>
    <dataValidation allowBlank="1" showInputMessage="1" showErrorMessage="1" errorTitle="נתון שגוי." error="ניתן להזין רק 0 או 1._x000a_0 = לא עומד בתנאי._x000a_1 = עומד בתנאי." sqref="J31:J131" xr:uid="{00000000-0002-0000-0400-000007000000}"/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21" orientation="portrait" r:id="rId4"/>
  <headerFooter>
    <oddHeader>&amp;C&amp;Uמבחנים לתמיכה של משרד התרבות והספורט</oddHeader>
    <oddFooter>&amp;Lא. חפץ ושות'
יעוץ כלכלי&amp;C&amp;P</oddFooter>
  </headerFooter>
  <ignoredErrors>
    <ignoredError sqref="AI27:AL27 H27 V27:AB27 R27:T27" evalError="1"/>
  </ignoredErrors>
  <legacyDrawing r:id="rId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2" operator="containsText" id="{13732508-C6C2-4FD1-8742-2DC51649733D}">
            <xm:f>NOT(ISERROR(SEARCH($AN$1,C31)))</xm:f>
            <xm:f>$AN$1</xm:f>
            <x14:dxf>
              <fill>
                <patternFill>
                  <bgColor rgb="FFFF0000"/>
                </patternFill>
              </fill>
            </x14:dxf>
          </x14:cfRule>
          <xm:sqref>C31:D39</xm:sqref>
        </x14:conditionalFormatting>
        <x14:conditionalFormatting xmlns:xm="http://schemas.microsoft.com/office/excel/2006/main">
          <x14:cfRule type="containsText" priority="66" operator="containsText" id="{683DB047-F08F-4A87-A1C0-3BE9C3B629D7}">
            <xm:f>NOT(ISERROR(SEARCH($AN$1,C42)))</xm:f>
            <xm:f>$AN$1</xm:f>
            <x14:dxf>
              <fill>
                <patternFill>
                  <bgColor rgb="FFFF0000"/>
                </patternFill>
              </fill>
            </x14:dxf>
          </x14:cfRule>
          <xm:sqref>C42:F42</xm:sqref>
        </x14:conditionalFormatting>
        <x14:conditionalFormatting xmlns:xm="http://schemas.microsoft.com/office/excel/2006/main">
          <x14:cfRule type="containsText" priority="8" operator="containsText" id="{E6EFA04B-F9C0-4CAC-A03B-E156141A6CE3}">
            <xm:f>NOT(ISERROR(SEARCH($AN$1,D33)))</xm:f>
            <xm:f>$AN$1</xm:f>
            <x14:dxf>
              <fill>
                <patternFill>
                  <bgColor rgb="FFFF0000"/>
                </patternFill>
              </fill>
            </x14:dxf>
          </x14:cfRule>
          <xm:sqref>D33</xm:sqref>
        </x14:conditionalFormatting>
        <x14:conditionalFormatting xmlns:xm="http://schemas.microsoft.com/office/excel/2006/main">
          <x14:cfRule type="containsText" priority="90" operator="containsText" id="{7141DDEC-F541-43E2-A5FE-5902E910269A}">
            <xm:f>NOT(ISERROR(SEARCH($AN$1,E31)))</xm:f>
            <xm:f>$AN$1</xm:f>
            <x14:dxf>
              <fill>
                <patternFill>
                  <bgColor rgb="FFFF0000"/>
                </patternFill>
              </fill>
            </x14:dxf>
          </x14:cfRule>
          <xm:sqref>E31:F40</xm:sqref>
        </x14:conditionalFormatting>
        <x14:conditionalFormatting xmlns:xm="http://schemas.microsoft.com/office/excel/2006/main">
          <x14:cfRule type="containsText" priority="58" operator="containsText" id="{77B8EF6A-42E0-44E2-9146-A851F55DCB77}">
            <xm:f>NOT(ISERROR(SEARCH($AN$1,E37)))</xm:f>
            <xm:f>$AN$1</xm:f>
            <x14:dxf>
              <fill>
                <patternFill>
                  <bgColor rgb="FFFF0000"/>
                </patternFill>
              </fill>
            </x14:dxf>
          </x14:cfRule>
          <xm:sqref>E37:F37</xm:sqref>
        </x14:conditionalFormatting>
        <x14:conditionalFormatting xmlns:xm="http://schemas.microsoft.com/office/excel/2006/main">
          <x14:cfRule type="containsText" priority="54" operator="containsText" id="{21A4880A-4A36-40FF-A9B0-3A610A84D949}">
            <xm:f>NOT(ISERROR(SEARCH($AN$1,B31)))</xm:f>
            <xm:f>$AN$1</xm:f>
            <x14:dxf>
              <fill>
                <patternFill>
                  <bgColor rgb="FFFF0000"/>
                </patternFill>
              </fill>
            </x14:dxf>
          </x14:cfRule>
          <xm:sqref>F31:F37 C40:F41 B43:F130 B31:B42 AI39:AL130 AI32:AK38</xm:sqref>
        </x14:conditionalFormatting>
        <x14:conditionalFormatting xmlns:xm="http://schemas.microsoft.com/office/excel/2006/main">
          <x14:cfRule type="containsText" priority="62" operator="containsText" id="{D6454C96-AFE0-41F3-A7C5-9E43CACDEAF5}">
            <xm:f>NOT(ISERROR(SEARCH($AN$1,F42)))</xm:f>
            <xm:f>$AN$1</xm:f>
            <x14:dxf>
              <fill>
                <patternFill>
                  <bgColor rgb="FFFF0000"/>
                </patternFill>
              </fill>
            </x14:dxf>
          </x14:cfRule>
          <xm:sqref>F42:F130</xm:sqref>
        </x14:conditionalFormatting>
        <x14:conditionalFormatting xmlns:xm="http://schemas.microsoft.com/office/excel/2006/main">
          <x14:cfRule type="containsText" priority="36" operator="containsText" id="{69AB7107-4DEE-4361-A4F4-D0A400A375ED}">
            <xm:f>NOT(ISERROR(SEARCH($AN$1,G31)))</xm:f>
            <xm:f>$AN$1</xm:f>
            <x14:dxf>
              <fill>
                <patternFill>
                  <bgColor rgb="FFFF0000"/>
                </patternFill>
              </fill>
            </x14:dxf>
          </x14:cfRule>
          <xm:sqref>G31:I130</xm:sqref>
        </x14:conditionalFormatting>
        <x14:conditionalFormatting xmlns:xm="http://schemas.microsoft.com/office/excel/2006/main">
          <x14:cfRule type="containsText" priority="29" operator="containsText" id="{9CF4648A-EFEC-4FCA-8261-384B64E4375B}">
            <xm:f>NOT(ISERROR(SEARCH($AS$1,J31)))</xm:f>
            <xm:f>$AS$1</xm:f>
            <x14:dxf>
              <fill>
                <patternFill>
                  <bgColor rgb="FFFF0000"/>
                </patternFill>
              </fill>
            </x14:dxf>
          </x14:cfRule>
          <xm:sqref>J31:J131</xm:sqref>
        </x14:conditionalFormatting>
        <x14:conditionalFormatting xmlns:xm="http://schemas.microsoft.com/office/excel/2006/main">
          <x14:cfRule type="containsText" priority="41" operator="containsText" id="{998462CB-2E16-4A73-B927-768E4D183589}">
            <xm:f>NOT(ISERROR(SEARCH($AN$1,K31)))</xm:f>
            <xm:f>$AN$1</xm:f>
            <x14:dxf>
              <fill>
                <patternFill>
                  <bgColor rgb="FFFF0000"/>
                </patternFill>
              </fill>
            </x14:dxf>
          </x14:cfRule>
          <xm:sqref>K31:AH130</xm:sqref>
        </x14:conditionalFormatting>
        <x14:conditionalFormatting xmlns:xm="http://schemas.microsoft.com/office/excel/2006/main">
          <x14:cfRule type="containsText" priority="98" operator="containsText" id="{10B3651E-037E-42AA-B54C-0353386E8FA7}">
            <xm:f>NOT(ISERROR(SEARCH($AN$1,AI31)))</xm:f>
            <xm:f>$AN$1</xm:f>
            <x14:dxf>
              <fill>
                <patternFill>
                  <bgColor rgb="FFFF0000"/>
                </patternFill>
              </fill>
            </x14:dxf>
          </x14:cfRule>
          <xm:sqref>AI31</xm:sqref>
        </x14:conditionalFormatting>
        <x14:conditionalFormatting xmlns:xm="http://schemas.microsoft.com/office/excel/2006/main">
          <x14:cfRule type="containsText" priority="118" operator="containsText" id="{85988AF1-D291-48A1-95A1-9C562B5DA495}">
            <xm:f>NOT(ISERROR(SEARCH($AN$1,AJ31)))</xm:f>
            <xm:f>$AN$1</xm:f>
            <x14:dxf>
              <fill>
                <patternFill>
                  <bgColor rgb="FFFF0000"/>
                </patternFill>
              </fill>
            </x14:dxf>
          </x14:cfRule>
          <xm:sqref>AJ31:AK31</xm:sqref>
        </x14:conditionalFormatting>
        <x14:conditionalFormatting xmlns:xm="http://schemas.microsoft.com/office/excel/2006/main">
          <x14:cfRule type="containsText" priority="1" operator="containsText" id="{AD223CD4-8F4A-4924-AB18-87D3041FCDFF}">
            <xm:f>NOT(ISERROR(SEARCH($AN$1,AL31)))</xm:f>
            <xm:f>$AN$1</xm:f>
            <x14:dxf>
              <fill>
                <patternFill>
                  <bgColor rgb="FFFF0000"/>
                </patternFill>
              </fill>
            </x14:dxf>
          </x14:cfRule>
          <xm:sqref>AL31:AL38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-0.249977111117893"/>
  </sheetPr>
  <dimension ref="A1:CA131"/>
  <sheetViews>
    <sheetView rightToLeft="1" view="pageBreakPreview" topLeftCell="G1" zoomScaleNormal="100" zoomScaleSheetLayoutView="100" workbookViewId="0">
      <selection activeCell="O12" sqref="O12"/>
    </sheetView>
  </sheetViews>
  <sheetFormatPr defaultColWidth="9.140625" defaultRowHeight="15.75" outlineLevelRow="1" x14ac:dyDescent="0.25"/>
  <cols>
    <col min="1" max="1" width="9.140625" style="1" hidden="1" customWidth="1"/>
    <col min="2" max="2" width="6.85546875" style="1" customWidth="1"/>
    <col min="3" max="3" width="15.28515625" style="1" customWidth="1"/>
    <col min="4" max="4" width="14.140625" style="1" customWidth="1"/>
    <col min="5" max="5" width="39.85546875" style="1" bestFit="1" customWidth="1"/>
    <col min="6" max="6" width="38.85546875" style="1" bestFit="1" customWidth="1"/>
    <col min="7" max="7" width="38.85546875" style="1" customWidth="1"/>
    <col min="8" max="8" width="14.140625" style="1" customWidth="1"/>
    <col min="9" max="9" width="11.140625" style="1" bestFit="1" customWidth="1"/>
    <col min="10" max="10" width="30.85546875" style="1" customWidth="1"/>
    <col min="11" max="11" width="12.140625" style="1" bestFit="1" customWidth="1"/>
    <col min="12" max="12" width="21.42578125" style="1" customWidth="1"/>
    <col min="13" max="13" width="14.140625" style="1" customWidth="1"/>
    <col min="14" max="14" width="13.42578125" style="1" hidden="1" customWidth="1"/>
    <col min="15" max="15" width="26.85546875" style="1" customWidth="1"/>
    <col min="16" max="16" width="11.5703125" style="1" bestFit="1" customWidth="1"/>
    <col min="17" max="21" width="21.42578125" style="1" hidden="1" customWidth="1"/>
    <col min="22" max="22" width="17.85546875" style="1" customWidth="1"/>
    <col min="23" max="26" width="21.42578125" style="1" hidden="1" customWidth="1"/>
    <col min="27" max="27" width="14.140625" style="1" bestFit="1" customWidth="1"/>
    <col min="28" max="30" width="9.140625" style="1" hidden="1" customWidth="1"/>
    <col min="31" max="31" width="11.85546875" style="1" hidden="1" customWidth="1"/>
    <col min="32" max="33" width="9.140625" style="1" hidden="1" customWidth="1"/>
    <col min="34" max="34" width="10.140625" style="1" hidden="1" customWidth="1"/>
    <col min="35" max="35" width="16.85546875" style="1" hidden="1" customWidth="1"/>
    <col min="36" max="36" width="8.85546875" style="1" hidden="1" customWidth="1"/>
    <col min="37" max="37" width="11.85546875" style="1" hidden="1" customWidth="1"/>
    <col min="38" max="38" width="17.85546875" style="1" hidden="1" customWidth="1"/>
    <col min="39" max="49" width="9.140625" style="1" hidden="1" customWidth="1"/>
    <col min="50" max="50" width="10.85546875" style="1" hidden="1" customWidth="1"/>
    <col min="51" max="79" width="9.140625" style="1" hidden="1" customWidth="1"/>
    <col min="80" max="201" width="9.140625" style="1" customWidth="1"/>
    <col min="202" max="16384" width="9.140625" style="1"/>
  </cols>
  <sheetData>
    <row r="1" spans="2:53" ht="21" customHeight="1" thickBot="1" x14ac:dyDescent="0.3">
      <c r="B1" s="422" t="str">
        <f ca="1">MID(CELL("filename",AD2),FIND("]",CELL("filename",AD2),1)+1,99)</f>
        <v>עדיפות לפריפריה</v>
      </c>
      <c r="C1" s="423"/>
      <c r="D1" s="423"/>
      <c r="E1" s="423"/>
      <c r="F1" s="423"/>
      <c r="G1" s="423"/>
      <c r="H1" s="423"/>
      <c r="I1" s="423"/>
      <c r="J1" s="423"/>
      <c r="K1" s="423"/>
      <c r="L1" s="423"/>
      <c r="M1" s="423"/>
      <c r="N1" s="423"/>
      <c r="O1" s="423"/>
      <c r="P1" s="423"/>
      <c r="Q1" s="423"/>
      <c r="R1" s="423"/>
      <c r="S1" s="423"/>
      <c r="T1" s="423"/>
      <c r="U1" s="423"/>
      <c r="V1" s="423"/>
      <c r="W1" s="423"/>
      <c r="X1" s="423"/>
      <c r="Y1" s="423"/>
      <c r="Z1" s="423"/>
      <c r="AA1" s="423"/>
      <c r="AC1" s="1" t="s">
        <v>92</v>
      </c>
      <c r="AE1" s="8" t="s">
        <v>93</v>
      </c>
      <c r="AF1" s="9" t="s">
        <v>94</v>
      </c>
      <c r="AG1" s="9" t="s">
        <v>95</v>
      </c>
      <c r="AH1" s="9" t="s">
        <v>96</v>
      </c>
      <c r="AI1" s="9" t="s">
        <v>97</v>
      </c>
      <c r="AJ1" s="9" t="s">
        <v>98</v>
      </c>
      <c r="AK1" s="9" t="s">
        <v>99</v>
      </c>
      <c r="AL1" s="10" t="s">
        <v>100</v>
      </c>
      <c r="AM1" s="9" t="s">
        <v>101</v>
      </c>
      <c r="AN1" s="10" t="s">
        <v>102</v>
      </c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10"/>
    </row>
    <row r="2" spans="2:53" ht="20.25" customHeight="1" thickBot="1" x14ac:dyDescent="0.3">
      <c r="V2" s="5" t="str">
        <f>X2</f>
        <v>שנת תקציב</v>
      </c>
      <c r="X2" s="5" t="str">
        <f>'פרמטרים לקריטריונים'!$B$4</f>
        <v>שנת תקציב</v>
      </c>
      <c r="Z2" s="266">
        <f>'פרמטרים לקריטריונים'!$C$4</f>
        <v>2025</v>
      </c>
      <c r="AA2" s="7">
        <f>'פרמטרים לקריטריונים'!$C$4</f>
        <v>2025</v>
      </c>
      <c r="AF2" s="1">
        <f>IF(ISNA(MATCH(H31,$AC$30:$AD$30,0)),0,1)</f>
        <v>0</v>
      </c>
      <c r="AG2" s="1">
        <f>IF(IFERROR(H31*1,"bad")="bad",0,1)</f>
        <v>1</v>
      </c>
      <c r="AH2" s="1">
        <f>IF(IFERROR(IF(H31=TRUNC(H31),1,"bad"),"bad")="bad",0,1)</f>
        <v>1</v>
      </c>
      <c r="AI2" s="1">
        <f>IF(AND(IF(IFERROR(H31*1,"bad")="bad",0,1)=1,H31&gt;=0),1,0)</f>
        <v>1</v>
      </c>
      <c r="AJ2" s="1">
        <f>IF(AND(IF(IFERROR(IF(H31=TRUNC(H31),1,"bad"),"bad")="bad",0,1)=1,H31&gt;=0),1,0)</f>
        <v>1</v>
      </c>
      <c r="AK2" s="1">
        <f>IF(AND(IF(IFERROR(H31*1,"bad")="bad",0,1)=1,H31&gt;0),1,0)</f>
        <v>1</v>
      </c>
      <c r="AL2" s="1">
        <f>IF(AND(IF(IFERROR(IF(H31=TRUNC(H31),1,"bad"),"bad")="bad",0,1)=1,H31&gt;0),1,0)</f>
        <v>1</v>
      </c>
      <c r="AM2" s="1">
        <v>1</v>
      </c>
      <c r="AN2" s="1">
        <f>IF(IFERROR(HLOOKUP(H31,$BB$30:$BL$30,1,0),"bad")="bad",0,1)</f>
        <v>1</v>
      </c>
    </row>
    <row r="3" spans="2:53" ht="19.5" thickBot="1" x14ac:dyDescent="0.3">
      <c r="J3" s="256"/>
      <c r="K3" s="256"/>
      <c r="V3" s="11" t="str">
        <f>X3</f>
        <v>תקציב התמיכה</v>
      </c>
      <c r="X3" s="5" t="str">
        <f>'פרמטרים לקריטריונים'!$B$5</f>
        <v>תקציב התמיכה</v>
      </c>
      <c r="Z3" s="5" t="str">
        <f>'פרמטרים לקריטריונים'!B5</f>
        <v>תקציב התמיכה</v>
      </c>
      <c r="AA3" s="13">
        <f>'פרמטרים לקריטריונים'!$C$5</f>
        <v>2100000</v>
      </c>
      <c r="AD3" s="1">
        <f>IF(H$30="",1,IF(H31="",0,IF(H$30=$AF$1,11,IF(H$30=$AG$1,12,IF(H$30=$AEH1,13,IF(H$30=$AI$1,14,IF(H$30=$AJ$1,15,IF(H$30=$AK$1,16,IF(H$30=$AL$1,17,IF(H$30=$AM$1,18,IF(H$30=$AN$1,19,0)))))))))))</f>
        <v>17</v>
      </c>
      <c r="AE3" s="1" t="s">
        <v>103</v>
      </c>
      <c r="AF3" s="1">
        <v>1</v>
      </c>
      <c r="AG3" s="1">
        <v>2</v>
      </c>
      <c r="AH3" s="1">
        <v>3</v>
      </c>
      <c r="AI3" s="1">
        <v>4</v>
      </c>
      <c r="AJ3" s="1">
        <v>5</v>
      </c>
      <c r="AK3" s="1">
        <v>6</v>
      </c>
      <c r="AL3" s="1">
        <v>7</v>
      </c>
      <c r="AM3" s="1">
        <v>8</v>
      </c>
      <c r="AN3" s="1">
        <v>9</v>
      </c>
    </row>
    <row r="4" spans="2:53" ht="16.5" outlineLevel="1" thickBot="1" x14ac:dyDescent="0.3">
      <c r="E4" s="327" t="str">
        <f>'פרמטרים לקריטריונים'!B61</f>
        <v>סיווג למ"ס של היישוב בו  נמצא המוסד</v>
      </c>
      <c r="F4" s="327" t="str">
        <f>'פרמטרים לקריטריונים'!C61</f>
        <v>ניקוד</v>
      </c>
      <c r="J4" s="327" t="str">
        <f>'פרמטרים לקריטריונים'!B71</f>
        <v>אשכול</v>
      </c>
      <c r="K4" s="327" t="str">
        <f>'פרמטרים לקריטריונים'!C71</f>
        <v>ניקוד</v>
      </c>
      <c r="AE4" s="1" t="s">
        <v>105</v>
      </c>
      <c r="AF4" s="8">
        <v>1</v>
      </c>
      <c r="AG4" s="9">
        <v>2</v>
      </c>
      <c r="AH4" s="9">
        <v>3</v>
      </c>
      <c r="AI4" s="9">
        <v>4</v>
      </c>
      <c r="AJ4" s="283" t="s">
        <v>71</v>
      </c>
      <c r="AK4" s="9" t="s">
        <v>73</v>
      </c>
      <c r="AL4" s="9"/>
      <c r="AM4" s="9"/>
      <c r="AN4" s="9"/>
      <c r="AO4" s="10"/>
    </row>
    <row r="5" spans="2:53" outlineLevel="1" x14ac:dyDescent="0.25">
      <c r="E5" s="328">
        <f>'פרמטרים לקריטריונים'!B62</f>
        <v>1</v>
      </c>
      <c r="F5" s="329">
        <f>'פרמטרים לקריטריונים'!C62</f>
        <v>10</v>
      </c>
      <c r="J5" s="330">
        <f>'פרמטרים לקריטריונים'!B72</f>
        <v>1</v>
      </c>
      <c r="K5" s="330">
        <f>'פרמטרים לקריטריונים'!C72</f>
        <v>10</v>
      </c>
    </row>
    <row r="6" spans="2:53" outlineLevel="1" x14ac:dyDescent="0.25">
      <c r="E6" s="328">
        <f>'פרמטרים לקריטריונים'!B63</f>
        <v>2</v>
      </c>
      <c r="F6" s="329">
        <f>'פרמטרים לקריטריונים'!C63</f>
        <v>8</v>
      </c>
      <c r="J6" s="330">
        <f>'פרמטרים לקריטריונים'!B73</f>
        <v>2</v>
      </c>
      <c r="K6" s="330">
        <f>'פרמטרים לקריטריונים'!C73</f>
        <v>8</v>
      </c>
    </row>
    <row r="7" spans="2:53" outlineLevel="1" x14ac:dyDescent="0.25">
      <c r="E7" s="328">
        <f>'פרמטרים לקריטריונים'!B64</f>
        <v>3</v>
      </c>
      <c r="F7" s="329">
        <f>'פרמטרים לקריטריונים'!C64</f>
        <v>6</v>
      </c>
      <c r="J7" s="330">
        <f>'פרמטרים לקריטריונים'!B74</f>
        <v>3</v>
      </c>
      <c r="K7" s="330">
        <f>'פרמטרים לקריטריונים'!C74</f>
        <v>6</v>
      </c>
    </row>
    <row r="8" spans="2:53" outlineLevel="1" x14ac:dyDescent="0.25">
      <c r="E8" s="328">
        <f>'פרמטרים לקריטריונים'!B65</f>
        <v>4</v>
      </c>
      <c r="F8" s="329">
        <f>'פרמטרים לקריטריונים'!C65</f>
        <v>4</v>
      </c>
      <c r="J8" s="330">
        <f>'פרמטרים לקריטריונים'!B75</f>
        <v>4</v>
      </c>
      <c r="K8" s="330">
        <f>'פרמטרים לקריטריונים'!C75</f>
        <v>4</v>
      </c>
    </row>
    <row r="9" spans="2:53" outlineLevel="1" x14ac:dyDescent="0.25">
      <c r="E9" s="328">
        <f>'פרמטרים לקריטריונים'!B66</f>
        <v>5</v>
      </c>
      <c r="F9" s="329">
        <f>'פרמטרים לקריטריונים'!C66</f>
        <v>3</v>
      </c>
      <c r="J9" s="330" t="str">
        <f>'פרמטרים לקריטריונים'!B76</f>
        <v>5R</v>
      </c>
      <c r="K9" s="330">
        <f>'פרמטרים לקריטריונים'!C76</f>
        <v>4</v>
      </c>
      <c r="L9" s="1" t="str">
        <f>'פרמטרים לקריטריונים'!D76</f>
        <v>באר שבע</v>
      </c>
    </row>
    <row r="10" spans="2:53" outlineLevel="1" x14ac:dyDescent="0.25">
      <c r="E10" s="328" t="str">
        <f>'פרמטרים לקריטריונים'!B67</f>
        <v>6 ומעלה</v>
      </c>
      <c r="F10" s="329">
        <f>'פרמטרים לקריטריונים'!C67</f>
        <v>0</v>
      </c>
      <c r="J10" s="330" t="str">
        <f>'פרמטרים לקריטריונים'!B77</f>
        <v>5 ומעלה</v>
      </c>
      <c r="K10" s="330">
        <f>'פרמטרים לקריטריונים'!C77</f>
        <v>0</v>
      </c>
    </row>
    <row r="11" spans="2:53" outlineLevel="1" x14ac:dyDescent="0.25">
      <c r="F11" s="256"/>
      <c r="G11" s="256"/>
      <c r="H11" s="256"/>
      <c r="J11" s="327" t="str">
        <f>'פרמטרים לקריטריונים'!B78</f>
        <v>אשכול</v>
      </c>
      <c r="K11" s="327" t="str">
        <f>'פרמטרים לקריטריונים'!C78</f>
        <v>מקדם</v>
      </c>
    </row>
    <row r="12" spans="2:53" outlineLevel="1" x14ac:dyDescent="0.25">
      <c r="J12" s="330">
        <f>'פרמטרים לקריטריונים'!B79</f>
        <v>6</v>
      </c>
      <c r="K12" s="331">
        <f>'פרמטרים לקריטריונים'!C79</f>
        <v>1</v>
      </c>
    </row>
    <row r="13" spans="2:53" outlineLevel="1" x14ac:dyDescent="0.25">
      <c r="F13" s="256"/>
      <c r="G13" s="256"/>
      <c r="H13" s="256"/>
      <c r="J13" s="330">
        <f>'פרמטרים לקריטריונים'!B80</f>
        <v>7</v>
      </c>
      <c r="K13" s="331">
        <f>'פרמטרים לקריטריונים'!C80</f>
        <v>1</v>
      </c>
    </row>
    <row r="14" spans="2:53" outlineLevel="1" x14ac:dyDescent="0.25">
      <c r="J14" s="330">
        <f>'פרמטרים לקריטריונים'!B81</f>
        <v>8</v>
      </c>
      <c r="K14" s="331">
        <f>'פרמטרים לקריטריונים'!C81</f>
        <v>0.5</v>
      </c>
    </row>
    <row r="15" spans="2:53" outlineLevel="1" x14ac:dyDescent="0.25">
      <c r="J15" s="327" t="str">
        <f>'פרמטרים לקריטריונים'!B82</f>
        <v>סעיף</v>
      </c>
      <c r="K15" s="327" t="str">
        <f>'פרמטרים לקריטריונים'!C82</f>
        <v>ניקוד</v>
      </c>
    </row>
    <row r="16" spans="2:53" ht="47.25" outlineLevel="1" x14ac:dyDescent="0.25">
      <c r="J16" s="332" t="str">
        <f>'פרמטרים לקריטריונים'!B83</f>
        <v>מוסד ש-75% לפחות מהמשתתפים בפעילותו השוטפת הם מקרב מגזר ייחודי</v>
      </c>
      <c r="K16" s="329">
        <f>'פרמטרים לקריטריונים'!C83</f>
        <v>5</v>
      </c>
    </row>
    <row r="17" spans="1:59" ht="16.5" outlineLevel="1" thickBot="1" x14ac:dyDescent="0.3"/>
    <row r="18" spans="1:59" ht="16.5" hidden="1" outlineLevel="1" thickBot="1" x14ac:dyDescent="0.3">
      <c r="J18" s="327"/>
      <c r="K18" s="327"/>
    </row>
    <row r="19" spans="1:59" ht="16.5" hidden="1" outlineLevel="1" thickBot="1" x14ac:dyDescent="0.3">
      <c r="J19" s="327"/>
      <c r="K19" s="327"/>
    </row>
    <row r="20" spans="1:59" ht="16.5" hidden="1" outlineLevel="1" thickBot="1" x14ac:dyDescent="0.3">
      <c r="J20" s="327"/>
      <c r="K20" s="327"/>
    </row>
    <row r="21" spans="1:59" ht="9.75" hidden="1" customHeight="1" x14ac:dyDescent="0.25">
      <c r="J21" s="327"/>
      <c r="K21" s="327"/>
    </row>
    <row r="22" spans="1:59" ht="16.5" hidden="1" thickBot="1" x14ac:dyDescent="0.3">
      <c r="J22" s="327"/>
      <c r="K22" s="327"/>
    </row>
    <row r="23" spans="1:59" ht="16.5" hidden="1" thickBot="1" x14ac:dyDescent="0.3">
      <c r="F23" s="332" t="e">
        <f>#REF!</f>
        <v>#REF!</v>
      </c>
      <c r="G23" s="332"/>
      <c r="H23" s="333" t="e">
        <f ca="1">VLOOKUP(B1,#REF!,3,0)</f>
        <v>#REF!</v>
      </c>
      <c r="J23" s="327"/>
      <c r="K23" s="327"/>
    </row>
    <row r="24" spans="1:59" ht="16.5" hidden="1" thickBot="1" x14ac:dyDescent="0.3">
      <c r="J24" s="327"/>
      <c r="K24" s="327"/>
    </row>
    <row r="25" spans="1:59" ht="16.5" hidden="1" thickBot="1" x14ac:dyDescent="0.3">
      <c r="B25" s="1" t="s">
        <v>129</v>
      </c>
      <c r="H25" s="1">
        <f>IF(H30="",1,IF(IFERROR(HLOOKUP(H30,$AE$1:$BA$2,1,0),0)=0,0,1))</f>
        <v>1</v>
      </c>
      <c r="I25" s="1">
        <f>IF(I30="",1,IF(IFERROR(HLOOKUP(I30,$AE$1:$BA$2,1,0),0)=0,0,1))</f>
        <v>1</v>
      </c>
      <c r="J25" s="327"/>
      <c r="K25" s="327"/>
      <c r="L25" s="1">
        <f t="shared" ref="L25:Z25" si="0">IF(L30="",1,IF(IFERROR(HLOOKUP(L30,$AE$1:$BA$2,1,0),0)=0,0,1))</f>
        <v>1</v>
      </c>
      <c r="M25" s="1">
        <f t="shared" si="0"/>
        <v>1</v>
      </c>
      <c r="N25" s="1">
        <f t="shared" si="0"/>
        <v>1</v>
      </c>
      <c r="O25" s="1">
        <f t="shared" si="0"/>
        <v>1</v>
      </c>
      <c r="P25" s="1">
        <f t="shared" si="0"/>
        <v>1</v>
      </c>
      <c r="Q25" s="1">
        <f t="shared" si="0"/>
        <v>1</v>
      </c>
      <c r="R25" s="1">
        <f t="shared" si="0"/>
        <v>1</v>
      </c>
      <c r="S25" s="1">
        <f t="shared" si="0"/>
        <v>1</v>
      </c>
      <c r="T25" s="1">
        <f t="shared" si="0"/>
        <v>1</v>
      </c>
      <c r="U25" s="1">
        <f t="shared" si="0"/>
        <v>1</v>
      </c>
      <c r="V25" s="1">
        <f t="shared" si="0"/>
        <v>1</v>
      </c>
      <c r="W25" s="1">
        <f t="shared" si="0"/>
        <v>1</v>
      </c>
      <c r="X25" s="1">
        <f t="shared" si="0"/>
        <v>1</v>
      </c>
      <c r="Y25" s="1">
        <f t="shared" si="0"/>
        <v>1</v>
      </c>
      <c r="Z25" s="1">
        <f t="shared" si="0"/>
        <v>1</v>
      </c>
    </row>
    <row r="26" spans="1:59" ht="16.5" hidden="1" thickBot="1" x14ac:dyDescent="0.3">
      <c r="B26" s="1" t="s">
        <v>130</v>
      </c>
      <c r="F26" s="15">
        <f>$A$29-COUNTBLANK(F31:F130)</f>
        <v>6</v>
      </c>
      <c r="G26" s="15"/>
      <c r="H26" s="15">
        <f>$A$29-COUNTBLANK(H31:H130)</f>
        <v>6</v>
      </c>
      <c r="I26" s="15">
        <f t="shared" ref="I26:Z26" si="1">$A$29-COUNTBLANK(I31:I130)</f>
        <v>6</v>
      </c>
      <c r="J26" s="327"/>
      <c r="K26" s="327"/>
      <c r="L26" s="15">
        <f t="shared" si="1"/>
        <v>6</v>
      </c>
      <c r="M26" s="15">
        <f t="shared" si="1"/>
        <v>6</v>
      </c>
      <c r="N26" s="15">
        <f t="shared" si="1"/>
        <v>6</v>
      </c>
      <c r="O26" s="15">
        <f t="shared" si="1"/>
        <v>6</v>
      </c>
      <c r="P26" s="15">
        <f t="shared" si="1"/>
        <v>6</v>
      </c>
      <c r="Q26" s="15">
        <f t="shared" si="1"/>
        <v>0</v>
      </c>
      <c r="R26" s="15">
        <f t="shared" si="1"/>
        <v>0</v>
      </c>
      <c r="S26" s="15">
        <f t="shared" si="1"/>
        <v>0</v>
      </c>
      <c r="T26" s="15">
        <f t="shared" si="1"/>
        <v>0</v>
      </c>
      <c r="U26" s="15">
        <f t="shared" si="1"/>
        <v>0</v>
      </c>
      <c r="V26" s="15">
        <f t="shared" si="1"/>
        <v>6</v>
      </c>
      <c r="W26" s="15">
        <f t="shared" si="1"/>
        <v>0</v>
      </c>
      <c r="X26" s="15">
        <f t="shared" si="1"/>
        <v>0</v>
      </c>
      <c r="Y26" s="15">
        <f t="shared" si="1"/>
        <v>0</v>
      </c>
      <c r="Z26" s="15">
        <f t="shared" si="1"/>
        <v>0</v>
      </c>
    </row>
    <row r="27" spans="1:59" ht="16.5" hidden="1" thickBot="1" x14ac:dyDescent="0.3">
      <c r="B27" s="16" t="s">
        <v>131</v>
      </c>
      <c r="C27" s="16"/>
      <c r="D27" s="16"/>
      <c r="E27" s="16"/>
      <c r="F27" s="16"/>
      <c r="G27" s="16"/>
      <c r="H27" s="15">
        <f>AVERAGE(H31:H130)</f>
        <v>4.833333333333333</v>
      </c>
      <c r="I27" s="15">
        <f t="shared" ref="I27:AA27" si="2">AVERAGE(I31:I130)</f>
        <v>3.3333333333333335</v>
      </c>
      <c r="J27" s="327"/>
      <c r="K27" s="327"/>
      <c r="L27" s="15">
        <f t="shared" si="2"/>
        <v>0.33333333333333331</v>
      </c>
      <c r="M27" s="15">
        <f t="shared" si="2"/>
        <v>0</v>
      </c>
      <c r="N27" s="15">
        <f t="shared" si="2"/>
        <v>0</v>
      </c>
      <c r="O27" s="15">
        <f t="shared" si="2"/>
        <v>0.16666666666666666</v>
      </c>
      <c r="P27" s="15">
        <f t="shared" si="2"/>
        <v>0.83333333333333337</v>
      </c>
      <c r="Q27" s="15" t="e">
        <f t="shared" si="2"/>
        <v>#DIV/0!</v>
      </c>
      <c r="R27" s="15" t="e">
        <f t="shared" si="2"/>
        <v>#DIV/0!</v>
      </c>
      <c r="S27" s="15" t="e">
        <f t="shared" si="2"/>
        <v>#DIV/0!</v>
      </c>
      <c r="T27" s="15" t="e">
        <f t="shared" si="2"/>
        <v>#DIV/0!</v>
      </c>
      <c r="U27" s="15" t="e">
        <f t="shared" si="2"/>
        <v>#DIV/0!</v>
      </c>
      <c r="V27" s="15">
        <f t="shared" si="2"/>
        <v>3.2333333333333338</v>
      </c>
      <c r="W27" s="15" t="e">
        <f t="shared" si="2"/>
        <v>#DIV/0!</v>
      </c>
      <c r="X27" s="15" t="e">
        <f t="shared" si="2"/>
        <v>#DIV/0!</v>
      </c>
      <c r="Y27" s="15" t="e">
        <f t="shared" si="2"/>
        <v>#DIV/0!</v>
      </c>
      <c r="Z27" s="15" t="e">
        <f t="shared" si="2"/>
        <v>#DIV/0!</v>
      </c>
      <c r="AA27" s="15">
        <f t="shared" si="2"/>
        <v>0.16666666666666663</v>
      </c>
    </row>
    <row r="28" spans="1:59" ht="16.5" hidden="1" thickBot="1" x14ac:dyDescent="0.3">
      <c r="B28" s="16" t="s">
        <v>66</v>
      </c>
      <c r="C28" s="16"/>
      <c r="D28" s="16"/>
      <c r="E28" s="16"/>
      <c r="F28" s="16"/>
      <c r="G28" s="16"/>
      <c r="H28" s="15">
        <f>SUM(H31:H130)</f>
        <v>29</v>
      </c>
      <c r="I28" s="15">
        <f t="shared" ref="I28:Z28" si="3">SUM(I31:I130)</f>
        <v>20</v>
      </c>
      <c r="J28" s="327"/>
      <c r="K28" s="327"/>
      <c r="L28" s="15">
        <f t="shared" si="3"/>
        <v>2</v>
      </c>
      <c r="M28" s="15">
        <f t="shared" si="3"/>
        <v>0</v>
      </c>
      <c r="N28" s="15">
        <f t="shared" si="3"/>
        <v>0</v>
      </c>
      <c r="O28" s="15">
        <f t="shared" si="3"/>
        <v>1</v>
      </c>
      <c r="P28" s="15">
        <f t="shared" si="3"/>
        <v>5</v>
      </c>
      <c r="Q28" s="15">
        <f t="shared" si="3"/>
        <v>0</v>
      </c>
      <c r="R28" s="15">
        <f t="shared" si="3"/>
        <v>0</v>
      </c>
      <c r="S28" s="15">
        <f t="shared" si="3"/>
        <v>0</v>
      </c>
      <c r="T28" s="15">
        <f t="shared" si="3"/>
        <v>0</v>
      </c>
      <c r="U28" s="15">
        <f t="shared" si="3"/>
        <v>0</v>
      </c>
      <c r="V28" s="15">
        <f t="shared" si="3"/>
        <v>19.400000000000002</v>
      </c>
      <c r="W28" s="15">
        <f t="shared" si="3"/>
        <v>0</v>
      </c>
      <c r="X28" s="15">
        <f t="shared" si="3"/>
        <v>0</v>
      </c>
      <c r="Y28" s="15">
        <f t="shared" si="3"/>
        <v>0</v>
      </c>
      <c r="Z28" s="15">
        <f t="shared" si="3"/>
        <v>0</v>
      </c>
      <c r="AB28" s="15">
        <f>IF(SUM(AB31:AB130)=COUNT(AB31:AB130),1,0)</f>
        <v>0</v>
      </c>
    </row>
    <row r="29" spans="1:59" ht="48" customHeight="1" thickBot="1" x14ac:dyDescent="0.3">
      <c r="A29" s="17">
        <v>100</v>
      </c>
      <c r="B29" s="424" t="s">
        <v>132</v>
      </c>
      <c r="C29" s="420" t="s">
        <v>133</v>
      </c>
      <c r="D29" s="420" t="s">
        <v>134</v>
      </c>
      <c r="E29" s="426" t="s">
        <v>135</v>
      </c>
      <c r="F29" s="426" t="s">
        <v>136</v>
      </c>
      <c r="G29" s="291" t="s">
        <v>167</v>
      </c>
      <c r="H29" s="18" t="s">
        <v>168</v>
      </c>
      <c r="I29" s="420" t="s">
        <v>169</v>
      </c>
      <c r="J29" s="18" t="s">
        <v>170</v>
      </c>
      <c r="K29" s="420" t="s">
        <v>171</v>
      </c>
      <c r="L29" s="254" t="s">
        <v>172</v>
      </c>
      <c r="M29" s="420" t="s">
        <v>173</v>
      </c>
      <c r="N29" s="420"/>
      <c r="O29" s="257" t="s">
        <v>174</v>
      </c>
      <c r="P29" s="420" t="s">
        <v>175</v>
      </c>
      <c r="Q29" s="430">
        <f>COLUMN()</f>
        <v>17</v>
      </c>
      <c r="R29" s="430">
        <f>COLUMN()</f>
        <v>18</v>
      </c>
      <c r="S29" s="430">
        <f>COLUMN()</f>
        <v>19</v>
      </c>
      <c r="T29" s="430">
        <f>COLUMN()</f>
        <v>20</v>
      </c>
      <c r="U29" s="430">
        <f>COLUMN()</f>
        <v>21</v>
      </c>
      <c r="V29" s="420" t="s">
        <v>176</v>
      </c>
      <c r="W29" s="430"/>
      <c r="X29" s="430"/>
      <c r="Y29" s="430"/>
      <c r="Z29" s="430"/>
      <c r="AA29" s="428" t="s">
        <v>177</v>
      </c>
      <c r="AB29" s="20" t="s">
        <v>164</v>
      </c>
      <c r="AE29" s="1" t="str">
        <f>"בקרת "&amp;H29</f>
        <v>בקרת סיווג למ"ס</v>
      </c>
      <c r="AF29" s="1" t="str">
        <f t="shared" ref="AF29:AW29" si="4">"בקרת "&amp;I29</f>
        <v>בקרת ניקוד סיווג למס</v>
      </c>
      <c r="AG29" s="1" t="str">
        <f>"בקרת "&amp;J29</f>
        <v>בקרת מדד אשכול</v>
      </c>
      <c r="AH29" s="1" t="str">
        <f>"בקרת "&amp;K29</f>
        <v>בקרת ניקוד אשכול</v>
      </c>
      <c r="AI29" s="1" t="str">
        <f t="shared" si="4"/>
        <v>בקרת אזור עדיפות לאומית</v>
      </c>
      <c r="AJ29" s="1" t="str">
        <f t="shared" si="4"/>
        <v>בקרת ניקוד עדיפות לאומית</v>
      </c>
      <c r="AK29" s="1" t="str">
        <f t="shared" si="4"/>
        <v xml:space="preserve">בקרת </v>
      </c>
      <c r="AL29" s="1" t="str">
        <f t="shared" si="4"/>
        <v>בקרת 75% לפחות מהמשתתפים בפעילותו השוטפת הם מקרב מגזר ייחודי</v>
      </c>
      <c r="AM29" s="1" t="str">
        <f t="shared" si="4"/>
        <v>בקרת ניקוד מגזר ייחודי</v>
      </c>
      <c r="AN29" s="1" t="str">
        <f t="shared" si="4"/>
        <v>בקרת 17</v>
      </c>
      <c r="AO29" s="1" t="str">
        <f t="shared" si="4"/>
        <v>בקרת 18</v>
      </c>
      <c r="AP29" s="1" t="str">
        <f t="shared" si="4"/>
        <v>בקרת 19</v>
      </c>
      <c r="AQ29" s="1" t="str">
        <f t="shared" si="4"/>
        <v>בקרת 20</v>
      </c>
      <c r="AR29" s="1" t="str">
        <f t="shared" si="4"/>
        <v>בקרת 21</v>
      </c>
      <c r="AS29" s="1" t="str">
        <f t="shared" si="4"/>
        <v>בקרת סה"כ ניקוד</v>
      </c>
      <c r="AT29" s="1" t="str">
        <f t="shared" si="4"/>
        <v xml:space="preserve">בקרת </v>
      </c>
      <c r="AU29" s="1" t="str">
        <f t="shared" si="4"/>
        <v xml:space="preserve">בקרת </v>
      </c>
      <c r="AV29" s="1" t="str">
        <f t="shared" si="4"/>
        <v xml:space="preserve">בקרת </v>
      </c>
      <c r="AW29" s="1" t="str">
        <f t="shared" si="4"/>
        <v xml:space="preserve">בקרת </v>
      </c>
      <c r="BB29" s="1" t="s">
        <v>105</v>
      </c>
    </row>
    <row r="30" spans="1:59" ht="23.25" customHeight="1" thickBot="1" x14ac:dyDescent="0.3">
      <c r="A30" s="21"/>
      <c r="B30" s="425"/>
      <c r="C30" s="421"/>
      <c r="D30" s="421"/>
      <c r="E30" s="427"/>
      <c r="F30" s="427"/>
      <c r="G30" s="292" t="s">
        <v>101</v>
      </c>
      <c r="H30" s="22" t="s">
        <v>100</v>
      </c>
      <c r="I30" s="421"/>
      <c r="J30" s="22" t="s">
        <v>102</v>
      </c>
      <c r="K30" s="421"/>
      <c r="L30" s="158" t="s">
        <v>94</v>
      </c>
      <c r="M30" s="421"/>
      <c r="N30" s="421"/>
      <c r="O30" s="258" t="s">
        <v>94</v>
      </c>
      <c r="P30" s="421"/>
      <c r="Q30" s="431"/>
      <c r="R30" s="431"/>
      <c r="S30" s="431"/>
      <c r="T30" s="431"/>
      <c r="U30" s="431"/>
      <c r="V30" s="421"/>
      <c r="W30" s="431"/>
      <c r="X30" s="431"/>
      <c r="Y30" s="431"/>
      <c r="Z30" s="431"/>
      <c r="AA30" s="429"/>
      <c r="AC30" s="1">
        <v>0</v>
      </c>
      <c r="AD30" s="1">
        <v>1</v>
      </c>
      <c r="AE30" s="1" t="str">
        <f>H30</f>
        <v>מספר שלם חיובי</v>
      </c>
      <c r="AF30" s="1">
        <f t="shared" ref="AF30:AW30" si="5">I30</f>
        <v>0</v>
      </c>
      <c r="AG30" s="1" t="str">
        <f>J30</f>
        <v>טקסט מרשימה סגורה</v>
      </c>
      <c r="AH30" s="1">
        <f>K30</f>
        <v>0</v>
      </c>
      <c r="AI30" s="1" t="str">
        <f t="shared" si="5"/>
        <v>0/1</v>
      </c>
      <c r="AJ30" s="1">
        <f t="shared" si="5"/>
        <v>0</v>
      </c>
      <c r="AK30" s="1">
        <f t="shared" si="5"/>
        <v>0</v>
      </c>
      <c r="AL30" s="1" t="str">
        <f t="shared" si="5"/>
        <v>0/1</v>
      </c>
      <c r="AM30" s="1">
        <f t="shared" si="5"/>
        <v>0</v>
      </c>
      <c r="AN30" s="1">
        <f t="shared" si="5"/>
        <v>0</v>
      </c>
      <c r="AO30" s="1">
        <f t="shared" si="5"/>
        <v>0</v>
      </c>
      <c r="AP30" s="1">
        <f t="shared" si="5"/>
        <v>0</v>
      </c>
      <c r="AQ30" s="1">
        <f t="shared" si="5"/>
        <v>0</v>
      </c>
      <c r="AR30" s="1">
        <f t="shared" si="5"/>
        <v>0</v>
      </c>
      <c r="AS30" s="1">
        <f t="shared" si="5"/>
        <v>0</v>
      </c>
      <c r="AT30" s="1">
        <f t="shared" si="5"/>
        <v>0</v>
      </c>
      <c r="AU30" s="1">
        <f t="shared" si="5"/>
        <v>0</v>
      </c>
      <c r="AV30" s="1">
        <f t="shared" si="5"/>
        <v>0</v>
      </c>
      <c r="AW30" s="1">
        <f t="shared" si="5"/>
        <v>0</v>
      </c>
      <c r="BB30" s="1">
        <f t="shared" ref="BB30:BG30" si="6">IF($F31="","",AF$4)</f>
        <v>1</v>
      </c>
      <c r="BC30" s="1">
        <f t="shared" si="6"/>
        <v>2</v>
      </c>
      <c r="BD30" s="1">
        <f t="shared" si="6"/>
        <v>3</v>
      </c>
      <c r="BE30" s="1">
        <f t="shared" si="6"/>
        <v>4</v>
      </c>
      <c r="BF30" s="284" t="str">
        <f t="shared" si="6"/>
        <v>5R</v>
      </c>
      <c r="BG30" s="1" t="str">
        <f t="shared" si="6"/>
        <v>5 ומעלה</v>
      </c>
    </row>
    <row r="31" spans="1:59" x14ac:dyDescent="0.25">
      <c r="B31" s="24">
        <f>IF(F31="","",ROW()-30)</f>
        <v>1</v>
      </c>
      <c r="C31" s="30">
        <f>IF('תנאי סף'!$AK31&lt;&gt;1,"",'תנאי סף'!C31)</f>
        <v>580450898</v>
      </c>
      <c r="D31" s="30">
        <f>IF('תנאי סף'!$AK31&lt;&gt;1,"",'תנאי סף'!D31)</f>
        <v>1001843832</v>
      </c>
      <c r="E31" s="30" t="str">
        <f>IF('תנאי סף'!$AK31&lt;&gt;1,"",'תנאי סף'!E31)</f>
        <v>תזמורת הרחוב בקהילה - תחום ב' שתפ</v>
      </c>
      <c r="F31" s="30" t="str">
        <f>IF('תנאי סף'!$AK31&lt;&gt;1,"",'תנאי סף'!F31)</f>
        <v>בר-קיימא לתרבות, אמנות, מוסיקה ושלום</v>
      </c>
      <c r="G31" s="25" t="s">
        <v>178</v>
      </c>
      <c r="H31" s="26">
        <v>2</v>
      </c>
      <c r="I31" s="28">
        <f t="shared" ref="I31:I62" si="7">IF($F31="","",IFERROR(VLOOKUP(H31,$E$5:$F$10,2,0),0))</f>
        <v>8</v>
      </c>
      <c r="J31" s="26" t="s">
        <v>73</v>
      </c>
      <c r="K31" s="28">
        <f t="shared" ref="K31:K62" si="8">IF($F31="","",IFERROR(VLOOKUP(J31,$J$5:$K$10,2,0),$AC$1))</f>
        <v>0</v>
      </c>
      <c r="L31" s="26">
        <v>0</v>
      </c>
      <c r="M31" s="28">
        <f t="shared" ref="M31:M62" si="9">IF($F31="","",IF(AND(K31+I31=0,L31=1),VLOOKUP(H31,$J$12:$K$15,2),0))</f>
        <v>0</v>
      </c>
      <c r="N31" s="28">
        <f t="shared" ref="N31:N62" si="10">IF($F31="","",IF($AB31&lt;&gt;1,$AC$1,IFERROR(M31*(K31+I31),$AC$1)))</f>
        <v>0</v>
      </c>
      <c r="O31" s="26">
        <v>0</v>
      </c>
      <c r="P31" s="28">
        <f t="shared" ref="P31:P62" si="11">IF($F31="","",IFERROR(IF(O31=1,$K$16,0),$AC$1))</f>
        <v>0</v>
      </c>
      <c r="Q31" s="28"/>
      <c r="R31" s="28"/>
      <c r="S31" s="28"/>
      <c r="T31" s="28"/>
      <c r="U31" s="28"/>
      <c r="V31" s="28">
        <f t="shared" ref="V31:V62" si="12">IF($F31="","",IF($AB31&lt;&gt;1,$AC$1,IFERROR(SUM(0.7*K31,P31,0.3*I31,M31),$AC$1)))</f>
        <v>2.4</v>
      </c>
      <c r="W31" s="28"/>
      <c r="X31" s="28"/>
      <c r="Y31" s="28"/>
      <c r="Z31" s="28"/>
      <c r="AA31" s="217">
        <f t="shared" ref="AA31:AA62" si="13">IF($F31="","",IF(OR($AB31&lt;&gt;1,V31=$AC$1),$AC$1,IFERROR(V31/$V$131,0)))</f>
        <v>0.12371134020618554</v>
      </c>
      <c r="AB31" s="1">
        <f>IF(SUM(AE31:AW31)=COUNT(AE31:AW31),1,0)</f>
        <v>1</v>
      </c>
      <c r="AC31" s="1">
        <f>IF($F31="","",AC$30)</f>
        <v>0</v>
      </c>
      <c r="AD31" s="1">
        <f>IF($F31="","",AD$30)</f>
        <v>1</v>
      </c>
      <c r="AE31" s="1">
        <f t="shared" ref="AE31:AE62" si="14">IF(H$30="",1,IF(H31="",0,IF(H$30=$AF$1,IF(ISNA(MATCH(H31,$AC$30:$AD$30,0)),0,1),IF(H$30=$AG$1,IF(IFERROR(H31*1,"bad")="bad",0,1),IF(H$30=$AH$1,IF(IFERROR(IF(H31=TRUNC(H31),1,"bad"),"bad")="bad",0,1),IF(H$30=$AI$1,IF(AND(IF(IFERROR(H31*1,"bad")="bad",0,1)=1,H31&gt;=0),1,0),IF(H$30=$AJ$1,IF(AND(IF(IFERROR(IF(H31=TRUNC(H31),1,"bad"),"bad")="bad",0,1)=1,H31&gt;=0),1,0),IF(H$30=$AK$1,IF(AND(IF(IFERROR(H31*1,"bad")="bad",0,1)=1,H31&gt;0),1,0),IF(H$30=$AL$1,IF(AND(IF(IFERROR(IF(H31=TRUNC(H31),1,"bad"),"bad")="bad",0,1)=1,H31&gt;0),1,0),IF(H$30=$AM$1,1,IF(H$30=$AN$1,IF(IFERROR(HLOOKUP(H31,$AF$4:$AO$4,1,0),"bad")="bad",0,1),0)))))))))))</f>
        <v>1</v>
      </c>
      <c r="AG31" s="1">
        <f t="shared" ref="AG31:AM31" si="15">IF(J$30="",1,IF(J31="",0,IF(J$30=$AF$1,IF(ISNA(MATCH(J31,$AC$30:$AD$30,0)),0,1),IF(J$30=$AG$1,IF(IFERROR(J31*1,"bad")="bad",0,1),IF(J$30=$AH$1,IF(IFERROR(IF(J31=TRUNC(J31),1,"bad"),"bad")="bad",0,1),IF(J$30=$AI$1,IF(AND(IF(IFERROR(J31*1,"bad")="bad",0,1)=1,J31&gt;=0),1,0),IF(J$30=$AJ$1,IF(AND(IF(IFERROR(IF(J31=TRUNC(J31),1,"bad"),"bad")="bad",0,1)=1,J31&gt;=0),1,0),IF(J$30=$AK$1,IF(AND(IF(IFERROR(J31*1,"bad")="bad",0,1)=1,J31&gt;0),1,0),IF(J$30=$AL$1,IF(AND(IF(IFERROR(IF(J31=TRUNC(J31),1,"bad"),"bad")="bad",0,1)=1,J31&gt;0),1,0),IF(J$30=$AM$1,1,IF(J$30=$AN$1,IF(IFERROR(HLOOKUP(J31,$AF$4:$AO$4,1,0),"bad")="bad",0,1),0)))))))))))</f>
        <v>1</v>
      </c>
      <c r="AH31" s="1">
        <f t="shared" si="15"/>
        <v>1</v>
      </c>
      <c r="AI31" s="1">
        <f t="shared" si="15"/>
        <v>1</v>
      </c>
      <c r="AJ31" s="1">
        <f t="shared" si="15"/>
        <v>1</v>
      </c>
      <c r="AK31" s="1">
        <f t="shared" si="15"/>
        <v>1</v>
      </c>
      <c r="AL31" s="1">
        <f t="shared" si="15"/>
        <v>1</v>
      </c>
      <c r="AM31" s="1">
        <f t="shared" si="15"/>
        <v>1</v>
      </c>
      <c r="BB31" s="1">
        <f t="shared" ref="BB31:BB94" si="16">IF($F32="","",AF$4)</f>
        <v>1</v>
      </c>
      <c r="BC31" s="1">
        <f t="shared" ref="BC31:BC94" si="17">IF($F32="","",AG$4)</f>
        <v>2</v>
      </c>
      <c r="BD31" s="1">
        <f t="shared" ref="BD31:BD94" si="18">IF($F32="","",AH$4)</f>
        <v>3</v>
      </c>
      <c r="BE31" s="1">
        <f t="shared" ref="BE31:BE94" si="19">IF($F32="","",AI$4)</f>
        <v>4</v>
      </c>
      <c r="BF31" s="284" t="str">
        <f t="shared" ref="BF31:BF94" si="20">IF($F32="","",AJ$4)</f>
        <v>5R</v>
      </c>
      <c r="BG31" s="1" t="str">
        <f t="shared" ref="BG31:BG94" si="21">IF($F32="","",AK$4)</f>
        <v>5 ומעלה</v>
      </c>
    </row>
    <row r="32" spans="1:59" x14ac:dyDescent="0.25">
      <c r="B32" s="24">
        <f t="shared" ref="B32:B95" si="22">IF(F32="","",ROW()-30)</f>
        <v>2</v>
      </c>
      <c r="C32" s="30">
        <f>IF('תנאי סף'!$AK32&lt;&gt;1,"",'תנאי סף'!C32)</f>
        <v>580423283</v>
      </c>
      <c r="D32" s="30">
        <f>IF('תנאי סף'!$AK32&lt;&gt;1,"",'תנאי סף'!D32)</f>
        <v>1001829897</v>
      </c>
      <c r="E32" s="30" t="str">
        <f>IF('תנאי סף'!$AK32&lt;&gt;1,"",'תנאי סף'!E32)</f>
        <v>תיאטרון קהילתי</v>
      </c>
      <c r="F32" s="30" t="str">
        <f>IF('תנאי סף'!$AK32&lt;&gt;1,"",'תנאי סף'!F32)</f>
        <v>המרכז הרב תחומי לקידום אמנויות (ע"ר</v>
      </c>
      <c r="G32" s="25" t="s">
        <v>319</v>
      </c>
      <c r="H32" s="26">
        <v>4</v>
      </c>
      <c r="I32" s="28">
        <f t="shared" si="7"/>
        <v>4</v>
      </c>
      <c r="J32" s="26" t="s">
        <v>73</v>
      </c>
      <c r="K32" s="28">
        <f t="shared" si="8"/>
        <v>0</v>
      </c>
      <c r="L32" s="26">
        <v>0</v>
      </c>
      <c r="M32" s="28">
        <f t="shared" si="9"/>
        <v>0</v>
      </c>
      <c r="N32" s="28">
        <f t="shared" si="10"/>
        <v>0</v>
      </c>
      <c r="O32" s="26">
        <v>0</v>
      </c>
      <c r="P32" s="28">
        <f t="shared" si="11"/>
        <v>0</v>
      </c>
      <c r="Q32" s="28"/>
      <c r="R32" s="28"/>
      <c r="S32" s="28"/>
      <c r="T32" s="28"/>
      <c r="U32" s="28"/>
      <c r="V32" s="28">
        <f t="shared" si="12"/>
        <v>1.2</v>
      </c>
      <c r="W32" s="28"/>
      <c r="X32" s="28"/>
      <c r="Y32" s="28"/>
      <c r="Z32" s="28"/>
      <c r="AA32" s="217">
        <f t="shared" si="13"/>
        <v>6.1855670103092772E-2</v>
      </c>
      <c r="AB32" s="1">
        <f t="shared" ref="AB32:AB95" si="23">IF(SUM(AE32:AW32)=COUNT(AE32:AW32),1,0)</f>
        <v>1</v>
      </c>
      <c r="AC32" s="1">
        <f t="shared" ref="AC32:AD63" si="24">IF($F32="","",AC$30)</f>
        <v>0</v>
      </c>
      <c r="AD32" s="1">
        <f t="shared" si="24"/>
        <v>1</v>
      </c>
      <c r="AE32" s="1">
        <f t="shared" si="14"/>
        <v>1</v>
      </c>
      <c r="AG32" s="1">
        <f t="shared" ref="AG32:AG63" si="25">IF(J$30="",1,IF(J32="",0,IF(J$30=$AF$1,IF(ISNA(MATCH(J32,$AC$30:$AD$30,0)),0,1),IF(J$30=$AG$1,IF(IFERROR(J32*1,"bad")="bad",0,1),IF(J$30=$AH$1,IF(IFERROR(IF(J32=TRUNC(J32),1,"bad"),"bad")="bad",0,1),IF(J$30=$AI$1,IF(AND(IF(IFERROR(J32*1,"bad")="bad",0,1)=1,J32&gt;=0),1,0),IF(J$30=$AJ$1,IF(AND(IF(IFERROR(IF(J32=TRUNC(J32),1,"bad"),"bad")="bad",0,1)=1,J32&gt;=0),1,0),IF(J$30=$AK$1,IF(AND(IF(IFERROR(J32*1,"bad")="bad",0,1)=1,J32&gt;0),1,0),IF(J$30=$AL$1,IF(AND(IF(IFERROR(IF(J32=TRUNC(J32),1,"bad"),"bad")="bad",0,1)=1,J32&gt;0),1,0),IF(J$30=$AM$1,1,IF(J$30=$AN$1,IF(IFERROR(HLOOKUP(J32,$AF$4:$AO$4,1,0),"bad")="bad",0,1),0)))))))))))</f>
        <v>1</v>
      </c>
      <c r="AH32" s="1">
        <f t="shared" ref="AH32:AH63" si="26">IF(K$30="",1,IF(K32="",0,IF(K$30=$AF$1,IF(ISNA(MATCH(K32,$AC$30:$AD$30,0)),0,1),IF(K$30=$AG$1,IF(IFERROR(K32*1,"bad")="bad",0,1),IF(K$30=$AH$1,IF(IFERROR(IF(K32=TRUNC(K32),1,"bad"),"bad")="bad",0,1),IF(K$30=$AI$1,IF(AND(IF(IFERROR(K32*1,"bad")="bad",0,1)=1,K32&gt;=0),1,0),IF(K$30=$AJ$1,IF(AND(IF(IFERROR(IF(K32=TRUNC(K32),1,"bad"),"bad")="bad",0,1)=1,K32&gt;=0),1,0),IF(K$30=$AK$1,IF(AND(IF(IFERROR(K32*1,"bad")="bad",0,1)=1,K32&gt;0),1,0),IF(K$30=$AL$1,IF(AND(IF(IFERROR(IF(K32=TRUNC(K32),1,"bad"),"bad")="bad",0,1)=1,K32&gt;0),1,0),IF(K$30=$AM$1,1,IF(K$30=$AN$1,IF(IFERROR(HLOOKUP(K32,$AF$4:$AO$4,1,0),"bad")="bad",0,1),0)))))))))))</f>
        <v>1</v>
      </c>
      <c r="AI32" s="1">
        <f t="shared" ref="AI32:AI63" si="27">IF(L$30="",1,IF(L32="",0,IF(L$30=$AF$1,IF(ISNA(MATCH(L32,$AC$30:$AD$30,0)),0,1),IF(L$30=$AG$1,IF(IFERROR(L32*1,"bad")="bad",0,1),IF(L$30=$AH$1,IF(IFERROR(IF(L32=TRUNC(L32),1,"bad"),"bad")="bad",0,1),IF(L$30=$AI$1,IF(AND(IF(IFERROR(L32*1,"bad")="bad",0,1)=1,L32&gt;=0),1,0),IF(L$30=$AJ$1,IF(AND(IF(IFERROR(IF(L32=TRUNC(L32),1,"bad"),"bad")="bad",0,1)=1,L32&gt;=0),1,0),IF(L$30=$AK$1,IF(AND(IF(IFERROR(L32*1,"bad")="bad",0,1)=1,L32&gt;0),1,0),IF(L$30=$AL$1,IF(AND(IF(IFERROR(IF(L32=TRUNC(L32),1,"bad"),"bad")="bad",0,1)=1,L32&gt;0),1,0),IF(L$30=$AM$1,1,IF(L$30=$AN$1,IF(IFERROR(HLOOKUP(L32,$AF$4:$AO$4,1,0),"bad")="bad",0,1),0)))))))))))</f>
        <v>1</v>
      </c>
      <c r="AJ32" s="1">
        <f t="shared" ref="AJ32:AJ63" si="28">IF(M$30="",1,IF(M32="",0,IF(M$30=$AF$1,IF(ISNA(MATCH(M32,$AC$30:$AD$30,0)),0,1),IF(M$30=$AG$1,IF(IFERROR(M32*1,"bad")="bad",0,1),IF(M$30=$AH$1,IF(IFERROR(IF(M32=TRUNC(M32),1,"bad"),"bad")="bad",0,1),IF(M$30=$AI$1,IF(AND(IF(IFERROR(M32*1,"bad")="bad",0,1)=1,M32&gt;=0),1,0),IF(M$30=$AJ$1,IF(AND(IF(IFERROR(IF(M32=TRUNC(M32),1,"bad"),"bad")="bad",0,1)=1,M32&gt;=0),1,0),IF(M$30=$AK$1,IF(AND(IF(IFERROR(M32*1,"bad")="bad",0,1)=1,M32&gt;0),1,0),IF(M$30=$AL$1,IF(AND(IF(IFERROR(IF(M32=TRUNC(M32),1,"bad"),"bad")="bad",0,1)=1,M32&gt;0),1,0),IF(M$30=$AM$1,1,IF(M$30=$AN$1,IF(IFERROR(HLOOKUP(M32,$AF$4:$AO$4,1,0),"bad")="bad",0,1),0)))))))))))</f>
        <v>1</v>
      </c>
      <c r="AK32" s="1">
        <f t="shared" ref="AK32:AK63" si="29">IF(N$30="",1,IF(N32="",0,IF(N$30=$AF$1,IF(ISNA(MATCH(N32,$AC$30:$AD$30,0)),0,1),IF(N$30=$AG$1,IF(IFERROR(N32*1,"bad")="bad",0,1),IF(N$30=$AH$1,IF(IFERROR(IF(N32=TRUNC(N32),1,"bad"),"bad")="bad",0,1),IF(N$30=$AI$1,IF(AND(IF(IFERROR(N32*1,"bad")="bad",0,1)=1,N32&gt;=0),1,0),IF(N$30=$AJ$1,IF(AND(IF(IFERROR(IF(N32=TRUNC(N32),1,"bad"),"bad")="bad",0,1)=1,N32&gt;=0),1,0),IF(N$30=$AK$1,IF(AND(IF(IFERROR(N32*1,"bad")="bad",0,1)=1,N32&gt;0),1,0),IF(N$30=$AL$1,IF(AND(IF(IFERROR(IF(N32=TRUNC(N32),1,"bad"),"bad")="bad",0,1)=1,N32&gt;0),1,0),IF(N$30=$AM$1,1,IF(N$30=$AN$1,IF(IFERROR(HLOOKUP(N32,$AF$4:$AO$4,1,0),"bad")="bad",0,1),0)))))))))))</f>
        <v>1</v>
      </c>
      <c r="AL32" s="1">
        <f t="shared" ref="AL32:AL63" si="30">IF(O$30="",1,IF(O32="",0,IF(O$30=$AF$1,IF(ISNA(MATCH(O32,$AC$30:$AD$30,0)),0,1),IF(O$30=$AG$1,IF(IFERROR(O32*1,"bad")="bad",0,1),IF(O$30=$AH$1,IF(IFERROR(IF(O32=TRUNC(O32),1,"bad"),"bad")="bad",0,1),IF(O$30=$AI$1,IF(AND(IF(IFERROR(O32*1,"bad")="bad",0,1)=1,O32&gt;=0),1,0),IF(O$30=$AJ$1,IF(AND(IF(IFERROR(IF(O32=TRUNC(O32),1,"bad"),"bad")="bad",0,1)=1,O32&gt;=0),1,0),IF(O$30=$AK$1,IF(AND(IF(IFERROR(O32*1,"bad")="bad",0,1)=1,O32&gt;0),1,0),IF(O$30=$AL$1,IF(AND(IF(IFERROR(IF(O32=TRUNC(O32),1,"bad"),"bad")="bad",0,1)=1,O32&gt;0),1,0),IF(O$30=$AM$1,1,IF(O$30=$AN$1,IF(IFERROR(HLOOKUP(O32,$AF$4:$AO$4,1,0),"bad")="bad",0,1),0)))))))))))</f>
        <v>1</v>
      </c>
      <c r="BB32" s="1">
        <f t="shared" si="16"/>
        <v>1</v>
      </c>
      <c r="BC32" s="1">
        <f t="shared" si="17"/>
        <v>2</v>
      </c>
      <c r="BD32" s="1">
        <f t="shared" si="18"/>
        <v>3</v>
      </c>
      <c r="BE32" s="1">
        <f t="shared" si="19"/>
        <v>4</v>
      </c>
      <c r="BF32" s="284" t="str">
        <f t="shared" si="20"/>
        <v>5R</v>
      </c>
      <c r="BG32" s="1" t="str">
        <f t="shared" si="21"/>
        <v>5 ומעלה</v>
      </c>
    </row>
    <row r="33" spans="2:59" x14ac:dyDescent="0.25">
      <c r="B33" s="24">
        <f t="shared" si="22"/>
        <v>3</v>
      </c>
      <c r="C33" s="30">
        <f>IF('תנאי סף'!$AK33&lt;&gt;1,"",'תנאי סף'!C33)</f>
        <v>580503613</v>
      </c>
      <c r="D33" s="30">
        <f>IF('תנאי סף'!$AK33&lt;&gt;1,"",'תנאי סף'!D33)</f>
        <v>1001842875</v>
      </c>
      <c r="E33" s="30" t="str">
        <f>IF('תנאי סף'!$AK33&lt;&gt;1,"",'תנאי סף'!E33)</f>
        <v>שיתוף פעולה מרכז מחול עמק הירדן 2025</v>
      </c>
      <c r="F33" s="30" t="str">
        <f>IF('תנאי סף'!$AK33&lt;&gt;1,"",'תנאי סף'!F33)</f>
        <v>להקת המחול הקיבוצית (ע"ר)</v>
      </c>
      <c r="G33" s="25" t="s">
        <v>314</v>
      </c>
      <c r="H33" s="26">
        <v>7</v>
      </c>
      <c r="I33" s="28">
        <f t="shared" si="7"/>
        <v>0</v>
      </c>
      <c r="J33" s="26">
        <v>2</v>
      </c>
      <c r="K33" s="28">
        <f t="shared" si="8"/>
        <v>8</v>
      </c>
      <c r="L33" s="26">
        <v>1</v>
      </c>
      <c r="M33" s="28">
        <f t="shared" si="9"/>
        <v>0</v>
      </c>
      <c r="N33" s="28">
        <f t="shared" si="10"/>
        <v>0</v>
      </c>
      <c r="O33" s="26">
        <v>0</v>
      </c>
      <c r="P33" s="28">
        <f t="shared" si="11"/>
        <v>0</v>
      </c>
      <c r="Q33" s="28"/>
      <c r="R33" s="28"/>
      <c r="S33" s="28"/>
      <c r="T33" s="28"/>
      <c r="U33" s="28"/>
      <c r="V33" s="28">
        <f t="shared" si="12"/>
        <v>5.6</v>
      </c>
      <c r="W33" s="28"/>
      <c r="X33" s="28"/>
      <c r="Y33" s="28"/>
      <c r="Z33" s="28"/>
      <c r="AA33" s="217">
        <f t="shared" si="13"/>
        <v>0.28865979381443296</v>
      </c>
      <c r="AB33" s="1">
        <f t="shared" si="23"/>
        <v>1</v>
      </c>
      <c r="AC33" s="1">
        <f t="shared" si="24"/>
        <v>0</v>
      </c>
      <c r="AD33" s="1">
        <f t="shared" si="24"/>
        <v>1</v>
      </c>
      <c r="AE33" s="1">
        <f t="shared" si="14"/>
        <v>1</v>
      </c>
      <c r="AG33" s="1">
        <f t="shared" si="25"/>
        <v>1</v>
      </c>
      <c r="AH33" s="1">
        <f t="shared" si="26"/>
        <v>1</v>
      </c>
      <c r="AI33" s="1">
        <f t="shared" si="27"/>
        <v>1</v>
      </c>
      <c r="AJ33" s="1">
        <f t="shared" si="28"/>
        <v>1</v>
      </c>
      <c r="AK33" s="1">
        <f t="shared" si="29"/>
        <v>1</v>
      </c>
      <c r="AL33" s="1">
        <f t="shared" si="30"/>
        <v>1</v>
      </c>
      <c r="BB33" s="1">
        <f t="shared" si="16"/>
        <v>1</v>
      </c>
      <c r="BC33" s="1">
        <f t="shared" si="17"/>
        <v>2</v>
      </c>
      <c r="BD33" s="1">
        <f t="shared" si="18"/>
        <v>3</v>
      </c>
      <c r="BE33" s="1">
        <f t="shared" si="19"/>
        <v>4</v>
      </c>
      <c r="BF33" s="284" t="str">
        <f t="shared" si="20"/>
        <v>5R</v>
      </c>
      <c r="BG33" s="1" t="str">
        <f t="shared" si="21"/>
        <v>5 ומעלה</v>
      </c>
    </row>
    <row r="34" spans="2:59" x14ac:dyDescent="0.25">
      <c r="B34" s="24">
        <f t="shared" si="22"/>
        <v>4</v>
      </c>
      <c r="C34" s="30">
        <f>IF('תנאי סף'!$AK34&lt;&gt;1,"",'תנאי סף'!C34)</f>
        <v>580371045</v>
      </c>
      <c r="D34" s="30">
        <f>IF('תנאי סף'!$AK34&lt;&gt;1,"",'תנאי סף'!D34)</f>
        <v>1001843020</v>
      </c>
      <c r="E34" s="30" t="str">
        <f>IF('תנאי סף'!$AK34&lt;&gt;1,"",'תנאי סף'!E34)</f>
        <v xml:space="preserve">שיתופי פעולה </v>
      </c>
      <c r="F34" s="30" t="str">
        <f>IF('תנאי סף'!$AK34&lt;&gt;1,"",'תנאי סף'!F34)</f>
        <v>תאטרון "פסיק" ירושלים (ע"ר)</v>
      </c>
      <c r="G34" s="25" t="s">
        <v>178</v>
      </c>
      <c r="H34" s="26">
        <v>2</v>
      </c>
      <c r="I34" s="28">
        <f t="shared" si="7"/>
        <v>8</v>
      </c>
      <c r="J34" s="26" t="s">
        <v>73</v>
      </c>
      <c r="K34" s="28">
        <f t="shared" si="8"/>
        <v>0</v>
      </c>
      <c r="L34" s="26">
        <v>0</v>
      </c>
      <c r="M34" s="28">
        <f t="shared" si="9"/>
        <v>0</v>
      </c>
      <c r="N34" s="28">
        <f t="shared" si="10"/>
        <v>0</v>
      </c>
      <c r="O34" s="26">
        <v>0</v>
      </c>
      <c r="P34" s="28">
        <f t="shared" si="11"/>
        <v>0</v>
      </c>
      <c r="Q34" s="28"/>
      <c r="R34" s="28"/>
      <c r="S34" s="28"/>
      <c r="T34" s="28"/>
      <c r="U34" s="28"/>
      <c r="V34" s="28">
        <f t="shared" si="12"/>
        <v>2.4</v>
      </c>
      <c r="W34" s="28"/>
      <c r="X34" s="28"/>
      <c r="Y34" s="28"/>
      <c r="Z34" s="28"/>
      <c r="AA34" s="217">
        <f t="shared" si="13"/>
        <v>0.12371134020618554</v>
      </c>
      <c r="AB34" s="1">
        <f t="shared" si="23"/>
        <v>1</v>
      </c>
      <c r="AC34" s="1">
        <f t="shared" si="24"/>
        <v>0</v>
      </c>
      <c r="AD34" s="1">
        <f t="shared" si="24"/>
        <v>1</v>
      </c>
      <c r="AE34" s="1">
        <f t="shared" si="14"/>
        <v>1</v>
      </c>
      <c r="AG34" s="1">
        <f t="shared" si="25"/>
        <v>1</v>
      </c>
      <c r="AH34" s="1">
        <f t="shared" si="26"/>
        <v>1</v>
      </c>
      <c r="AI34" s="1">
        <f t="shared" si="27"/>
        <v>1</v>
      </c>
      <c r="AJ34" s="1">
        <f t="shared" si="28"/>
        <v>1</v>
      </c>
      <c r="AK34" s="1">
        <f t="shared" si="29"/>
        <v>1</v>
      </c>
      <c r="AL34" s="1">
        <f t="shared" si="30"/>
        <v>1</v>
      </c>
      <c r="BB34" s="1" t="str">
        <f t="shared" si="16"/>
        <v/>
      </c>
      <c r="BC34" s="1" t="str">
        <f t="shared" si="17"/>
        <v/>
      </c>
      <c r="BD34" s="1" t="str">
        <f t="shared" si="18"/>
        <v/>
      </c>
      <c r="BE34" s="1" t="str">
        <f t="shared" si="19"/>
        <v/>
      </c>
      <c r="BF34" s="284" t="str">
        <f t="shared" si="20"/>
        <v/>
      </c>
      <c r="BG34" s="1" t="str">
        <f t="shared" si="21"/>
        <v/>
      </c>
    </row>
    <row r="35" spans="2:59" x14ac:dyDescent="0.25">
      <c r="B35" s="24" t="str">
        <f t="shared" si="22"/>
        <v/>
      </c>
      <c r="C35" s="30" t="str">
        <f>IF('תנאי סף'!$AK35&lt;&gt;1,"",'תנאי סף'!C35)</f>
        <v/>
      </c>
      <c r="D35" s="30" t="str">
        <f>IF('תנאי סף'!$AK35&lt;&gt;1,"",'תנאי סף'!D35)</f>
        <v/>
      </c>
      <c r="E35" s="30" t="str">
        <f>IF('תנאי סף'!$AK35&lt;&gt;1,"",'תנאי סף'!E35)</f>
        <v/>
      </c>
      <c r="F35" s="30" t="str">
        <f>IF('תנאי סף'!$AK35&lt;&gt;1,"",'תנאי סף'!F35)</f>
        <v/>
      </c>
      <c r="G35" s="25"/>
      <c r="H35" s="26"/>
      <c r="I35" s="28" t="str">
        <f t="shared" si="7"/>
        <v/>
      </c>
      <c r="J35" s="26"/>
      <c r="K35" s="28" t="str">
        <f t="shared" si="8"/>
        <v/>
      </c>
      <c r="L35" s="26"/>
      <c r="M35" s="28" t="str">
        <f t="shared" si="9"/>
        <v/>
      </c>
      <c r="N35" s="28" t="str">
        <f t="shared" si="10"/>
        <v/>
      </c>
      <c r="O35" s="26"/>
      <c r="P35" s="28" t="str">
        <f t="shared" si="11"/>
        <v/>
      </c>
      <c r="Q35" s="28"/>
      <c r="R35" s="28"/>
      <c r="S35" s="28"/>
      <c r="T35" s="28"/>
      <c r="U35" s="28"/>
      <c r="V35" s="28" t="str">
        <f t="shared" si="12"/>
        <v/>
      </c>
      <c r="W35" s="28"/>
      <c r="X35" s="28"/>
      <c r="Y35" s="28"/>
      <c r="Z35" s="28"/>
      <c r="AA35" s="217" t="str">
        <f t="shared" si="13"/>
        <v/>
      </c>
      <c r="AB35" s="1">
        <f t="shared" si="23"/>
        <v>0</v>
      </c>
      <c r="AC35" s="1" t="str">
        <f t="shared" si="24"/>
        <v/>
      </c>
      <c r="AD35" s="1" t="str">
        <f t="shared" si="24"/>
        <v/>
      </c>
      <c r="AE35" s="1">
        <f t="shared" si="14"/>
        <v>0</v>
      </c>
      <c r="AG35" s="1">
        <f t="shared" si="25"/>
        <v>0</v>
      </c>
      <c r="AH35" s="1">
        <f t="shared" si="26"/>
        <v>1</v>
      </c>
      <c r="AI35" s="1">
        <f t="shared" si="27"/>
        <v>0</v>
      </c>
      <c r="AJ35" s="1">
        <f t="shared" si="28"/>
        <v>1</v>
      </c>
      <c r="AK35" s="1">
        <f t="shared" si="29"/>
        <v>1</v>
      </c>
      <c r="AL35" s="1">
        <f t="shared" si="30"/>
        <v>0</v>
      </c>
      <c r="BB35" s="1">
        <f t="shared" si="16"/>
        <v>1</v>
      </c>
      <c r="BC35" s="1">
        <f t="shared" si="17"/>
        <v>2</v>
      </c>
      <c r="BD35" s="1">
        <f t="shared" si="18"/>
        <v>3</v>
      </c>
      <c r="BE35" s="1">
        <f t="shared" si="19"/>
        <v>4</v>
      </c>
      <c r="BF35" s="284" t="str">
        <f t="shared" si="20"/>
        <v>5R</v>
      </c>
      <c r="BG35" s="1" t="str">
        <f t="shared" si="21"/>
        <v>5 ומעלה</v>
      </c>
    </row>
    <row r="36" spans="2:59" x14ac:dyDescent="0.25">
      <c r="B36" s="24">
        <f t="shared" si="22"/>
        <v>6</v>
      </c>
      <c r="C36" s="30">
        <f>IF('תנאי סף'!$AK36&lt;&gt;1,"",'תנאי סף'!C36)</f>
        <v>580356210</v>
      </c>
      <c r="D36" s="30">
        <f>IF('תנאי סף'!$AK36&lt;&gt;1,"",'תנאי סף'!D36)</f>
        <v>1001837695</v>
      </c>
      <c r="E36" s="30" t="str">
        <f>IF('תנאי סף'!$AK36&lt;&gt;1,"",'תנאי סף'!E36)</f>
        <v xml:space="preserve">חוצה ישראל מוקד 1 קריית מוצקין </v>
      </c>
      <c r="F36" s="30" t="str">
        <f>IF('תנאי סף'!$AK36&lt;&gt;1,"",'תנאי סף'!F36)</f>
        <v>שח"ם, ארגון השחקנים והשחקניות בישרא</v>
      </c>
      <c r="G36" s="25" t="s">
        <v>317</v>
      </c>
      <c r="H36" s="26">
        <v>7</v>
      </c>
      <c r="I36" s="28">
        <f t="shared" si="7"/>
        <v>0</v>
      </c>
      <c r="J36" s="26" t="s">
        <v>73</v>
      </c>
      <c r="K36" s="28">
        <f t="shared" si="8"/>
        <v>0</v>
      </c>
      <c r="L36" s="26">
        <v>0</v>
      </c>
      <c r="M36" s="28">
        <f t="shared" si="9"/>
        <v>0</v>
      </c>
      <c r="N36" s="28">
        <f t="shared" si="10"/>
        <v>0</v>
      </c>
      <c r="O36" s="26">
        <v>1</v>
      </c>
      <c r="P36" s="28">
        <f t="shared" si="11"/>
        <v>5</v>
      </c>
      <c r="Q36" s="28"/>
      <c r="R36" s="28"/>
      <c r="S36" s="28"/>
      <c r="T36" s="28"/>
      <c r="U36" s="28"/>
      <c r="V36" s="28">
        <f t="shared" si="12"/>
        <v>5</v>
      </c>
      <c r="W36" s="28"/>
      <c r="X36" s="28"/>
      <c r="Y36" s="28"/>
      <c r="Z36" s="28"/>
      <c r="AA36" s="217">
        <f t="shared" si="13"/>
        <v>0.25773195876288657</v>
      </c>
      <c r="AB36" s="1">
        <f t="shared" si="23"/>
        <v>1</v>
      </c>
      <c r="AC36" s="1">
        <f t="shared" si="24"/>
        <v>0</v>
      </c>
      <c r="AD36" s="1">
        <f t="shared" si="24"/>
        <v>1</v>
      </c>
      <c r="AE36" s="1">
        <f t="shared" si="14"/>
        <v>1</v>
      </c>
      <c r="AG36" s="1">
        <f t="shared" si="25"/>
        <v>1</v>
      </c>
      <c r="AH36" s="1">
        <f t="shared" si="26"/>
        <v>1</v>
      </c>
      <c r="AI36" s="1">
        <f t="shared" si="27"/>
        <v>1</v>
      </c>
      <c r="AJ36" s="1">
        <f t="shared" si="28"/>
        <v>1</v>
      </c>
      <c r="AK36" s="1">
        <f t="shared" si="29"/>
        <v>1</v>
      </c>
      <c r="AL36" s="1">
        <f t="shared" si="30"/>
        <v>1</v>
      </c>
      <c r="BB36" s="1">
        <f t="shared" si="16"/>
        <v>1</v>
      </c>
      <c r="BC36" s="1">
        <f t="shared" si="17"/>
        <v>2</v>
      </c>
      <c r="BD36" s="1">
        <f t="shared" si="18"/>
        <v>3</v>
      </c>
      <c r="BE36" s="1">
        <f t="shared" si="19"/>
        <v>4</v>
      </c>
      <c r="BF36" s="284" t="str">
        <f t="shared" si="20"/>
        <v>5R</v>
      </c>
      <c r="BG36" s="1" t="str">
        <f t="shared" si="21"/>
        <v>5 ומעלה</v>
      </c>
    </row>
    <row r="37" spans="2:59" x14ac:dyDescent="0.25">
      <c r="B37" s="24">
        <f t="shared" si="22"/>
        <v>7</v>
      </c>
      <c r="C37" s="30">
        <f>IF('תנאי סף'!$AK37&lt;&gt;1,"",'תנאי סף'!C37)</f>
        <v>580356210</v>
      </c>
      <c r="D37" s="30">
        <f>IF('תנאי סף'!$AK37&lt;&gt;1,"",'תנאי סף'!D37)</f>
        <v>1001844164</v>
      </c>
      <c r="E37" s="30" t="str">
        <f>IF('תנאי סף'!$AK37&lt;&gt;1,"",'תנאי סף'!E37)</f>
        <v>חוצה ישראל מוקד 2 שער הנגב</v>
      </c>
      <c r="F37" s="30" t="str">
        <f>IF('תנאי סף'!$AK37&lt;&gt;1,"",'תנאי סף'!F37)</f>
        <v>שח"ם, ארגון השחקנים והשחקניות בישרא</v>
      </c>
      <c r="G37" s="25" t="s">
        <v>318</v>
      </c>
      <c r="H37" s="26">
        <v>7</v>
      </c>
      <c r="I37" s="28">
        <f t="shared" si="7"/>
        <v>0</v>
      </c>
      <c r="J37" s="26">
        <v>4</v>
      </c>
      <c r="K37" s="28">
        <f t="shared" si="8"/>
        <v>4</v>
      </c>
      <c r="L37" s="26">
        <v>1</v>
      </c>
      <c r="M37" s="28">
        <f t="shared" si="9"/>
        <v>0</v>
      </c>
      <c r="N37" s="28">
        <f t="shared" si="10"/>
        <v>0</v>
      </c>
      <c r="O37" s="26">
        <v>0</v>
      </c>
      <c r="P37" s="28">
        <f t="shared" si="11"/>
        <v>0</v>
      </c>
      <c r="Q37" s="28"/>
      <c r="R37" s="28"/>
      <c r="S37" s="28"/>
      <c r="T37" s="28"/>
      <c r="U37" s="28"/>
      <c r="V37" s="28">
        <f t="shared" si="12"/>
        <v>2.8</v>
      </c>
      <c r="W37" s="28"/>
      <c r="X37" s="28"/>
      <c r="Y37" s="28"/>
      <c r="Z37" s="28"/>
      <c r="AA37" s="217">
        <f t="shared" si="13"/>
        <v>0.14432989690721648</v>
      </c>
      <c r="AB37" s="1">
        <f t="shared" si="23"/>
        <v>1</v>
      </c>
      <c r="AC37" s="1">
        <f t="shared" si="24"/>
        <v>0</v>
      </c>
      <c r="AD37" s="1">
        <f t="shared" si="24"/>
        <v>1</v>
      </c>
      <c r="AE37" s="1">
        <f t="shared" si="14"/>
        <v>1</v>
      </c>
      <c r="AG37" s="1">
        <f t="shared" si="25"/>
        <v>1</v>
      </c>
      <c r="AH37" s="1">
        <f t="shared" si="26"/>
        <v>1</v>
      </c>
      <c r="AI37" s="1">
        <f t="shared" si="27"/>
        <v>1</v>
      </c>
      <c r="AJ37" s="1">
        <f t="shared" si="28"/>
        <v>1</v>
      </c>
      <c r="AK37" s="1">
        <f t="shared" si="29"/>
        <v>1</v>
      </c>
      <c r="AL37" s="1">
        <f t="shared" si="30"/>
        <v>1</v>
      </c>
      <c r="BB37" s="1" t="str">
        <f t="shared" si="16"/>
        <v/>
      </c>
      <c r="BC37" s="1" t="str">
        <f t="shared" si="17"/>
        <v/>
      </c>
      <c r="BD37" s="1" t="str">
        <f t="shared" si="18"/>
        <v/>
      </c>
      <c r="BE37" s="1" t="str">
        <f t="shared" si="19"/>
        <v/>
      </c>
      <c r="BF37" s="284" t="str">
        <f t="shared" si="20"/>
        <v/>
      </c>
      <c r="BG37" s="1" t="str">
        <f t="shared" si="21"/>
        <v/>
      </c>
    </row>
    <row r="38" spans="2:59" x14ac:dyDescent="0.25">
      <c r="B38" s="24" t="str">
        <f t="shared" si="22"/>
        <v/>
      </c>
      <c r="C38" s="30" t="str">
        <f>IF('תנאי סף'!$AK38&lt;&gt;1,"",'תנאי סף'!C38)</f>
        <v/>
      </c>
      <c r="D38" s="30" t="str">
        <f>IF('תנאי סף'!$AK38&lt;&gt;1,"",'תנאי סף'!D38)</f>
        <v/>
      </c>
      <c r="E38" s="30" t="str">
        <f>IF('תנאי סף'!$AK38&lt;&gt;1,"",'תנאי סף'!E38)</f>
        <v/>
      </c>
      <c r="F38" s="30" t="str">
        <f>IF('תנאי סף'!$AK38&lt;&gt;1,"",'תנאי סף'!F38)</f>
        <v/>
      </c>
      <c r="G38" s="25"/>
      <c r="H38" s="26"/>
      <c r="I38" s="28" t="str">
        <f t="shared" si="7"/>
        <v/>
      </c>
      <c r="J38" s="26"/>
      <c r="K38" s="28" t="str">
        <f t="shared" si="8"/>
        <v/>
      </c>
      <c r="L38" s="26"/>
      <c r="M38" s="28" t="str">
        <f t="shared" si="9"/>
        <v/>
      </c>
      <c r="N38" s="28" t="str">
        <f t="shared" si="10"/>
        <v/>
      </c>
      <c r="O38" s="26"/>
      <c r="P38" s="28" t="str">
        <f t="shared" si="11"/>
        <v/>
      </c>
      <c r="Q38" s="28"/>
      <c r="R38" s="28"/>
      <c r="S38" s="28"/>
      <c r="T38" s="28"/>
      <c r="U38" s="28"/>
      <c r="V38" s="28" t="str">
        <f t="shared" si="12"/>
        <v/>
      </c>
      <c r="W38" s="28"/>
      <c r="X38" s="28"/>
      <c r="Y38" s="28"/>
      <c r="Z38" s="28"/>
      <c r="AA38" s="217" t="str">
        <f t="shared" si="13"/>
        <v/>
      </c>
      <c r="AB38" s="1">
        <f t="shared" si="23"/>
        <v>0</v>
      </c>
      <c r="AC38" s="1" t="str">
        <f t="shared" si="24"/>
        <v/>
      </c>
      <c r="AD38" s="1" t="str">
        <f t="shared" si="24"/>
        <v/>
      </c>
      <c r="AE38" s="1">
        <f t="shared" si="14"/>
        <v>0</v>
      </c>
      <c r="AG38" s="1">
        <f t="shared" si="25"/>
        <v>0</v>
      </c>
      <c r="AH38" s="1">
        <f t="shared" si="26"/>
        <v>1</v>
      </c>
      <c r="AI38" s="1">
        <f t="shared" si="27"/>
        <v>0</v>
      </c>
      <c r="AJ38" s="1">
        <f t="shared" si="28"/>
        <v>1</v>
      </c>
      <c r="AK38" s="1">
        <f t="shared" si="29"/>
        <v>1</v>
      </c>
      <c r="AL38" s="1">
        <f t="shared" si="30"/>
        <v>0</v>
      </c>
      <c r="BB38" s="1" t="str">
        <f t="shared" si="16"/>
        <v/>
      </c>
      <c r="BC38" s="1" t="str">
        <f t="shared" si="17"/>
        <v/>
      </c>
      <c r="BD38" s="1" t="str">
        <f t="shared" si="18"/>
        <v/>
      </c>
      <c r="BE38" s="1" t="str">
        <f t="shared" si="19"/>
        <v/>
      </c>
      <c r="BF38" s="284" t="str">
        <f t="shared" si="20"/>
        <v/>
      </c>
      <c r="BG38" s="1" t="str">
        <f t="shared" si="21"/>
        <v/>
      </c>
    </row>
    <row r="39" spans="2:59" x14ac:dyDescent="0.25">
      <c r="B39" s="24" t="str">
        <f t="shared" si="22"/>
        <v/>
      </c>
      <c r="C39" s="30" t="str">
        <f>IF('תנאי סף'!$AK39&lt;&gt;1,"",'תנאי סף'!C39)</f>
        <v/>
      </c>
      <c r="D39" s="30" t="str">
        <f>IF('תנאי סף'!$AK39&lt;&gt;1,"",'תנאי סף'!D39)</f>
        <v/>
      </c>
      <c r="E39" s="30" t="str">
        <f>IF('תנאי סף'!$AK39&lt;&gt;1,"",'תנאי סף'!E39)</f>
        <v/>
      </c>
      <c r="F39" s="30" t="str">
        <f>IF('תנאי סף'!$AK39&lt;&gt;1,"",'תנאי סף'!F39)</f>
        <v/>
      </c>
      <c r="G39" s="25"/>
      <c r="H39" s="26"/>
      <c r="I39" s="28" t="str">
        <f t="shared" si="7"/>
        <v/>
      </c>
      <c r="J39" s="26"/>
      <c r="K39" s="28" t="str">
        <f t="shared" si="8"/>
        <v/>
      </c>
      <c r="L39" s="26"/>
      <c r="M39" s="28" t="str">
        <f t="shared" si="9"/>
        <v/>
      </c>
      <c r="N39" s="28" t="str">
        <f t="shared" si="10"/>
        <v/>
      </c>
      <c r="O39" s="26"/>
      <c r="P39" s="28" t="str">
        <f t="shared" si="11"/>
        <v/>
      </c>
      <c r="Q39" s="28"/>
      <c r="R39" s="28"/>
      <c r="S39" s="28"/>
      <c r="T39" s="28"/>
      <c r="U39" s="28"/>
      <c r="V39" s="28" t="str">
        <f t="shared" si="12"/>
        <v/>
      </c>
      <c r="W39" s="28"/>
      <c r="X39" s="28"/>
      <c r="Y39" s="28"/>
      <c r="Z39" s="28"/>
      <c r="AA39" s="217" t="str">
        <f t="shared" si="13"/>
        <v/>
      </c>
      <c r="AB39" s="1">
        <f t="shared" si="23"/>
        <v>0</v>
      </c>
      <c r="AC39" s="1" t="str">
        <f t="shared" si="24"/>
        <v/>
      </c>
      <c r="AD39" s="1" t="str">
        <f t="shared" si="24"/>
        <v/>
      </c>
      <c r="AE39" s="1">
        <f t="shared" si="14"/>
        <v>0</v>
      </c>
      <c r="AG39" s="1">
        <f t="shared" si="25"/>
        <v>0</v>
      </c>
      <c r="AH39" s="1">
        <f t="shared" si="26"/>
        <v>1</v>
      </c>
      <c r="AI39" s="1">
        <f t="shared" si="27"/>
        <v>0</v>
      </c>
      <c r="AJ39" s="1">
        <f t="shared" si="28"/>
        <v>1</v>
      </c>
      <c r="AK39" s="1">
        <f t="shared" si="29"/>
        <v>1</v>
      </c>
      <c r="AL39" s="1">
        <f t="shared" si="30"/>
        <v>0</v>
      </c>
      <c r="BB39" s="1" t="str">
        <f t="shared" si="16"/>
        <v/>
      </c>
      <c r="BC39" s="1" t="str">
        <f t="shared" si="17"/>
        <v/>
      </c>
      <c r="BD39" s="1" t="str">
        <f t="shared" si="18"/>
        <v/>
      </c>
      <c r="BE39" s="1" t="str">
        <f t="shared" si="19"/>
        <v/>
      </c>
      <c r="BF39" s="284" t="str">
        <f t="shared" si="20"/>
        <v/>
      </c>
      <c r="BG39" s="1" t="str">
        <f t="shared" si="21"/>
        <v/>
      </c>
    </row>
    <row r="40" spans="2:59" ht="16.5" thickBot="1" x14ac:dyDescent="0.3">
      <c r="B40" s="24" t="str">
        <f t="shared" si="22"/>
        <v/>
      </c>
      <c r="C40" s="30" t="str">
        <f>IF('תנאי סף'!$AK40&lt;&gt;1,"",'תנאי סף'!C40)</f>
        <v/>
      </c>
      <c r="D40" s="30" t="str">
        <f>IF('תנאי סף'!$AK40&lt;&gt;1,"",'תנאי סף'!D40)</f>
        <v/>
      </c>
      <c r="E40" s="30" t="str">
        <f>IF('תנאי סף'!$AK40&lt;&gt;1,"",'תנאי סף'!E40)</f>
        <v/>
      </c>
      <c r="F40" s="30" t="str">
        <f>IF('תנאי סף'!$AK40&lt;&gt;1,"",'תנאי סף'!F40)</f>
        <v/>
      </c>
      <c r="G40" s="25"/>
      <c r="H40" s="26"/>
      <c r="I40" s="28" t="str">
        <f t="shared" si="7"/>
        <v/>
      </c>
      <c r="J40" s="26"/>
      <c r="K40" s="28" t="str">
        <f t="shared" si="8"/>
        <v/>
      </c>
      <c r="L40" s="26"/>
      <c r="M40" s="28" t="str">
        <f t="shared" si="9"/>
        <v/>
      </c>
      <c r="N40" s="28" t="str">
        <f t="shared" si="10"/>
        <v/>
      </c>
      <c r="O40" s="26"/>
      <c r="P40" s="28" t="str">
        <f t="shared" si="11"/>
        <v/>
      </c>
      <c r="Q40" s="28"/>
      <c r="R40" s="28"/>
      <c r="S40" s="28"/>
      <c r="T40" s="28"/>
      <c r="U40" s="28"/>
      <c r="V40" s="28" t="str">
        <f t="shared" si="12"/>
        <v/>
      </c>
      <c r="W40" s="28"/>
      <c r="X40" s="28"/>
      <c r="Y40" s="28"/>
      <c r="Z40" s="28"/>
      <c r="AA40" s="217" t="str">
        <f t="shared" si="13"/>
        <v/>
      </c>
      <c r="AB40" s="1">
        <f t="shared" si="23"/>
        <v>0</v>
      </c>
      <c r="AC40" s="1" t="str">
        <f t="shared" si="24"/>
        <v/>
      </c>
      <c r="AD40" s="1" t="str">
        <f t="shared" si="24"/>
        <v/>
      </c>
      <c r="AE40" s="1">
        <f t="shared" si="14"/>
        <v>0</v>
      </c>
      <c r="AG40" s="1">
        <f t="shared" si="25"/>
        <v>0</v>
      </c>
      <c r="AH40" s="1">
        <f t="shared" si="26"/>
        <v>1</v>
      </c>
      <c r="AI40" s="1">
        <f t="shared" si="27"/>
        <v>0</v>
      </c>
      <c r="AJ40" s="1">
        <f t="shared" si="28"/>
        <v>1</v>
      </c>
      <c r="AK40" s="1">
        <f t="shared" si="29"/>
        <v>1</v>
      </c>
      <c r="AL40" s="1">
        <f t="shared" si="30"/>
        <v>0</v>
      </c>
      <c r="BB40" s="1" t="str">
        <f t="shared" si="16"/>
        <v/>
      </c>
      <c r="BC40" s="1" t="str">
        <f t="shared" si="17"/>
        <v/>
      </c>
      <c r="BD40" s="1" t="str">
        <f t="shared" si="18"/>
        <v/>
      </c>
      <c r="BE40" s="1" t="str">
        <f t="shared" si="19"/>
        <v/>
      </c>
      <c r="BF40" s="284" t="str">
        <f t="shared" si="20"/>
        <v/>
      </c>
      <c r="BG40" s="1" t="str">
        <f t="shared" si="21"/>
        <v/>
      </c>
    </row>
    <row r="41" spans="2:59" ht="16.5" hidden="1" thickBot="1" x14ac:dyDescent="0.3">
      <c r="B41" s="24" t="str">
        <f t="shared" si="22"/>
        <v/>
      </c>
      <c r="C41" s="30" t="str">
        <f>IF('תנאי סף'!$AK41&lt;&gt;1,"",'תנאי סף'!C41)</f>
        <v/>
      </c>
      <c r="D41" s="30" t="str">
        <f>IF('תנאי סף'!$AK41&lt;&gt;1,"",'תנאי סף'!D41)</f>
        <v/>
      </c>
      <c r="E41" s="30" t="str">
        <f>IF('תנאי סף'!$AK41&lt;&gt;1,"",'תנאי סף'!E41)</f>
        <v/>
      </c>
      <c r="F41" s="30" t="str">
        <f>IF('תנאי סף'!$AK41&lt;&gt;1,"",'תנאי סף'!F41)</f>
        <v/>
      </c>
      <c r="G41" s="25"/>
      <c r="H41" s="26"/>
      <c r="I41" s="28" t="str">
        <f t="shared" si="7"/>
        <v/>
      </c>
      <c r="J41" s="26"/>
      <c r="K41" s="28" t="str">
        <f t="shared" si="8"/>
        <v/>
      </c>
      <c r="L41" s="26"/>
      <c r="M41" s="28" t="str">
        <f t="shared" si="9"/>
        <v/>
      </c>
      <c r="N41" s="28" t="str">
        <f t="shared" si="10"/>
        <v/>
      </c>
      <c r="O41" s="26"/>
      <c r="P41" s="28" t="str">
        <f t="shared" si="11"/>
        <v/>
      </c>
      <c r="Q41" s="28"/>
      <c r="R41" s="28"/>
      <c r="S41" s="28"/>
      <c r="T41" s="28"/>
      <c r="U41" s="28"/>
      <c r="V41" s="28" t="str">
        <f t="shared" si="12"/>
        <v/>
      </c>
      <c r="W41" s="28"/>
      <c r="X41" s="28"/>
      <c r="Y41" s="28"/>
      <c r="Z41" s="28"/>
      <c r="AA41" s="217" t="str">
        <f t="shared" si="13"/>
        <v/>
      </c>
      <c r="AB41" s="1">
        <f t="shared" si="23"/>
        <v>0</v>
      </c>
      <c r="AC41" s="1" t="str">
        <f t="shared" si="24"/>
        <v/>
      </c>
      <c r="AD41" s="1" t="str">
        <f t="shared" si="24"/>
        <v/>
      </c>
      <c r="AE41" s="1">
        <f t="shared" si="14"/>
        <v>0</v>
      </c>
      <c r="AG41" s="1">
        <f t="shared" si="25"/>
        <v>0</v>
      </c>
      <c r="AH41" s="1">
        <f t="shared" si="26"/>
        <v>1</v>
      </c>
      <c r="AI41" s="1">
        <f t="shared" si="27"/>
        <v>0</v>
      </c>
      <c r="AJ41" s="1">
        <f t="shared" si="28"/>
        <v>1</v>
      </c>
      <c r="AK41" s="1">
        <f t="shared" si="29"/>
        <v>1</v>
      </c>
      <c r="AL41" s="1">
        <f t="shared" si="30"/>
        <v>0</v>
      </c>
      <c r="BB41" s="1" t="str">
        <f t="shared" si="16"/>
        <v/>
      </c>
      <c r="BC41" s="1" t="str">
        <f t="shared" si="17"/>
        <v/>
      </c>
      <c r="BD41" s="1" t="str">
        <f t="shared" si="18"/>
        <v/>
      </c>
      <c r="BE41" s="1" t="str">
        <f t="shared" si="19"/>
        <v/>
      </c>
      <c r="BF41" s="284" t="str">
        <f t="shared" si="20"/>
        <v/>
      </c>
      <c r="BG41" s="1" t="str">
        <f t="shared" si="21"/>
        <v/>
      </c>
    </row>
    <row r="42" spans="2:59" ht="16.5" hidden="1" thickBot="1" x14ac:dyDescent="0.3">
      <c r="B42" s="24" t="str">
        <f t="shared" si="22"/>
        <v/>
      </c>
      <c r="C42" s="30" t="str">
        <f>IF('תנאי סף'!$AK42&lt;&gt;1,"",'תנאי סף'!C42)</f>
        <v/>
      </c>
      <c r="D42" s="30" t="str">
        <f>IF('תנאי סף'!$AK42&lt;&gt;1,"",'תנאי סף'!D42)</f>
        <v/>
      </c>
      <c r="E42" s="30" t="str">
        <f>IF('תנאי סף'!$AK42&lt;&gt;1,"",'תנאי סף'!E42)</f>
        <v/>
      </c>
      <c r="F42" s="30" t="str">
        <f>IF('תנאי סף'!$AK42&lt;&gt;1,"",'תנאי סף'!F42)</f>
        <v/>
      </c>
      <c r="G42" s="25"/>
      <c r="H42" s="26"/>
      <c r="I42" s="28" t="str">
        <f t="shared" si="7"/>
        <v/>
      </c>
      <c r="J42" s="26"/>
      <c r="K42" s="28" t="str">
        <f t="shared" si="8"/>
        <v/>
      </c>
      <c r="L42" s="26"/>
      <c r="M42" s="28" t="str">
        <f t="shared" si="9"/>
        <v/>
      </c>
      <c r="N42" s="28" t="str">
        <f t="shared" si="10"/>
        <v/>
      </c>
      <c r="O42" s="26"/>
      <c r="P42" s="28" t="str">
        <f t="shared" si="11"/>
        <v/>
      </c>
      <c r="Q42" s="28"/>
      <c r="R42" s="28"/>
      <c r="S42" s="28"/>
      <c r="T42" s="28"/>
      <c r="U42" s="28"/>
      <c r="V42" s="28" t="str">
        <f t="shared" si="12"/>
        <v/>
      </c>
      <c r="W42" s="28"/>
      <c r="X42" s="28"/>
      <c r="Y42" s="28"/>
      <c r="Z42" s="28"/>
      <c r="AA42" s="217" t="str">
        <f t="shared" si="13"/>
        <v/>
      </c>
      <c r="AB42" s="1">
        <f t="shared" si="23"/>
        <v>0</v>
      </c>
      <c r="AC42" s="1" t="str">
        <f t="shared" si="24"/>
        <v/>
      </c>
      <c r="AD42" s="1" t="str">
        <f t="shared" si="24"/>
        <v/>
      </c>
      <c r="AE42" s="1">
        <f t="shared" si="14"/>
        <v>0</v>
      </c>
      <c r="AG42" s="1">
        <f t="shared" si="25"/>
        <v>0</v>
      </c>
      <c r="AH42" s="1">
        <f t="shared" si="26"/>
        <v>1</v>
      </c>
      <c r="AI42" s="1">
        <f t="shared" si="27"/>
        <v>0</v>
      </c>
      <c r="AJ42" s="1">
        <f t="shared" si="28"/>
        <v>1</v>
      </c>
      <c r="AK42" s="1">
        <f t="shared" si="29"/>
        <v>1</v>
      </c>
      <c r="AL42" s="1">
        <f t="shared" si="30"/>
        <v>0</v>
      </c>
      <c r="BB42" s="1" t="str">
        <f t="shared" si="16"/>
        <v/>
      </c>
      <c r="BC42" s="1" t="str">
        <f t="shared" si="17"/>
        <v/>
      </c>
      <c r="BD42" s="1" t="str">
        <f t="shared" si="18"/>
        <v/>
      </c>
      <c r="BE42" s="1" t="str">
        <f t="shared" si="19"/>
        <v/>
      </c>
      <c r="BF42" s="284" t="str">
        <f t="shared" si="20"/>
        <v/>
      </c>
      <c r="BG42" s="1" t="str">
        <f t="shared" si="21"/>
        <v/>
      </c>
    </row>
    <row r="43" spans="2:59" ht="16.5" hidden="1" thickBot="1" x14ac:dyDescent="0.3">
      <c r="B43" s="24" t="str">
        <f t="shared" si="22"/>
        <v/>
      </c>
      <c r="C43" s="30" t="str">
        <f>IF('תנאי סף'!$AK43&lt;&gt;1,"",'תנאי סף'!C43)</f>
        <v/>
      </c>
      <c r="D43" s="30" t="str">
        <f>IF('תנאי סף'!$AK43&lt;&gt;1,"",'תנאי סף'!D43)</f>
        <v/>
      </c>
      <c r="E43" s="30" t="str">
        <f>IF('תנאי סף'!$AK43&lt;&gt;1,"",'תנאי סף'!E43)</f>
        <v/>
      </c>
      <c r="F43" s="30" t="str">
        <f>IF('תנאי סף'!$AK43&lt;&gt;1,"",'תנאי סף'!F43)</f>
        <v/>
      </c>
      <c r="G43" s="25"/>
      <c r="H43" s="26"/>
      <c r="I43" s="28" t="str">
        <f t="shared" si="7"/>
        <v/>
      </c>
      <c r="J43" s="26"/>
      <c r="K43" s="28" t="str">
        <f t="shared" si="8"/>
        <v/>
      </c>
      <c r="L43" s="26"/>
      <c r="M43" s="28" t="str">
        <f t="shared" si="9"/>
        <v/>
      </c>
      <c r="N43" s="28" t="str">
        <f t="shared" si="10"/>
        <v/>
      </c>
      <c r="O43" s="26"/>
      <c r="P43" s="28" t="str">
        <f t="shared" si="11"/>
        <v/>
      </c>
      <c r="Q43" s="28"/>
      <c r="R43" s="28"/>
      <c r="S43" s="28"/>
      <c r="T43" s="28"/>
      <c r="U43" s="28"/>
      <c r="V43" s="28" t="str">
        <f t="shared" si="12"/>
        <v/>
      </c>
      <c r="W43" s="28"/>
      <c r="X43" s="28"/>
      <c r="Y43" s="28"/>
      <c r="Z43" s="28"/>
      <c r="AA43" s="217" t="str">
        <f t="shared" si="13"/>
        <v/>
      </c>
      <c r="AB43" s="1">
        <f t="shared" si="23"/>
        <v>0</v>
      </c>
      <c r="AC43" s="1" t="str">
        <f t="shared" si="24"/>
        <v/>
      </c>
      <c r="AD43" s="1" t="str">
        <f t="shared" si="24"/>
        <v/>
      </c>
      <c r="AE43" s="1">
        <f t="shared" si="14"/>
        <v>0</v>
      </c>
      <c r="AG43" s="1">
        <f t="shared" si="25"/>
        <v>0</v>
      </c>
      <c r="AH43" s="1">
        <f t="shared" si="26"/>
        <v>1</v>
      </c>
      <c r="AI43" s="1">
        <f t="shared" si="27"/>
        <v>0</v>
      </c>
      <c r="AJ43" s="1">
        <f t="shared" si="28"/>
        <v>1</v>
      </c>
      <c r="AK43" s="1">
        <f t="shared" si="29"/>
        <v>1</v>
      </c>
      <c r="AL43" s="1">
        <f t="shared" si="30"/>
        <v>0</v>
      </c>
      <c r="BB43" s="1" t="str">
        <f t="shared" si="16"/>
        <v/>
      </c>
      <c r="BC43" s="1" t="str">
        <f t="shared" si="17"/>
        <v/>
      </c>
      <c r="BD43" s="1" t="str">
        <f t="shared" si="18"/>
        <v/>
      </c>
      <c r="BE43" s="1" t="str">
        <f t="shared" si="19"/>
        <v/>
      </c>
      <c r="BF43" s="284" t="str">
        <f t="shared" si="20"/>
        <v/>
      </c>
      <c r="BG43" s="1" t="str">
        <f t="shared" si="21"/>
        <v/>
      </c>
    </row>
    <row r="44" spans="2:59" ht="16.5" hidden="1" thickBot="1" x14ac:dyDescent="0.3">
      <c r="B44" s="24" t="str">
        <f t="shared" si="22"/>
        <v/>
      </c>
      <c r="C44" s="30" t="str">
        <f>IF('תנאי סף'!$AK44&lt;&gt;1,"",'תנאי סף'!C44)</f>
        <v/>
      </c>
      <c r="D44" s="30" t="str">
        <f>IF('תנאי סף'!$AK44&lt;&gt;1,"",'תנאי סף'!D44)</f>
        <v/>
      </c>
      <c r="E44" s="30" t="str">
        <f>IF('תנאי סף'!$AK44&lt;&gt;1,"",'תנאי סף'!E44)</f>
        <v/>
      </c>
      <c r="F44" s="30" t="str">
        <f>IF('תנאי סף'!$AK44&lt;&gt;1,"",'תנאי סף'!F44)</f>
        <v/>
      </c>
      <c r="G44" s="25"/>
      <c r="H44" s="26"/>
      <c r="I44" s="28" t="str">
        <f t="shared" si="7"/>
        <v/>
      </c>
      <c r="J44" s="26"/>
      <c r="K44" s="28" t="str">
        <f t="shared" si="8"/>
        <v/>
      </c>
      <c r="L44" s="26"/>
      <c r="M44" s="28" t="str">
        <f t="shared" si="9"/>
        <v/>
      </c>
      <c r="N44" s="28" t="str">
        <f t="shared" si="10"/>
        <v/>
      </c>
      <c r="O44" s="26"/>
      <c r="P44" s="28" t="str">
        <f t="shared" si="11"/>
        <v/>
      </c>
      <c r="Q44" s="28"/>
      <c r="R44" s="28"/>
      <c r="S44" s="28"/>
      <c r="T44" s="28"/>
      <c r="U44" s="28"/>
      <c r="V44" s="28" t="str">
        <f t="shared" si="12"/>
        <v/>
      </c>
      <c r="W44" s="28"/>
      <c r="X44" s="28"/>
      <c r="Y44" s="28"/>
      <c r="Z44" s="28"/>
      <c r="AA44" s="217" t="str">
        <f t="shared" si="13"/>
        <v/>
      </c>
      <c r="AB44" s="1">
        <f t="shared" si="23"/>
        <v>0</v>
      </c>
      <c r="AC44" s="1" t="str">
        <f t="shared" si="24"/>
        <v/>
      </c>
      <c r="AD44" s="1" t="str">
        <f t="shared" si="24"/>
        <v/>
      </c>
      <c r="AE44" s="1">
        <f t="shared" si="14"/>
        <v>0</v>
      </c>
      <c r="AG44" s="1">
        <f t="shared" si="25"/>
        <v>0</v>
      </c>
      <c r="AH44" s="1">
        <f t="shared" si="26"/>
        <v>1</v>
      </c>
      <c r="AI44" s="1">
        <f t="shared" si="27"/>
        <v>0</v>
      </c>
      <c r="AJ44" s="1">
        <f t="shared" si="28"/>
        <v>1</v>
      </c>
      <c r="AK44" s="1">
        <f t="shared" si="29"/>
        <v>1</v>
      </c>
      <c r="AL44" s="1">
        <f t="shared" si="30"/>
        <v>0</v>
      </c>
      <c r="BB44" s="1" t="str">
        <f t="shared" si="16"/>
        <v/>
      </c>
      <c r="BC44" s="1" t="str">
        <f t="shared" si="17"/>
        <v/>
      </c>
      <c r="BD44" s="1" t="str">
        <f t="shared" si="18"/>
        <v/>
      </c>
      <c r="BE44" s="1" t="str">
        <f t="shared" si="19"/>
        <v/>
      </c>
      <c r="BF44" s="284" t="str">
        <f t="shared" si="20"/>
        <v/>
      </c>
      <c r="BG44" s="1" t="str">
        <f t="shared" si="21"/>
        <v/>
      </c>
    </row>
    <row r="45" spans="2:59" ht="16.5" hidden="1" thickBot="1" x14ac:dyDescent="0.3">
      <c r="B45" s="24" t="str">
        <f t="shared" si="22"/>
        <v/>
      </c>
      <c r="C45" s="30" t="str">
        <f>IF('תנאי סף'!$AK45&lt;&gt;1,"",'תנאי סף'!C45)</f>
        <v/>
      </c>
      <c r="D45" s="30" t="str">
        <f>IF('תנאי סף'!$AK45&lt;&gt;1,"",'תנאי סף'!D45)</f>
        <v/>
      </c>
      <c r="E45" s="30" t="str">
        <f>IF('תנאי סף'!$AK45&lt;&gt;1,"",'תנאי סף'!E45)</f>
        <v/>
      </c>
      <c r="F45" s="30" t="str">
        <f>IF('תנאי סף'!$AK45&lt;&gt;1,"",'תנאי סף'!F45)</f>
        <v/>
      </c>
      <c r="G45" s="25"/>
      <c r="H45" s="26"/>
      <c r="I45" s="28" t="str">
        <f t="shared" si="7"/>
        <v/>
      </c>
      <c r="J45" s="26"/>
      <c r="K45" s="28" t="str">
        <f t="shared" si="8"/>
        <v/>
      </c>
      <c r="L45" s="26"/>
      <c r="M45" s="28" t="str">
        <f t="shared" si="9"/>
        <v/>
      </c>
      <c r="N45" s="28" t="str">
        <f t="shared" si="10"/>
        <v/>
      </c>
      <c r="O45" s="26"/>
      <c r="P45" s="28" t="str">
        <f t="shared" si="11"/>
        <v/>
      </c>
      <c r="Q45" s="28"/>
      <c r="R45" s="28"/>
      <c r="S45" s="28"/>
      <c r="T45" s="28"/>
      <c r="U45" s="28"/>
      <c r="V45" s="28" t="str">
        <f t="shared" si="12"/>
        <v/>
      </c>
      <c r="W45" s="28"/>
      <c r="X45" s="28"/>
      <c r="Y45" s="28"/>
      <c r="Z45" s="28"/>
      <c r="AA45" s="217" t="str">
        <f t="shared" si="13"/>
        <v/>
      </c>
      <c r="AB45" s="1">
        <f t="shared" si="23"/>
        <v>0</v>
      </c>
      <c r="AC45" s="1" t="str">
        <f t="shared" si="24"/>
        <v/>
      </c>
      <c r="AD45" s="1" t="str">
        <f t="shared" si="24"/>
        <v/>
      </c>
      <c r="AE45" s="1">
        <f t="shared" si="14"/>
        <v>0</v>
      </c>
      <c r="AG45" s="1">
        <f t="shared" si="25"/>
        <v>0</v>
      </c>
      <c r="AH45" s="1">
        <f t="shared" si="26"/>
        <v>1</v>
      </c>
      <c r="AI45" s="1">
        <f t="shared" si="27"/>
        <v>0</v>
      </c>
      <c r="AJ45" s="1">
        <f t="shared" si="28"/>
        <v>1</v>
      </c>
      <c r="AK45" s="1">
        <f t="shared" si="29"/>
        <v>1</v>
      </c>
      <c r="AL45" s="1">
        <f t="shared" si="30"/>
        <v>0</v>
      </c>
      <c r="BB45" s="1" t="str">
        <f t="shared" si="16"/>
        <v/>
      </c>
      <c r="BC45" s="1" t="str">
        <f t="shared" si="17"/>
        <v/>
      </c>
      <c r="BD45" s="1" t="str">
        <f t="shared" si="18"/>
        <v/>
      </c>
      <c r="BE45" s="1" t="str">
        <f t="shared" si="19"/>
        <v/>
      </c>
      <c r="BF45" s="284" t="str">
        <f t="shared" si="20"/>
        <v/>
      </c>
      <c r="BG45" s="1" t="str">
        <f t="shared" si="21"/>
        <v/>
      </c>
    </row>
    <row r="46" spans="2:59" ht="16.5" hidden="1" thickBot="1" x14ac:dyDescent="0.3">
      <c r="B46" s="24" t="str">
        <f t="shared" si="22"/>
        <v/>
      </c>
      <c r="C46" s="30" t="str">
        <f>IF('תנאי סף'!$AK46&lt;&gt;1,"",'תנאי סף'!C46)</f>
        <v/>
      </c>
      <c r="D46" s="30" t="str">
        <f>IF('תנאי סף'!$AK46&lt;&gt;1,"",'תנאי סף'!D46)</f>
        <v/>
      </c>
      <c r="E46" s="30" t="str">
        <f>IF('תנאי סף'!$AK46&lt;&gt;1,"",'תנאי סף'!E46)</f>
        <v/>
      </c>
      <c r="F46" s="30" t="str">
        <f>IF('תנאי סף'!$AK46&lt;&gt;1,"",'תנאי סף'!F46)</f>
        <v/>
      </c>
      <c r="G46" s="25"/>
      <c r="H46" s="26"/>
      <c r="I46" s="28" t="str">
        <f t="shared" si="7"/>
        <v/>
      </c>
      <c r="J46" s="26"/>
      <c r="K46" s="28" t="str">
        <f t="shared" si="8"/>
        <v/>
      </c>
      <c r="L46" s="26"/>
      <c r="M46" s="28" t="str">
        <f t="shared" si="9"/>
        <v/>
      </c>
      <c r="N46" s="28" t="str">
        <f t="shared" si="10"/>
        <v/>
      </c>
      <c r="O46" s="26"/>
      <c r="P46" s="28" t="str">
        <f t="shared" si="11"/>
        <v/>
      </c>
      <c r="Q46" s="28"/>
      <c r="R46" s="28"/>
      <c r="S46" s="28"/>
      <c r="T46" s="28"/>
      <c r="U46" s="28"/>
      <c r="V46" s="28" t="str">
        <f t="shared" si="12"/>
        <v/>
      </c>
      <c r="W46" s="28"/>
      <c r="X46" s="28"/>
      <c r="Y46" s="28"/>
      <c r="Z46" s="28"/>
      <c r="AA46" s="217" t="str">
        <f t="shared" si="13"/>
        <v/>
      </c>
      <c r="AB46" s="1">
        <f t="shared" si="23"/>
        <v>0</v>
      </c>
      <c r="AC46" s="1" t="str">
        <f t="shared" si="24"/>
        <v/>
      </c>
      <c r="AD46" s="1" t="str">
        <f t="shared" si="24"/>
        <v/>
      </c>
      <c r="AE46" s="1">
        <f t="shared" si="14"/>
        <v>0</v>
      </c>
      <c r="AG46" s="1">
        <f t="shared" si="25"/>
        <v>0</v>
      </c>
      <c r="AH46" s="1">
        <f t="shared" si="26"/>
        <v>1</v>
      </c>
      <c r="AI46" s="1">
        <f t="shared" si="27"/>
        <v>0</v>
      </c>
      <c r="AJ46" s="1">
        <f t="shared" si="28"/>
        <v>1</v>
      </c>
      <c r="AK46" s="1">
        <f t="shared" si="29"/>
        <v>1</v>
      </c>
      <c r="AL46" s="1">
        <f t="shared" si="30"/>
        <v>0</v>
      </c>
      <c r="BB46" s="1" t="str">
        <f t="shared" si="16"/>
        <v/>
      </c>
      <c r="BC46" s="1" t="str">
        <f t="shared" si="17"/>
        <v/>
      </c>
      <c r="BD46" s="1" t="str">
        <f t="shared" si="18"/>
        <v/>
      </c>
      <c r="BE46" s="1" t="str">
        <f t="shared" si="19"/>
        <v/>
      </c>
      <c r="BF46" s="284" t="str">
        <f t="shared" si="20"/>
        <v/>
      </c>
      <c r="BG46" s="1" t="str">
        <f t="shared" si="21"/>
        <v/>
      </c>
    </row>
    <row r="47" spans="2:59" ht="16.5" hidden="1" thickBot="1" x14ac:dyDescent="0.3">
      <c r="B47" s="24" t="str">
        <f t="shared" si="22"/>
        <v/>
      </c>
      <c r="C47" s="30" t="str">
        <f>IF('תנאי סף'!$AK47&lt;&gt;1,"",'תנאי סף'!C47)</f>
        <v/>
      </c>
      <c r="D47" s="30" t="str">
        <f>IF('תנאי סף'!$AK47&lt;&gt;1,"",'תנאי סף'!D47)</f>
        <v/>
      </c>
      <c r="E47" s="30" t="str">
        <f>IF('תנאי סף'!$AK47&lt;&gt;1,"",'תנאי סף'!E47)</f>
        <v/>
      </c>
      <c r="F47" s="30" t="str">
        <f>IF('תנאי סף'!$AK47&lt;&gt;1,"",'תנאי סף'!F47)</f>
        <v/>
      </c>
      <c r="G47" s="25"/>
      <c r="H47" s="26"/>
      <c r="I47" s="28" t="str">
        <f t="shared" si="7"/>
        <v/>
      </c>
      <c r="J47" s="26"/>
      <c r="K47" s="28" t="str">
        <f t="shared" si="8"/>
        <v/>
      </c>
      <c r="L47" s="26"/>
      <c r="M47" s="28" t="str">
        <f t="shared" si="9"/>
        <v/>
      </c>
      <c r="N47" s="28" t="str">
        <f t="shared" si="10"/>
        <v/>
      </c>
      <c r="O47" s="26"/>
      <c r="P47" s="28" t="str">
        <f t="shared" si="11"/>
        <v/>
      </c>
      <c r="Q47" s="28"/>
      <c r="R47" s="28"/>
      <c r="S47" s="28"/>
      <c r="T47" s="28"/>
      <c r="U47" s="28"/>
      <c r="V47" s="28" t="str">
        <f t="shared" si="12"/>
        <v/>
      </c>
      <c r="W47" s="28"/>
      <c r="X47" s="28"/>
      <c r="Y47" s="28"/>
      <c r="Z47" s="28"/>
      <c r="AA47" s="217" t="str">
        <f t="shared" si="13"/>
        <v/>
      </c>
      <c r="AB47" s="1">
        <f t="shared" si="23"/>
        <v>0</v>
      </c>
      <c r="AC47" s="1" t="str">
        <f t="shared" si="24"/>
        <v/>
      </c>
      <c r="AD47" s="1" t="str">
        <f t="shared" si="24"/>
        <v/>
      </c>
      <c r="AE47" s="1">
        <f t="shared" si="14"/>
        <v>0</v>
      </c>
      <c r="AG47" s="1">
        <f t="shared" si="25"/>
        <v>0</v>
      </c>
      <c r="AH47" s="1">
        <f t="shared" si="26"/>
        <v>1</v>
      </c>
      <c r="AI47" s="1">
        <f t="shared" si="27"/>
        <v>0</v>
      </c>
      <c r="AJ47" s="1">
        <f t="shared" si="28"/>
        <v>1</v>
      </c>
      <c r="AK47" s="1">
        <f t="shared" si="29"/>
        <v>1</v>
      </c>
      <c r="AL47" s="1">
        <f t="shared" si="30"/>
        <v>0</v>
      </c>
      <c r="BB47" s="1" t="str">
        <f t="shared" si="16"/>
        <v/>
      </c>
      <c r="BC47" s="1" t="str">
        <f t="shared" si="17"/>
        <v/>
      </c>
      <c r="BD47" s="1" t="str">
        <f t="shared" si="18"/>
        <v/>
      </c>
      <c r="BE47" s="1" t="str">
        <f t="shared" si="19"/>
        <v/>
      </c>
      <c r="BF47" s="284" t="str">
        <f t="shared" si="20"/>
        <v/>
      </c>
      <c r="BG47" s="1" t="str">
        <f t="shared" si="21"/>
        <v/>
      </c>
    </row>
    <row r="48" spans="2:59" ht="16.5" hidden="1" thickBot="1" x14ac:dyDescent="0.3">
      <c r="B48" s="24" t="str">
        <f t="shared" si="22"/>
        <v/>
      </c>
      <c r="C48" s="30" t="str">
        <f>IF('תנאי סף'!$AK48&lt;&gt;1,"",'תנאי סף'!C48)</f>
        <v/>
      </c>
      <c r="D48" s="30" t="str">
        <f>IF('תנאי סף'!$AK48&lt;&gt;1,"",'תנאי סף'!D48)</f>
        <v/>
      </c>
      <c r="E48" s="30" t="str">
        <f>IF('תנאי סף'!$AK48&lt;&gt;1,"",'תנאי סף'!E48)</f>
        <v/>
      </c>
      <c r="F48" s="30" t="str">
        <f>IF('תנאי סף'!$AK48&lt;&gt;1,"",'תנאי סף'!F48)</f>
        <v/>
      </c>
      <c r="G48" s="25"/>
      <c r="H48" s="26"/>
      <c r="I48" s="28" t="str">
        <f t="shared" si="7"/>
        <v/>
      </c>
      <c r="J48" s="26"/>
      <c r="K48" s="28" t="str">
        <f t="shared" si="8"/>
        <v/>
      </c>
      <c r="L48" s="26"/>
      <c r="M48" s="28" t="str">
        <f t="shared" si="9"/>
        <v/>
      </c>
      <c r="N48" s="28" t="str">
        <f t="shared" si="10"/>
        <v/>
      </c>
      <c r="O48" s="26"/>
      <c r="P48" s="28" t="str">
        <f t="shared" si="11"/>
        <v/>
      </c>
      <c r="Q48" s="28"/>
      <c r="R48" s="28"/>
      <c r="S48" s="28"/>
      <c r="T48" s="28"/>
      <c r="U48" s="28"/>
      <c r="V48" s="28" t="str">
        <f t="shared" si="12"/>
        <v/>
      </c>
      <c r="W48" s="28"/>
      <c r="X48" s="28"/>
      <c r="Y48" s="28"/>
      <c r="Z48" s="28"/>
      <c r="AA48" s="217" t="str">
        <f t="shared" si="13"/>
        <v/>
      </c>
      <c r="AB48" s="1">
        <f t="shared" si="23"/>
        <v>0</v>
      </c>
      <c r="AC48" s="1" t="str">
        <f t="shared" si="24"/>
        <v/>
      </c>
      <c r="AD48" s="1" t="str">
        <f t="shared" si="24"/>
        <v/>
      </c>
      <c r="AE48" s="1">
        <f t="shared" si="14"/>
        <v>0</v>
      </c>
      <c r="AG48" s="1">
        <f t="shared" si="25"/>
        <v>0</v>
      </c>
      <c r="AH48" s="1">
        <f t="shared" si="26"/>
        <v>1</v>
      </c>
      <c r="AI48" s="1">
        <f t="shared" si="27"/>
        <v>0</v>
      </c>
      <c r="AJ48" s="1">
        <f t="shared" si="28"/>
        <v>1</v>
      </c>
      <c r="AK48" s="1">
        <f t="shared" si="29"/>
        <v>1</v>
      </c>
      <c r="AL48" s="1">
        <f t="shared" si="30"/>
        <v>0</v>
      </c>
      <c r="BB48" s="1" t="str">
        <f t="shared" si="16"/>
        <v/>
      </c>
      <c r="BC48" s="1" t="str">
        <f t="shared" si="17"/>
        <v/>
      </c>
      <c r="BD48" s="1" t="str">
        <f t="shared" si="18"/>
        <v/>
      </c>
      <c r="BE48" s="1" t="str">
        <f t="shared" si="19"/>
        <v/>
      </c>
      <c r="BF48" s="284" t="str">
        <f t="shared" si="20"/>
        <v/>
      </c>
      <c r="BG48" s="1" t="str">
        <f t="shared" si="21"/>
        <v/>
      </c>
    </row>
    <row r="49" spans="2:59" ht="16.5" hidden="1" thickBot="1" x14ac:dyDescent="0.3">
      <c r="B49" s="24" t="str">
        <f t="shared" si="22"/>
        <v/>
      </c>
      <c r="C49" s="30" t="str">
        <f>IF('תנאי סף'!$AK49&lt;&gt;1,"",'תנאי סף'!C49)</f>
        <v/>
      </c>
      <c r="D49" s="30" t="str">
        <f>IF('תנאי סף'!$AK49&lt;&gt;1,"",'תנאי סף'!D49)</f>
        <v/>
      </c>
      <c r="E49" s="30" t="str">
        <f>IF('תנאי סף'!$AK49&lt;&gt;1,"",'תנאי סף'!E49)</f>
        <v/>
      </c>
      <c r="F49" s="30" t="str">
        <f>IF('תנאי סף'!$AK49&lt;&gt;1,"",'תנאי סף'!F49)</f>
        <v/>
      </c>
      <c r="G49" s="25"/>
      <c r="H49" s="26"/>
      <c r="I49" s="28" t="str">
        <f t="shared" si="7"/>
        <v/>
      </c>
      <c r="J49" s="26"/>
      <c r="K49" s="28" t="str">
        <f t="shared" si="8"/>
        <v/>
      </c>
      <c r="L49" s="26"/>
      <c r="M49" s="28" t="str">
        <f t="shared" si="9"/>
        <v/>
      </c>
      <c r="N49" s="28" t="str">
        <f t="shared" si="10"/>
        <v/>
      </c>
      <c r="O49" s="26"/>
      <c r="P49" s="28" t="str">
        <f t="shared" si="11"/>
        <v/>
      </c>
      <c r="Q49" s="28"/>
      <c r="R49" s="28"/>
      <c r="S49" s="28"/>
      <c r="T49" s="28"/>
      <c r="U49" s="28"/>
      <c r="V49" s="28" t="str">
        <f t="shared" si="12"/>
        <v/>
      </c>
      <c r="W49" s="28"/>
      <c r="X49" s="28"/>
      <c r="Y49" s="28"/>
      <c r="Z49" s="28"/>
      <c r="AA49" s="217" t="str">
        <f t="shared" si="13"/>
        <v/>
      </c>
      <c r="AB49" s="1">
        <f t="shared" si="23"/>
        <v>0</v>
      </c>
      <c r="AC49" s="1" t="str">
        <f t="shared" si="24"/>
        <v/>
      </c>
      <c r="AD49" s="1" t="str">
        <f t="shared" si="24"/>
        <v/>
      </c>
      <c r="AE49" s="1">
        <f t="shared" si="14"/>
        <v>0</v>
      </c>
      <c r="AG49" s="1">
        <f t="shared" si="25"/>
        <v>0</v>
      </c>
      <c r="AH49" s="1">
        <f t="shared" si="26"/>
        <v>1</v>
      </c>
      <c r="AI49" s="1">
        <f t="shared" si="27"/>
        <v>0</v>
      </c>
      <c r="AJ49" s="1">
        <f t="shared" si="28"/>
        <v>1</v>
      </c>
      <c r="AK49" s="1">
        <f t="shared" si="29"/>
        <v>1</v>
      </c>
      <c r="AL49" s="1">
        <f t="shared" si="30"/>
        <v>0</v>
      </c>
      <c r="BB49" s="1" t="str">
        <f t="shared" si="16"/>
        <v/>
      </c>
      <c r="BC49" s="1" t="str">
        <f t="shared" si="17"/>
        <v/>
      </c>
      <c r="BD49" s="1" t="str">
        <f t="shared" si="18"/>
        <v/>
      </c>
      <c r="BE49" s="1" t="str">
        <f t="shared" si="19"/>
        <v/>
      </c>
      <c r="BF49" s="284" t="str">
        <f t="shared" si="20"/>
        <v/>
      </c>
      <c r="BG49" s="1" t="str">
        <f t="shared" si="21"/>
        <v/>
      </c>
    </row>
    <row r="50" spans="2:59" ht="16.5" hidden="1" thickBot="1" x14ac:dyDescent="0.3">
      <c r="B50" s="24" t="str">
        <f t="shared" si="22"/>
        <v/>
      </c>
      <c r="C50" s="30" t="str">
        <f>IF('תנאי סף'!$AK50&lt;&gt;1,"",'תנאי סף'!C50)</f>
        <v/>
      </c>
      <c r="D50" s="30" t="str">
        <f>IF('תנאי סף'!$AK50&lt;&gt;1,"",'תנאי סף'!D50)</f>
        <v/>
      </c>
      <c r="E50" s="30" t="str">
        <f>IF('תנאי סף'!$AK50&lt;&gt;1,"",'תנאי סף'!E50)</f>
        <v/>
      </c>
      <c r="F50" s="30" t="str">
        <f>IF('תנאי סף'!$AK50&lt;&gt;1,"",'תנאי סף'!F50)</f>
        <v/>
      </c>
      <c r="G50" s="25"/>
      <c r="H50" s="26"/>
      <c r="I50" s="28" t="str">
        <f t="shared" si="7"/>
        <v/>
      </c>
      <c r="J50" s="26"/>
      <c r="K50" s="28" t="str">
        <f t="shared" si="8"/>
        <v/>
      </c>
      <c r="L50" s="26"/>
      <c r="M50" s="28" t="str">
        <f t="shared" si="9"/>
        <v/>
      </c>
      <c r="N50" s="28" t="str">
        <f t="shared" si="10"/>
        <v/>
      </c>
      <c r="O50" s="26"/>
      <c r="P50" s="28" t="str">
        <f t="shared" si="11"/>
        <v/>
      </c>
      <c r="Q50" s="28"/>
      <c r="R50" s="28"/>
      <c r="S50" s="28"/>
      <c r="T50" s="28"/>
      <c r="U50" s="28"/>
      <c r="V50" s="28" t="str">
        <f t="shared" si="12"/>
        <v/>
      </c>
      <c r="W50" s="28"/>
      <c r="X50" s="28"/>
      <c r="Y50" s="28"/>
      <c r="Z50" s="28"/>
      <c r="AA50" s="217" t="str">
        <f t="shared" si="13"/>
        <v/>
      </c>
      <c r="AB50" s="1">
        <f t="shared" si="23"/>
        <v>0</v>
      </c>
      <c r="AC50" s="1" t="str">
        <f t="shared" si="24"/>
        <v/>
      </c>
      <c r="AD50" s="1" t="str">
        <f t="shared" si="24"/>
        <v/>
      </c>
      <c r="AE50" s="1">
        <f t="shared" si="14"/>
        <v>0</v>
      </c>
      <c r="AG50" s="1">
        <f t="shared" si="25"/>
        <v>0</v>
      </c>
      <c r="AH50" s="1">
        <f t="shared" si="26"/>
        <v>1</v>
      </c>
      <c r="AI50" s="1">
        <f t="shared" si="27"/>
        <v>0</v>
      </c>
      <c r="AJ50" s="1">
        <f t="shared" si="28"/>
        <v>1</v>
      </c>
      <c r="AK50" s="1">
        <f t="shared" si="29"/>
        <v>1</v>
      </c>
      <c r="AL50" s="1">
        <f t="shared" si="30"/>
        <v>0</v>
      </c>
      <c r="BB50" s="1" t="str">
        <f t="shared" si="16"/>
        <v/>
      </c>
      <c r="BC50" s="1" t="str">
        <f t="shared" si="17"/>
        <v/>
      </c>
      <c r="BD50" s="1" t="str">
        <f t="shared" si="18"/>
        <v/>
      </c>
      <c r="BE50" s="1" t="str">
        <f t="shared" si="19"/>
        <v/>
      </c>
      <c r="BF50" s="284" t="str">
        <f t="shared" si="20"/>
        <v/>
      </c>
      <c r="BG50" s="1" t="str">
        <f t="shared" si="21"/>
        <v/>
      </c>
    </row>
    <row r="51" spans="2:59" ht="16.5" hidden="1" thickBot="1" x14ac:dyDescent="0.3">
      <c r="B51" s="24" t="str">
        <f t="shared" si="22"/>
        <v/>
      </c>
      <c r="C51" s="30" t="str">
        <f>IF('תנאי סף'!$AK51&lt;&gt;1,"",'תנאי סף'!C51)</f>
        <v/>
      </c>
      <c r="D51" s="30" t="str">
        <f>IF('תנאי סף'!$AK51&lt;&gt;1,"",'תנאי סף'!D51)</f>
        <v/>
      </c>
      <c r="E51" s="30" t="str">
        <f>IF('תנאי סף'!$AK51&lt;&gt;1,"",'תנאי סף'!E51)</f>
        <v/>
      </c>
      <c r="F51" s="30" t="str">
        <f>IF('תנאי סף'!$AK51&lt;&gt;1,"",'תנאי סף'!F51)</f>
        <v/>
      </c>
      <c r="G51" s="25"/>
      <c r="H51" s="26"/>
      <c r="I51" s="28" t="str">
        <f t="shared" si="7"/>
        <v/>
      </c>
      <c r="J51" s="26"/>
      <c r="K51" s="28" t="str">
        <f t="shared" si="8"/>
        <v/>
      </c>
      <c r="L51" s="26"/>
      <c r="M51" s="28" t="str">
        <f t="shared" si="9"/>
        <v/>
      </c>
      <c r="N51" s="28" t="str">
        <f t="shared" si="10"/>
        <v/>
      </c>
      <c r="O51" s="26"/>
      <c r="P51" s="28" t="str">
        <f t="shared" si="11"/>
        <v/>
      </c>
      <c r="Q51" s="28"/>
      <c r="R51" s="28"/>
      <c r="S51" s="28"/>
      <c r="T51" s="28"/>
      <c r="U51" s="28"/>
      <c r="V51" s="28" t="str">
        <f t="shared" si="12"/>
        <v/>
      </c>
      <c r="W51" s="28"/>
      <c r="X51" s="28"/>
      <c r="Y51" s="28"/>
      <c r="Z51" s="28"/>
      <c r="AA51" s="217" t="str">
        <f t="shared" si="13"/>
        <v/>
      </c>
      <c r="AB51" s="1">
        <f t="shared" si="23"/>
        <v>0</v>
      </c>
      <c r="AC51" s="1" t="str">
        <f t="shared" si="24"/>
        <v/>
      </c>
      <c r="AD51" s="1" t="str">
        <f t="shared" si="24"/>
        <v/>
      </c>
      <c r="AE51" s="1">
        <f t="shared" si="14"/>
        <v>0</v>
      </c>
      <c r="AG51" s="1">
        <f t="shared" si="25"/>
        <v>0</v>
      </c>
      <c r="AH51" s="1">
        <f t="shared" si="26"/>
        <v>1</v>
      </c>
      <c r="AI51" s="1">
        <f t="shared" si="27"/>
        <v>0</v>
      </c>
      <c r="AJ51" s="1">
        <f t="shared" si="28"/>
        <v>1</v>
      </c>
      <c r="AK51" s="1">
        <f t="shared" si="29"/>
        <v>1</v>
      </c>
      <c r="AL51" s="1">
        <f t="shared" si="30"/>
        <v>0</v>
      </c>
      <c r="BB51" s="1" t="str">
        <f t="shared" si="16"/>
        <v/>
      </c>
      <c r="BC51" s="1" t="str">
        <f t="shared" si="17"/>
        <v/>
      </c>
      <c r="BD51" s="1" t="str">
        <f t="shared" si="18"/>
        <v/>
      </c>
      <c r="BE51" s="1" t="str">
        <f t="shared" si="19"/>
        <v/>
      </c>
      <c r="BF51" s="284" t="str">
        <f t="shared" si="20"/>
        <v/>
      </c>
      <c r="BG51" s="1" t="str">
        <f t="shared" si="21"/>
        <v/>
      </c>
    </row>
    <row r="52" spans="2:59" ht="16.5" hidden="1" thickBot="1" x14ac:dyDescent="0.3">
      <c r="B52" s="24" t="str">
        <f t="shared" si="22"/>
        <v/>
      </c>
      <c r="C52" s="30" t="str">
        <f>IF('תנאי סף'!$AK52&lt;&gt;1,"",'תנאי סף'!C52)</f>
        <v/>
      </c>
      <c r="D52" s="30" t="str">
        <f>IF('תנאי סף'!$AK52&lt;&gt;1,"",'תנאי סף'!D52)</f>
        <v/>
      </c>
      <c r="E52" s="30" t="str">
        <f>IF('תנאי סף'!$AK52&lt;&gt;1,"",'תנאי סף'!E52)</f>
        <v/>
      </c>
      <c r="F52" s="30" t="str">
        <f>IF('תנאי סף'!$AK52&lt;&gt;1,"",'תנאי סף'!F52)</f>
        <v/>
      </c>
      <c r="G52" s="25"/>
      <c r="H52" s="26"/>
      <c r="I52" s="28" t="str">
        <f t="shared" si="7"/>
        <v/>
      </c>
      <c r="J52" s="26"/>
      <c r="K52" s="28" t="str">
        <f t="shared" si="8"/>
        <v/>
      </c>
      <c r="L52" s="26"/>
      <c r="M52" s="28" t="str">
        <f t="shared" si="9"/>
        <v/>
      </c>
      <c r="N52" s="28" t="str">
        <f t="shared" si="10"/>
        <v/>
      </c>
      <c r="O52" s="26"/>
      <c r="P52" s="28" t="str">
        <f t="shared" si="11"/>
        <v/>
      </c>
      <c r="Q52" s="28"/>
      <c r="R52" s="28"/>
      <c r="S52" s="28"/>
      <c r="T52" s="28"/>
      <c r="U52" s="28"/>
      <c r="V52" s="28" t="str">
        <f t="shared" si="12"/>
        <v/>
      </c>
      <c r="W52" s="28"/>
      <c r="X52" s="28"/>
      <c r="Y52" s="28"/>
      <c r="Z52" s="28"/>
      <c r="AA52" s="217" t="str">
        <f t="shared" si="13"/>
        <v/>
      </c>
      <c r="AB52" s="1">
        <f t="shared" si="23"/>
        <v>0</v>
      </c>
      <c r="AC52" s="1" t="str">
        <f t="shared" si="24"/>
        <v/>
      </c>
      <c r="AD52" s="1" t="str">
        <f t="shared" si="24"/>
        <v/>
      </c>
      <c r="AE52" s="1">
        <f t="shared" si="14"/>
        <v>0</v>
      </c>
      <c r="AG52" s="1">
        <f t="shared" si="25"/>
        <v>0</v>
      </c>
      <c r="AH52" s="1">
        <f t="shared" si="26"/>
        <v>1</v>
      </c>
      <c r="AI52" s="1">
        <f t="shared" si="27"/>
        <v>0</v>
      </c>
      <c r="AJ52" s="1">
        <f t="shared" si="28"/>
        <v>1</v>
      </c>
      <c r="AK52" s="1">
        <f t="shared" si="29"/>
        <v>1</v>
      </c>
      <c r="AL52" s="1">
        <f t="shared" si="30"/>
        <v>0</v>
      </c>
      <c r="BB52" s="1" t="str">
        <f t="shared" si="16"/>
        <v/>
      </c>
      <c r="BC52" s="1" t="str">
        <f t="shared" si="17"/>
        <v/>
      </c>
      <c r="BD52" s="1" t="str">
        <f t="shared" si="18"/>
        <v/>
      </c>
      <c r="BE52" s="1" t="str">
        <f t="shared" si="19"/>
        <v/>
      </c>
      <c r="BF52" s="284" t="str">
        <f t="shared" si="20"/>
        <v/>
      </c>
      <c r="BG52" s="1" t="str">
        <f t="shared" si="21"/>
        <v/>
      </c>
    </row>
    <row r="53" spans="2:59" ht="16.5" hidden="1" thickBot="1" x14ac:dyDescent="0.3">
      <c r="B53" s="24" t="str">
        <f t="shared" si="22"/>
        <v/>
      </c>
      <c r="C53" s="30" t="str">
        <f>IF('תנאי סף'!$AK53&lt;&gt;1,"",'תנאי סף'!C53)</f>
        <v/>
      </c>
      <c r="D53" s="30" t="str">
        <f>IF('תנאי סף'!$AK53&lt;&gt;1,"",'תנאי סף'!D53)</f>
        <v/>
      </c>
      <c r="E53" s="30" t="str">
        <f>IF('תנאי סף'!$AK53&lt;&gt;1,"",'תנאי סף'!E53)</f>
        <v/>
      </c>
      <c r="F53" s="30" t="str">
        <f>IF('תנאי סף'!$AK53&lt;&gt;1,"",'תנאי סף'!F53)</f>
        <v/>
      </c>
      <c r="G53" s="25"/>
      <c r="H53" s="26"/>
      <c r="I53" s="28" t="str">
        <f t="shared" si="7"/>
        <v/>
      </c>
      <c r="J53" s="26"/>
      <c r="K53" s="28" t="str">
        <f t="shared" si="8"/>
        <v/>
      </c>
      <c r="L53" s="26"/>
      <c r="M53" s="28" t="str">
        <f t="shared" si="9"/>
        <v/>
      </c>
      <c r="N53" s="28" t="str">
        <f t="shared" si="10"/>
        <v/>
      </c>
      <c r="O53" s="26"/>
      <c r="P53" s="28" t="str">
        <f t="shared" si="11"/>
        <v/>
      </c>
      <c r="Q53" s="28"/>
      <c r="R53" s="28"/>
      <c r="S53" s="28"/>
      <c r="T53" s="28"/>
      <c r="U53" s="28"/>
      <c r="V53" s="28" t="str">
        <f t="shared" si="12"/>
        <v/>
      </c>
      <c r="W53" s="28"/>
      <c r="X53" s="28"/>
      <c r="Y53" s="28"/>
      <c r="Z53" s="28"/>
      <c r="AA53" s="217" t="str">
        <f t="shared" si="13"/>
        <v/>
      </c>
      <c r="AB53" s="1">
        <f t="shared" si="23"/>
        <v>0</v>
      </c>
      <c r="AC53" s="1" t="str">
        <f t="shared" si="24"/>
        <v/>
      </c>
      <c r="AD53" s="1" t="str">
        <f t="shared" si="24"/>
        <v/>
      </c>
      <c r="AE53" s="1">
        <f t="shared" si="14"/>
        <v>0</v>
      </c>
      <c r="AG53" s="1">
        <f t="shared" si="25"/>
        <v>0</v>
      </c>
      <c r="AH53" s="1">
        <f t="shared" si="26"/>
        <v>1</v>
      </c>
      <c r="AI53" s="1">
        <f t="shared" si="27"/>
        <v>0</v>
      </c>
      <c r="AJ53" s="1">
        <f t="shared" si="28"/>
        <v>1</v>
      </c>
      <c r="AK53" s="1">
        <f t="shared" si="29"/>
        <v>1</v>
      </c>
      <c r="AL53" s="1">
        <f t="shared" si="30"/>
        <v>0</v>
      </c>
      <c r="BB53" s="1" t="str">
        <f t="shared" si="16"/>
        <v/>
      </c>
      <c r="BC53" s="1" t="str">
        <f t="shared" si="17"/>
        <v/>
      </c>
      <c r="BD53" s="1" t="str">
        <f t="shared" si="18"/>
        <v/>
      </c>
      <c r="BE53" s="1" t="str">
        <f t="shared" si="19"/>
        <v/>
      </c>
      <c r="BF53" s="284" t="str">
        <f t="shared" si="20"/>
        <v/>
      </c>
      <c r="BG53" s="1" t="str">
        <f t="shared" si="21"/>
        <v/>
      </c>
    </row>
    <row r="54" spans="2:59" ht="16.5" hidden="1" thickBot="1" x14ac:dyDescent="0.3">
      <c r="B54" s="24" t="str">
        <f t="shared" si="22"/>
        <v/>
      </c>
      <c r="C54" s="30" t="str">
        <f>IF('תנאי סף'!$AK54&lt;&gt;1,"",'תנאי סף'!C54)</f>
        <v/>
      </c>
      <c r="D54" s="30" t="str">
        <f>IF('תנאי סף'!$AK54&lt;&gt;1,"",'תנאי סף'!D54)</f>
        <v/>
      </c>
      <c r="E54" s="30" t="str">
        <f>IF('תנאי סף'!$AK54&lt;&gt;1,"",'תנאי סף'!E54)</f>
        <v/>
      </c>
      <c r="F54" s="30" t="str">
        <f>IF('תנאי סף'!$AK54&lt;&gt;1,"",'תנאי סף'!F54)</f>
        <v/>
      </c>
      <c r="G54" s="25"/>
      <c r="H54" s="26"/>
      <c r="I54" s="28" t="str">
        <f t="shared" si="7"/>
        <v/>
      </c>
      <c r="J54" s="26"/>
      <c r="K54" s="28" t="str">
        <f t="shared" si="8"/>
        <v/>
      </c>
      <c r="L54" s="26"/>
      <c r="M54" s="28" t="str">
        <f t="shared" si="9"/>
        <v/>
      </c>
      <c r="N54" s="28" t="str">
        <f t="shared" si="10"/>
        <v/>
      </c>
      <c r="O54" s="26"/>
      <c r="P54" s="28" t="str">
        <f t="shared" si="11"/>
        <v/>
      </c>
      <c r="Q54" s="28"/>
      <c r="R54" s="28"/>
      <c r="S54" s="28"/>
      <c r="T54" s="28"/>
      <c r="U54" s="28"/>
      <c r="V54" s="28" t="str">
        <f t="shared" si="12"/>
        <v/>
      </c>
      <c r="W54" s="28"/>
      <c r="X54" s="28"/>
      <c r="Y54" s="28"/>
      <c r="Z54" s="28"/>
      <c r="AA54" s="217" t="str">
        <f t="shared" si="13"/>
        <v/>
      </c>
      <c r="AB54" s="1">
        <f t="shared" si="23"/>
        <v>0</v>
      </c>
      <c r="AC54" s="1" t="str">
        <f t="shared" si="24"/>
        <v/>
      </c>
      <c r="AD54" s="1" t="str">
        <f t="shared" si="24"/>
        <v/>
      </c>
      <c r="AE54" s="1">
        <f t="shared" si="14"/>
        <v>0</v>
      </c>
      <c r="AG54" s="1">
        <f t="shared" si="25"/>
        <v>0</v>
      </c>
      <c r="AH54" s="1">
        <f t="shared" si="26"/>
        <v>1</v>
      </c>
      <c r="AI54" s="1">
        <f t="shared" si="27"/>
        <v>0</v>
      </c>
      <c r="AJ54" s="1">
        <f t="shared" si="28"/>
        <v>1</v>
      </c>
      <c r="AK54" s="1">
        <f t="shared" si="29"/>
        <v>1</v>
      </c>
      <c r="AL54" s="1">
        <f t="shared" si="30"/>
        <v>0</v>
      </c>
      <c r="BB54" s="1" t="str">
        <f t="shared" si="16"/>
        <v/>
      </c>
      <c r="BC54" s="1" t="str">
        <f t="shared" si="17"/>
        <v/>
      </c>
      <c r="BD54" s="1" t="str">
        <f t="shared" si="18"/>
        <v/>
      </c>
      <c r="BE54" s="1" t="str">
        <f t="shared" si="19"/>
        <v/>
      </c>
      <c r="BF54" s="284" t="str">
        <f t="shared" si="20"/>
        <v/>
      </c>
      <c r="BG54" s="1" t="str">
        <f t="shared" si="21"/>
        <v/>
      </c>
    </row>
    <row r="55" spans="2:59" ht="16.5" hidden="1" thickBot="1" x14ac:dyDescent="0.3">
      <c r="B55" s="24" t="str">
        <f t="shared" si="22"/>
        <v/>
      </c>
      <c r="C55" s="30" t="str">
        <f>IF('תנאי סף'!$AK55&lt;&gt;1,"",'תנאי סף'!C55)</f>
        <v/>
      </c>
      <c r="D55" s="30" t="str">
        <f>IF('תנאי סף'!$AK55&lt;&gt;1,"",'תנאי סף'!D55)</f>
        <v/>
      </c>
      <c r="E55" s="30" t="str">
        <f>IF('תנאי סף'!$AK55&lt;&gt;1,"",'תנאי סף'!E55)</f>
        <v/>
      </c>
      <c r="F55" s="30" t="str">
        <f>IF('תנאי סף'!$AK55&lt;&gt;1,"",'תנאי סף'!F55)</f>
        <v/>
      </c>
      <c r="G55" s="25"/>
      <c r="H55" s="26"/>
      <c r="I55" s="28" t="str">
        <f t="shared" si="7"/>
        <v/>
      </c>
      <c r="J55" s="26"/>
      <c r="K55" s="28" t="str">
        <f t="shared" si="8"/>
        <v/>
      </c>
      <c r="L55" s="26"/>
      <c r="M55" s="28" t="str">
        <f t="shared" si="9"/>
        <v/>
      </c>
      <c r="N55" s="28" t="str">
        <f t="shared" si="10"/>
        <v/>
      </c>
      <c r="O55" s="26"/>
      <c r="P55" s="28" t="str">
        <f t="shared" si="11"/>
        <v/>
      </c>
      <c r="Q55" s="28"/>
      <c r="R55" s="28"/>
      <c r="S55" s="28"/>
      <c r="T55" s="28"/>
      <c r="U55" s="28"/>
      <c r="V55" s="28" t="str">
        <f t="shared" si="12"/>
        <v/>
      </c>
      <c r="W55" s="28"/>
      <c r="X55" s="28"/>
      <c r="Y55" s="28"/>
      <c r="Z55" s="28"/>
      <c r="AA55" s="217" t="str">
        <f t="shared" si="13"/>
        <v/>
      </c>
      <c r="AB55" s="1">
        <f t="shared" si="23"/>
        <v>0</v>
      </c>
      <c r="AC55" s="1" t="str">
        <f t="shared" si="24"/>
        <v/>
      </c>
      <c r="AD55" s="1" t="str">
        <f t="shared" si="24"/>
        <v/>
      </c>
      <c r="AE55" s="1">
        <f t="shared" si="14"/>
        <v>0</v>
      </c>
      <c r="AG55" s="1">
        <f t="shared" si="25"/>
        <v>0</v>
      </c>
      <c r="AH55" s="1">
        <f t="shared" si="26"/>
        <v>1</v>
      </c>
      <c r="AI55" s="1">
        <f t="shared" si="27"/>
        <v>0</v>
      </c>
      <c r="AJ55" s="1">
        <f t="shared" si="28"/>
        <v>1</v>
      </c>
      <c r="AK55" s="1">
        <f t="shared" si="29"/>
        <v>1</v>
      </c>
      <c r="AL55" s="1">
        <f t="shared" si="30"/>
        <v>0</v>
      </c>
      <c r="BB55" s="1" t="str">
        <f t="shared" si="16"/>
        <v/>
      </c>
      <c r="BC55" s="1" t="str">
        <f t="shared" si="17"/>
        <v/>
      </c>
      <c r="BD55" s="1" t="str">
        <f t="shared" si="18"/>
        <v/>
      </c>
      <c r="BE55" s="1" t="str">
        <f t="shared" si="19"/>
        <v/>
      </c>
      <c r="BF55" s="284" t="str">
        <f t="shared" si="20"/>
        <v/>
      </c>
      <c r="BG55" s="1" t="str">
        <f t="shared" si="21"/>
        <v/>
      </c>
    </row>
    <row r="56" spans="2:59" ht="16.5" hidden="1" thickBot="1" x14ac:dyDescent="0.3">
      <c r="B56" s="24" t="str">
        <f t="shared" si="22"/>
        <v/>
      </c>
      <c r="C56" s="30" t="str">
        <f>IF('תנאי סף'!$AK56&lt;&gt;1,"",'תנאי סף'!C56)</f>
        <v/>
      </c>
      <c r="D56" s="30" t="str">
        <f>IF('תנאי סף'!$AK56&lt;&gt;1,"",'תנאי סף'!D56)</f>
        <v/>
      </c>
      <c r="E56" s="30" t="str">
        <f>IF('תנאי סף'!$AK56&lt;&gt;1,"",'תנאי סף'!E56)</f>
        <v/>
      </c>
      <c r="F56" s="30" t="str">
        <f>IF('תנאי סף'!$AK56&lt;&gt;1,"",'תנאי סף'!F56)</f>
        <v/>
      </c>
      <c r="G56" s="25"/>
      <c r="H56" s="26"/>
      <c r="I56" s="28" t="str">
        <f t="shared" si="7"/>
        <v/>
      </c>
      <c r="J56" s="26"/>
      <c r="K56" s="28" t="str">
        <f t="shared" si="8"/>
        <v/>
      </c>
      <c r="L56" s="26"/>
      <c r="M56" s="28" t="str">
        <f t="shared" si="9"/>
        <v/>
      </c>
      <c r="N56" s="28" t="str">
        <f t="shared" si="10"/>
        <v/>
      </c>
      <c r="O56" s="26"/>
      <c r="P56" s="28" t="str">
        <f t="shared" si="11"/>
        <v/>
      </c>
      <c r="Q56" s="28"/>
      <c r="R56" s="28"/>
      <c r="S56" s="28"/>
      <c r="T56" s="28"/>
      <c r="U56" s="28"/>
      <c r="V56" s="28" t="str">
        <f t="shared" si="12"/>
        <v/>
      </c>
      <c r="W56" s="28"/>
      <c r="X56" s="28"/>
      <c r="Y56" s="28"/>
      <c r="Z56" s="28"/>
      <c r="AA56" s="217" t="str">
        <f t="shared" si="13"/>
        <v/>
      </c>
      <c r="AB56" s="1">
        <f t="shared" si="23"/>
        <v>0</v>
      </c>
      <c r="AC56" s="1" t="str">
        <f t="shared" si="24"/>
        <v/>
      </c>
      <c r="AD56" s="1" t="str">
        <f t="shared" si="24"/>
        <v/>
      </c>
      <c r="AE56" s="1">
        <f t="shared" si="14"/>
        <v>0</v>
      </c>
      <c r="AG56" s="1">
        <f t="shared" si="25"/>
        <v>0</v>
      </c>
      <c r="AH56" s="1">
        <f t="shared" si="26"/>
        <v>1</v>
      </c>
      <c r="AI56" s="1">
        <f t="shared" si="27"/>
        <v>0</v>
      </c>
      <c r="AJ56" s="1">
        <f t="shared" si="28"/>
        <v>1</v>
      </c>
      <c r="AK56" s="1">
        <f t="shared" si="29"/>
        <v>1</v>
      </c>
      <c r="AL56" s="1">
        <f t="shared" si="30"/>
        <v>0</v>
      </c>
      <c r="BB56" s="1" t="str">
        <f t="shared" si="16"/>
        <v/>
      </c>
      <c r="BC56" s="1" t="str">
        <f t="shared" si="17"/>
        <v/>
      </c>
      <c r="BD56" s="1" t="str">
        <f t="shared" si="18"/>
        <v/>
      </c>
      <c r="BE56" s="1" t="str">
        <f t="shared" si="19"/>
        <v/>
      </c>
      <c r="BF56" s="284" t="str">
        <f t="shared" si="20"/>
        <v/>
      </c>
      <c r="BG56" s="1" t="str">
        <f t="shared" si="21"/>
        <v/>
      </c>
    </row>
    <row r="57" spans="2:59" ht="16.5" hidden="1" thickBot="1" x14ac:dyDescent="0.3">
      <c r="B57" s="24" t="str">
        <f t="shared" si="22"/>
        <v/>
      </c>
      <c r="C57" s="30" t="str">
        <f>IF('תנאי סף'!$AK57&lt;&gt;1,"",'תנאי סף'!C57)</f>
        <v/>
      </c>
      <c r="D57" s="30" t="str">
        <f>IF('תנאי סף'!$AK57&lt;&gt;1,"",'תנאי סף'!D57)</f>
        <v/>
      </c>
      <c r="E57" s="30" t="str">
        <f>IF('תנאי סף'!$AK57&lt;&gt;1,"",'תנאי סף'!E57)</f>
        <v/>
      </c>
      <c r="F57" s="30" t="str">
        <f>IF('תנאי סף'!$AK57&lt;&gt;1,"",'תנאי סף'!F57)</f>
        <v/>
      </c>
      <c r="G57" s="25"/>
      <c r="H57" s="26"/>
      <c r="I57" s="28" t="str">
        <f t="shared" si="7"/>
        <v/>
      </c>
      <c r="J57" s="26"/>
      <c r="K57" s="28" t="str">
        <f t="shared" si="8"/>
        <v/>
      </c>
      <c r="L57" s="26"/>
      <c r="M57" s="28" t="str">
        <f t="shared" si="9"/>
        <v/>
      </c>
      <c r="N57" s="28" t="str">
        <f t="shared" si="10"/>
        <v/>
      </c>
      <c r="O57" s="26"/>
      <c r="P57" s="28" t="str">
        <f t="shared" si="11"/>
        <v/>
      </c>
      <c r="Q57" s="28"/>
      <c r="R57" s="28"/>
      <c r="S57" s="28"/>
      <c r="T57" s="28"/>
      <c r="U57" s="28"/>
      <c r="V57" s="28" t="str">
        <f t="shared" si="12"/>
        <v/>
      </c>
      <c r="W57" s="28"/>
      <c r="X57" s="28"/>
      <c r="Y57" s="28"/>
      <c r="Z57" s="28"/>
      <c r="AA57" s="217" t="str">
        <f t="shared" si="13"/>
        <v/>
      </c>
      <c r="AB57" s="1">
        <f t="shared" si="23"/>
        <v>0</v>
      </c>
      <c r="AC57" s="1" t="str">
        <f t="shared" si="24"/>
        <v/>
      </c>
      <c r="AD57" s="1" t="str">
        <f t="shared" si="24"/>
        <v/>
      </c>
      <c r="AE57" s="1">
        <f t="shared" si="14"/>
        <v>0</v>
      </c>
      <c r="AG57" s="1">
        <f t="shared" si="25"/>
        <v>0</v>
      </c>
      <c r="AH57" s="1">
        <f t="shared" si="26"/>
        <v>1</v>
      </c>
      <c r="AI57" s="1">
        <f t="shared" si="27"/>
        <v>0</v>
      </c>
      <c r="AJ57" s="1">
        <f t="shared" si="28"/>
        <v>1</v>
      </c>
      <c r="AK57" s="1">
        <f t="shared" si="29"/>
        <v>1</v>
      </c>
      <c r="AL57" s="1">
        <f t="shared" si="30"/>
        <v>0</v>
      </c>
      <c r="BB57" s="1" t="str">
        <f t="shared" si="16"/>
        <v/>
      </c>
      <c r="BC57" s="1" t="str">
        <f t="shared" si="17"/>
        <v/>
      </c>
      <c r="BD57" s="1" t="str">
        <f t="shared" si="18"/>
        <v/>
      </c>
      <c r="BE57" s="1" t="str">
        <f t="shared" si="19"/>
        <v/>
      </c>
      <c r="BF57" s="284" t="str">
        <f t="shared" si="20"/>
        <v/>
      </c>
      <c r="BG57" s="1" t="str">
        <f t="shared" si="21"/>
        <v/>
      </c>
    </row>
    <row r="58" spans="2:59" ht="16.5" hidden="1" thickBot="1" x14ac:dyDescent="0.3">
      <c r="B58" s="24" t="str">
        <f t="shared" si="22"/>
        <v/>
      </c>
      <c r="C58" s="30" t="str">
        <f>IF('תנאי סף'!$AK58&lt;&gt;1,"",'תנאי סף'!C58)</f>
        <v/>
      </c>
      <c r="D58" s="30" t="str">
        <f>IF('תנאי סף'!$AK58&lt;&gt;1,"",'תנאי סף'!D58)</f>
        <v/>
      </c>
      <c r="E58" s="30" t="str">
        <f>IF('תנאי סף'!$AK58&lt;&gt;1,"",'תנאי סף'!E58)</f>
        <v/>
      </c>
      <c r="F58" s="30" t="str">
        <f>IF('תנאי סף'!$AK58&lt;&gt;1,"",'תנאי סף'!F58)</f>
        <v/>
      </c>
      <c r="G58" s="25"/>
      <c r="H58" s="26"/>
      <c r="I58" s="28" t="str">
        <f t="shared" si="7"/>
        <v/>
      </c>
      <c r="J58" s="26"/>
      <c r="K58" s="28" t="str">
        <f t="shared" si="8"/>
        <v/>
      </c>
      <c r="L58" s="26"/>
      <c r="M58" s="28" t="str">
        <f t="shared" si="9"/>
        <v/>
      </c>
      <c r="N58" s="28" t="str">
        <f t="shared" si="10"/>
        <v/>
      </c>
      <c r="O58" s="26"/>
      <c r="P58" s="28" t="str">
        <f t="shared" si="11"/>
        <v/>
      </c>
      <c r="Q58" s="28"/>
      <c r="R58" s="28"/>
      <c r="S58" s="28"/>
      <c r="T58" s="28"/>
      <c r="U58" s="28"/>
      <c r="V58" s="28" t="str">
        <f t="shared" si="12"/>
        <v/>
      </c>
      <c r="W58" s="28"/>
      <c r="X58" s="28"/>
      <c r="Y58" s="28"/>
      <c r="Z58" s="28"/>
      <c r="AA58" s="217" t="str">
        <f t="shared" si="13"/>
        <v/>
      </c>
      <c r="AB58" s="1">
        <f t="shared" si="23"/>
        <v>0</v>
      </c>
      <c r="AC58" s="1" t="str">
        <f t="shared" si="24"/>
        <v/>
      </c>
      <c r="AD58" s="1" t="str">
        <f t="shared" si="24"/>
        <v/>
      </c>
      <c r="AE58" s="1">
        <f t="shared" si="14"/>
        <v>0</v>
      </c>
      <c r="AG58" s="1">
        <f t="shared" si="25"/>
        <v>0</v>
      </c>
      <c r="AH58" s="1">
        <f t="shared" si="26"/>
        <v>1</v>
      </c>
      <c r="AI58" s="1">
        <f t="shared" si="27"/>
        <v>0</v>
      </c>
      <c r="AJ58" s="1">
        <f t="shared" si="28"/>
        <v>1</v>
      </c>
      <c r="AK58" s="1">
        <f t="shared" si="29"/>
        <v>1</v>
      </c>
      <c r="AL58" s="1">
        <f t="shared" si="30"/>
        <v>0</v>
      </c>
      <c r="BB58" s="1" t="str">
        <f t="shared" si="16"/>
        <v/>
      </c>
      <c r="BC58" s="1" t="str">
        <f t="shared" si="17"/>
        <v/>
      </c>
      <c r="BD58" s="1" t="str">
        <f t="shared" si="18"/>
        <v/>
      </c>
      <c r="BE58" s="1" t="str">
        <f t="shared" si="19"/>
        <v/>
      </c>
      <c r="BF58" s="284" t="str">
        <f t="shared" si="20"/>
        <v/>
      </c>
      <c r="BG58" s="1" t="str">
        <f t="shared" si="21"/>
        <v/>
      </c>
    </row>
    <row r="59" spans="2:59" ht="16.5" hidden="1" thickBot="1" x14ac:dyDescent="0.3">
      <c r="B59" s="24" t="str">
        <f t="shared" si="22"/>
        <v/>
      </c>
      <c r="C59" s="30" t="str">
        <f>IF('תנאי סף'!$AK59&lt;&gt;1,"",'תנאי סף'!C59)</f>
        <v/>
      </c>
      <c r="D59" s="30" t="str">
        <f>IF('תנאי סף'!$AK59&lt;&gt;1,"",'תנאי סף'!D59)</f>
        <v/>
      </c>
      <c r="E59" s="30" t="str">
        <f>IF('תנאי סף'!$AK59&lt;&gt;1,"",'תנאי סף'!E59)</f>
        <v/>
      </c>
      <c r="F59" s="30" t="str">
        <f>IF('תנאי סף'!$AK59&lt;&gt;1,"",'תנאי סף'!F59)</f>
        <v/>
      </c>
      <c r="G59" s="25"/>
      <c r="H59" s="26"/>
      <c r="I59" s="28" t="str">
        <f t="shared" si="7"/>
        <v/>
      </c>
      <c r="J59" s="26"/>
      <c r="K59" s="28" t="str">
        <f t="shared" si="8"/>
        <v/>
      </c>
      <c r="L59" s="26"/>
      <c r="M59" s="28" t="str">
        <f t="shared" si="9"/>
        <v/>
      </c>
      <c r="N59" s="28" t="str">
        <f t="shared" si="10"/>
        <v/>
      </c>
      <c r="O59" s="26"/>
      <c r="P59" s="28" t="str">
        <f t="shared" si="11"/>
        <v/>
      </c>
      <c r="Q59" s="28"/>
      <c r="R59" s="28"/>
      <c r="S59" s="28"/>
      <c r="T59" s="28"/>
      <c r="U59" s="28"/>
      <c r="V59" s="28" t="str">
        <f t="shared" si="12"/>
        <v/>
      </c>
      <c r="W59" s="28"/>
      <c r="X59" s="28"/>
      <c r="Y59" s="28"/>
      <c r="Z59" s="28"/>
      <c r="AA59" s="217" t="str">
        <f t="shared" si="13"/>
        <v/>
      </c>
      <c r="AB59" s="1">
        <f t="shared" si="23"/>
        <v>0</v>
      </c>
      <c r="AC59" s="1" t="str">
        <f t="shared" si="24"/>
        <v/>
      </c>
      <c r="AD59" s="1" t="str">
        <f t="shared" si="24"/>
        <v/>
      </c>
      <c r="AE59" s="1">
        <f t="shared" si="14"/>
        <v>0</v>
      </c>
      <c r="AG59" s="1">
        <f t="shared" si="25"/>
        <v>0</v>
      </c>
      <c r="AH59" s="1">
        <f t="shared" si="26"/>
        <v>1</v>
      </c>
      <c r="AI59" s="1">
        <f t="shared" si="27"/>
        <v>0</v>
      </c>
      <c r="AJ59" s="1">
        <f t="shared" si="28"/>
        <v>1</v>
      </c>
      <c r="AK59" s="1">
        <f t="shared" si="29"/>
        <v>1</v>
      </c>
      <c r="AL59" s="1">
        <f t="shared" si="30"/>
        <v>0</v>
      </c>
      <c r="BB59" s="1" t="str">
        <f t="shared" si="16"/>
        <v/>
      </c>
      <c r="BC59" s="1" t="str">
        <f t="shared" si="17"/>
        <v/>
      </c>
      <c r="BD59" s="1" t="str">
        <f t="shared" si="18"/>
        <v/>
      </c>
      <c r="BE59" s="1" t="str">
        <f t="shared" si="19"/>
        <v/>
      </c>
      <c r="BF59" s="284" t="str">
        <f t="shared" si="20"/>
        <v/>
      </c>
      <c r="BG59" s="1" t="str">
        <f t="shared" si="21"/>
        <v/>
      </c>
    </row>
    <row r="60" spans="2:59" ht="16.5" hidden="1" thickBot="1" x14ac:dyDescent="0.3">
      <c r="B60" s="24" t="str">
        <f t="shared" si="22"/>
        <v/>
      </c>
      <c r="C60" s="30" t="str">
        <f>IF('תנאי סף'!$AK60&lt;&gt;1,"",'תנאי סף'!C60)</f>
        <v/>
      </c>
      <c r="D60" s="30" t="str">
        <f>IF('תנאי סף'!$AK60&lt;&gt;1,"",'תנאי סף'!D60)</f>
        <v/>
      </c>
      <c r="E60" s="30" t="str">
        <f>IF('תנאי סף'!$AK60&lt;&gt;1,"",'תנאי סף'!E60)</f>
        <v/>
      </c>
      <c r="F60" s="30" t="str">
        <f>IF('תנאי סף'!$AK60&lt;&gt;1,"",'תנאי סף'!F60)</f>
        <v/>
      </c>
      <c r="G60" s="25"/>
      <c r="H60" s="26"/>
      <c r="I60" s="28" t="str">
        <f t="shared" si="7"/>
        <v/>
      </c>
      <c r="J60" s="26"/>
      <c r="K60" s="28" t="str">
        <f t="shared" si="8"/>
        <v/>
      </c>
      <c r="L60" s="26"/>
      <c r="M60" s="28" t="str">
        <f t="shared" si="9"/>
        <v/>
      </c>
      <c r="N60" s="28" t="str">
        <f t="shared" si="10"/>
        <v/>
      </c>
      <c r="O60" s="26"/>
      <c r="P60" s="28" t="str">
        <f t="shared" si="11"/>
        <v/>
      </c>
      <c r="Q60" s="28"/>
      <c r="R60" s="28"/>
      <c r="S60" s="28"/>
      <c r="T60" s="28"/>
      <c r="U60" s="28"/>
      <c r="V60" s="28" t="str">
        <f t="shared" si="12"/>
        <v/>
      </c>
      <c r="W60" s="28"/>
      <c r="X60" s="28"/>
      <c r="Y60" s="28"/>
      <c r="Z60" s="28"/>
      <c r="AA60" s="217" t="str">
        <f t="shared" si="13"/>
        <v/>
      </c>
      <c r="AB60" s="1">
        <f t="shared" si="23"/>
        <v>0</v>
      </c>
      <c r="AC60" s="1" t="str">
        <f t="shared" si="24"/>
        <v/>
      </c>
      <c r="AD60" s="1" t="str">
        <f t="shared" si="24"/>
        <v/>
      </c>
      <c r="AE60" s="1">
        <f t="shared" si="14"/>
        <v>0</v>
      </c>
      <c r="AG60" s="1">
        <f t="shared" si="25"/>
        <v>0</v>
      </c>
      <c r="AH60" s="1">
        <f t="shared" si="26"/>
        <v>1</v>
      </c>
      <c r="AI60" s="1">
        <f t="shared" si="27"/>
        <v>0</v>
      </c>
      <c r="AJ60" s="1">
        <f t="shared" si="28"/>
        <v>1</v>
      </c>
      <c r="AK60" s="1">
        <f t="shared" si="29"/>
        <v>1</v>
      </c>
      <c r="AL60" s="1">
        <f t="shared" si="30"/>
        <v>0</v>
      </c>
      <c r="BB60" s="1" t="str">
        <f t="shared" si="16"/>
        <v/>
      </c>
      <c r="BC60" s="1" t="str">
        <f t="shared" si="17"/>
        <v/>
      </c>
      <c r="BD60" s="1" t="str">
        <f t="shared" si="18"/>
        <v/>
      </c>
      <c r="BE60" s="1" t="str">
        <f t="shared" si="19"/>
        <v/>
      </c>
      <c r="BF60" s="284" t="str">
        <f t="shared" si="20"/>
        <v/>
      </c>
      <c r="BG60" s="1" t="str">
        <f t="shared" si="21"/>
        <v/>
      </c>
    </row>
    <row r="61" spans="2:59" ht="16.5" hidden="1" thickBot="1" x14ac:dyDescent="0.3">
      <c r="B61" s="24" t="str">
        <f t="shared" si="22"/>
        <v/>
      </c>
      <c r="C61" s="30" t="str">
        <f>IF('תנאי סף'!$AK61&lt;&gt;1,"",'תנאי סף'!C61)</f>
        <v/>
      </c>
      <c r="D61" s="30" t="str">
        <f>IF('תנאי סף'!$AK61&lt;&gt;1,"",'תנאי סף'!D61)</f>
        <v/>
      </c>
      <c r="E61" s="30" t="str">
        <f>IF('תנאי סף'!$AK61&lt;&gt;1,"",'תנאי סף'!E61)</f>
        <v/>
      </c>
      <c r="F61" s="30" t="str">
        <f>IF('תנאי סף'!$AK61&lt;&gt;1,"",'תנאי סף'!F61)</f>
        <v/>
      </c>
      <c r="G61" s="25"/>
      <c r="H61" s="26"/>
      <c r="I61" s="28" t="str">
        <f t="shared" si="7"/>
        <v/>
      </c>
      <c r="J61" s="26"/>
      <c r="K61" s="28" t="str">
        <f t="shared" si="8"/>
        <v/>
      </c>
      <c r="L61" s="26"/>
      <c r="M61" s="28" t="str">
        <f t="shared" si="9"/>
        <v/>
      </c>
      <c r="N61" s="28" t="str">
        <f t="shared" si="10"/>
        <v/>
      </c>
      <c r="O61" s="26"/>
      <c r="P61" s="28" t="str">
        <f t="shared" si="11"/>
        <v/>
      </c>
      <c r="Q61" s="28"/>
      <c r="R61" s="28"/>
      <c r="S61" s="28"/>
      <c r="T61" s="28"/>
      <c r="U61" s="28"/>
      <c r="V61" s="28" t="str">
        <f t="shared" si="12"/>
        <v/>
      </c>
      <c r="W61" s="28"/>
      <c r="X61" s="28"/>
      <c r="Y61" s="28"/>
      <c r="Z61" s="28"/>
      <c r="AA61" s="217" t="str">
        <f t="shared" si="13"/>
        <v/>
      </c>
      <c r="AB61" s="1">
        <f t="shared" si="23"/>
        <v>0</v>
      </c>
      <c r="AC61" s="1" t="str">
        <f t="shared" si="24"/>
        <v/>
      </c>
      <c r="AD61" s="1" t="str">
        <f t="shared" si="24"/>
        <v/>
      </c>
      <c r="AE61" s="1">
        <f t="shared" si="14"/>
        <v>0</v>
      </c>
      <c r="AG61" s="1">
        <f t="shared" si="25"/>
        <v>0</v>
      </c>
      <c r="AH61" s="1">
        <f t="shared" si="26"/>
        <v>1</v>
      </c>
      <c r="AI61" s="1">
        <f t="shared" si="27"/>
        <v>0</v>
      </c>
      <c r="AJ61" s="1">
        <f t="shared" si="28"/>
        <v>1</v>
      </c>
      <c r="AK61" s="1">
        <f t="shared" si="29"/>
        <v>1</v>
      </c>
      <c r="AL61" s="1">
        <f t="shared" si="30"/>
        <v>0</v>
      </c>
      <c r="BB61" s="1" t="str">
        <f t="shared" si="16"/>
        <v/>
      </c>
      <c r="BC61" s="1" t="str">
        <f t="shared" si="17"/>
        <v/>
      </c>
      <c r="BD61" s="1" t="str">
        <f t="shared" si="18"/>
        <v/>
      </c>
      <c r="BE61" s="1" t="str">
        <f t="shared" si="19"/>
        <v/>
      </c>
      <c r="BF61" s="284" t="str">
        <f t="shared" si="20"/>
        <v/>
      </c>
      <c r="BG61" s="1" t="str">
        <f t="shared" si="21"/>
        <v/>
      </c>
    </row>
    <row r="62" spans="2:59" ht="16.5" hidden="1" thickBot="1" x14ac:dyDescent="0.3">
      <c r="B62" s="24" t="str">
        <f t="shared" si="22"/>
        <v/>
      </c>
      <c r="C62" s="30" t="str">
        <f>IF('תנאי סף'!$AK62&lt;&gt;1,"",'תנאי סף'!C62)</f>
        <v/>
      </c>
      <c r="D62" s="30" t="str">
        <f>IF('תנאי סף'!$AK62&lt;&gt;1,"",'תנאי סף'!D62)</f>
        <v/>
      </c>
      <c r="E62" s="30" t="str">
        <f>IF('תנאי סף'!$AK62&lt;&gt;1,"",'תנאי סף'!E62)</f>
        <v/>
      </c>
      <c r="F62" s="30" t="str">
        <f>IF('תנאי סף'!$AK62&lt;&gt;1,"",'תנאי סף'!F62)</f>
        <v/>
      </c>
      <c r="G62" s="25"/>
      <c r="H62" s="26"/>
      <c r="I62" s="28" t="str">
        <f t="shared" si="7"/>
        <v/>
      </c>
      <c r="J62" s="26"/>
      <c r="K62" s="28" t="str">
        <f t="shared" si="8"/>
        <v/>
      </c>
      <c r="L62" s="26"/>
      <c r="M62" s="28" t="str">
        <f t="shared" si="9"/>
        <v/>
      </c>
      <c r="N62" s="28" t="str">
        <f t="shared" si="10"/>
        <v/>
      </c>
      <c r="O62" s="26"/>
      <c r="P62" s="28" t="str">
        <f t="shared" si="11"/>
        <v/>
      </c>
      <c r="Q62" s="28"/>
      <c r="R62" s="28"/>
      <c r="S62" s="28"/>
      <c r="T62" s="28"/>
      <c r="U62" s="28"/>
      <c r="V62" s="28" t="str">
        <f t="shared" si="12"/>
        <v/>
      </c>
      <c r="W62" s="28"/>
      <c r="X62" s="28"/>
      <c r="Y62" s="28"/>
      <c r="Z62" s="28"/>
      <c r="AA62" s="217" t="str">
        <f t="shared" si="13"/>
        <v/>
      </c>
      <c r="AB62" s="1">
        <f t="shared" si="23"/>
        <v>0</v>
      </c>
      <c r="AC62" s="1" t="str">
        <f t="shared" si="24"/>
        <v/>
      </c>
      <c r="AD62" s="1" t="str">
        <f t="shared" si="24"/>
        <v/>
      </c>
      <c r="AE62" s="1">
        <f t="shared" si="14"/>
        <v>0</v>
      </c>
      <c r="AG62" s="1">
        <f t="shared" si="25"/>
        <v>0</v>
      </c>
      <c r="AH62" s="1">
        <f t="shared" si="26"/>
        <v>1</v>
      </c>
      <c r="AI62" s="1">
        <f t="shared" si="27"/>
        <v>0</v>
      </c>
      <c r="AJ62" s="1">
        <f t="shared" si="28"/>
        <v>1</v>
      </c>
      <c r="AK62" s="1">
        <f t="shared" si="29"/>
        <v>1</v>
      </c>
      <c r="AL62" s="1">
        <f t="shared" si="30"/>
        <v>0</v>
      </c>
      <c r="BB62" s="1" t="str">
        <f t="shared" si="16"/>
        <v/>
      </c>
      <c r="BC62" s="1" t="str">
        <f t="shared" si="17"/>
        <v/>
      </c>
      <c r="BD62" s="1" t="str">
        <f t="shared" si="18"/>
        <v/>
      </c>
      <c r="BE62" s="1" t="str">
        <f t="shared" si="19"/>
        <v/>
      </c>
      <c r="BF62" s="284" t="str">
        <f t="shared" si="20"/>
        <v/>
      </c>
      <c r="BG62" s="1" t="str">
        <f t="shared" si="21"/>
        <v/>
      </c>
    </row>
    <row r="63" spans="2:59" ht="16.5" hidden="1" thickBot="1" x14ac:dyDescent="0.3">
      <c r="B63" s="24" t="str">
        <f t="shared" si="22"/>
        <v/>
      </c>
      <c r="C63" s="30" t="str">
        <f>IF('תנאי סף'!$AK63&lt;&gt;1,"",'תנאי סף'!C63)</f>
        <v/>
      </c>
      <c r="D63" s="30" t="str">
        <f>IF('תנאי סף'!$AK63&lt;&gt;1,"",'תנאי סף'!D63)</f>
        <v/>
      </c>
      <c r="E63" s="30" t="str">
        <f>IF('תנאי סף'!$AK63&lt;&gt;1,"",'תנאי סף'!E63)</f>
        <v/>
      </c>
      <c r="F63" s="30" t="str">
        <f>IF('תנאי סף'!$AK63&lt;&gt;1,"",'תנאי סף'!F63)</f>
        <v/>
      </c>
      <c r="G63" s="25"/>
      <c r="H63" s="26"/>
      <c r="I63" s="28" t="str">
        <f t="shared" ref="I63:I94" si="31">IF($F63="","",IFERROR(VLOOKUP(H63,$E$5:$F$10,2,0),0))</f>
        <v/>
      </c>
      <c r="J63" s="26"/>
      <c r="K63" s="28" t="str">
        <f t="shared" ref="K63:K94" si="32">IF($F63="","",IFERROR(VLOOKUP(J63,$J$5:$K$10,2,0),$AC$1))</f>
        <v/>
      </c>
      <c r="L63" s="26"/>
      <c r="M63" s="28" t="str">
        <f t="shared" ref="M63:M94" si="33">IF($F63="","",IF(AND(K63+I63=0,L63=1),VLOOKUP(H63,$J$12:$K$15,2),0))</f>
        <v/>
      </c>
      <c r="N63" s="28" t="str">
        <f t="shared" ref="N63:N94" si="34">IF($F63="","",IF($AB63&lt;&gt;1,$AC$1,IFERROR(M63*(K63+I63),$AC$1)))</f>
        <v/>
      </c>
      <c r="O63" s="26"/>
      <c r="P63" s="28" t="str">
        <f t="shared" ref="P63:P94" si="35">IF($F63="","",IFERROR(IF(O63=1,$K$16,0),$AC$1))</f>
        <v/>
      </c>
      <c r="Q63" s="28"/>
      <c r="R63" s="28"/>
      <c r="S63" s="28"/>
      <c r="T63" s="28"/>
      <c r="U63" s="28"/>
      <c r="V63" s="28" t="str">
        <f t="shared" ref="V63:V94" si="36">IF($F63="","",IF($AB63&lt;&gt;1,$AC$1,IFERROR(SUM(0.7*K63,P63,0.3*I63,M63),$AC$1)))</f>
        <v/>
      </c>
      <c r="W63" s="28"/>
      <c r="X63" s="28"/>
      <c r="Y63" s="28"/>
      <c r="Z63" s="28"/>
      <c r="AA63" s="217" t="str">
        <f t="shared" ref="AA63:AA94" si="37">IF($F63="","",IF(OR($AB63&lt;&gt;1,V63=$AC$1),$AC$1,IFERROR(V63/$V$131,0)))</f>
        <v/>
      </c>
      <c r="AB63" s="1">
        <f t="shared" si="23"/>
        <v>0</v>
      </c>
      <c r="AC63" s="1" t="str">
        <f t="shared" si="24"/>
        <v/>
      </c>
      <c r="AD63" s="1" t="str">
        <f t="shared" si="24"/>
        <v/>
      </c>
      <c r="AE63" s="1">
        <f t="shared" ref="AE63:AE94" si="38">IF(H$30="",1,IF(H63="",0,IF(H$30=$AF$1,IF(ISNA(MATCH(H63,$AC$30:$AD$30,0)),0,1),IF(H$30=$AG$1,IF(IFERROR(H63*1,"bad")="bad",0,1),IF(H$30=$AH$1,IF(IFERROR(IF(H63=TRUNC(H63),1,"bad"),"bad")="bad",0,1),IF(H$30=$AI$1,IF(AND(IF(IFERROR(H63*1,"bad")="bad",0,1)=1,H63&gt;=0),1,0),IF(H$30=$AJ$1,IF(AND(IF(IFERROR(IF(H63=TRUNC(H63),1,"bad"),"bad")="bad",0,1)=1,H63&gt;=0),1,0),IF(H$30=$AK$1,IF(AND(IF(IFERROR(H63*1,"bad")="bad",0,1)=1,H63&gt;0),1,0),IF(H$30=$AL$1,IF(AND(IF(IFERROR(IF(H63=TRUNC(H63),1,"bad"),"bad")="bad",0,1)=1,H63&gt;0),1,0),IF(H$30=$AM$1,1,IF(H$30=$AN$1,IF(IFERROR(HLOOKUP(H63,$AF$4:$AO$4,1,0),"bad")="bad",0,1),0)))))))))))</f>
        <v>0</v>
      </c>
      <c r="AG63" s="1">
        <f t="shared" si="25"/>
        <v>0</v>
      </c>
      <c r="AH63" s="1">
        <f t="shared" si="26"/>
        <v>1</v>
      </c>
      <c r="AI63" s="1">
        <f t="shared" si="27"/>
        <v>0</v>
      </c>
      <c r="AJ63" s="1">
        <f t="shared" si="28"/>
        <v>1</v>
      </c>
      <c r="AK63" s="1">
        <f t="shared" si="29"/>
        <v>1</v>
      </c>
      <c r="AL63" s="1">
        <f t="shared" si="30"/>
        <v>0</v>
      </c>
      <c r="BB63" s="1" t="str">
        <f t="shared" si="16"/>
        <v/>
      </c>
      <c r="BC63" s="1" t="str">
        <f t="shared" si="17"/>
        <v/>
      </c>
      <c r="BD63" s="1" t="str">
        <f t="shared" si="18"/>
        <v/>
      </c>
      <c r="BE63" s="1" t="str">
        <f t="shared" si="19"/>
        <v/>
      </c>
      <c r="BF63" s="284" t="str">
        <f t="shared" si="20"/>
        <v/>
      </c>
      <c r="BG63" s="1" t="str">
        <f t="shared" si="21"/>
        <v/>
      </c>
    </row>
    <row r="64" spans="2:59" ht="16.5" hidden="1" thickBot="1" x14ac:dyDescent="0.3">
      <c r="B64" s="24" t="str">
        <f t="shared" si="22"/>
        <v/>
      </c>
      <c r="C64" s="30" t="str">
        <f>IF('תנאי סף'!$AK64&lt;&gt;1,"",'תנאי סף'!C64)</f>
        <v/>
      </c>
      <c r="D64" s="30" t="str">
        <f>IF('תנאי סף'!$AK64&lt;&gt;1,"",'תנאי סף'!D64)</f>
        <v/>
      </c>
      <c r="E64" s="30" t="str">
        <f>IF('תנאי סף'!$AK64&lt;&gt;1,"",'תנאי סף'!E64)</f>
        <v/>
      </c>
      <c r="F64" s="30" t="str">
        <f>IF('תנאי סף'!$AK64&lt;&gt;1,"",'תנאי סף'!F64)</f>
        <v/>
      </c>
      <c r="G64" s="25"/>
      <c r="H64" s="26"/>
      <c r="I64" s="28" t="str">
        <f t="shared" si="31"/>
        <v/>
      </c>
      <c r="J64" s="26"/>
      <c r="K64" s="28" t="str">
        <f t="shared" si="32"/>
        <v/>
      </c>
      <c r="L64" s="26"/>
      <c r="M64" s="28" t="str">
        <f t="shared" si="33"/>
        <v/>
      </c>
      <c r="N64" s="28" t="str">
        <f t="shared" si="34"/>
        <v/>
      </c>
      <c r="O64" s="26"/>
      <c r="P64" s="28" t="str">
        <f t="shared" si="35"/>
        <v/>
      </c>
      <c r="Q64" s="28"/>
      <c r="R64" s="28"/>
      <c r="S64" s="28"/>
      <c r="T64" s="28"/>
      <c r="U64" s="28"/>
      <c r="V64" s="28" t="str">
        <f t="shared" si="36"/>
        <v/>
      </c>
      <c r="W64" s="28"/>
      <c r="X64" s="28"/>
      <c r="Y64" s="28"/>
      <c r="Z64" s="28"/>
      <c r="AA64" s="217" t="str">
        <f t="shared" si="37"/>
        <v/>
      </c>
      <c r="AB64" s="1">
        <f t="shared" si="23"/>
        <v>0</v>
      </c>
      <c r="AC64" s="1" t="str">
        <f t="shared" ref="AC64:AD91" si="39">IF($F64="","",AC$30)</f>
        <v/>
      </c>
      <c r="AD64" s="1" t="str">
        <f t="shared" si="39"/>
        <v/>
      </c>
      <c r="AE64" s="1">
        <f t="shared" si="38"/>
        <v>0</v>
      </c>
      <c r="AG64" s="1">
        <f t="shared" ref="AG64:AG95" si="40">IF(J$30="",1,IF(J64="",0,IF(J$30=$AF$1,IF(ISNA(MATCH(J64,$AC$30:$AD$30,0)),0,1),IF(J$30=$AG$1,IF(IFERROR(J64*1,"bad")="bad",0,1),IF(J$30=$AH$1,IF(IFERROR(IF(J64=TRUNC(J64),1,"bad"),"bad")="bad",0,1),IF(J$30=$AI$1,IF(AND(IF(IFERROR(J64*1,"bad")="bad",0,1)=1,J64&gt;=0),1,0),IF(J$30=$AJ$1,IF(AND(IF(IFERROR(IF(J64=TRUNC(J64),1,"bad"),"bad")="bad",0,1)=1,J64&gt;=0),1,0),IF(J$30=$AK$1,IF(AND(IF(IFERROR(J64*1,"bad")="bad",0,1)=1,J64&gt;0),1,0),IF(J$30=$AL$1,IF(AND(IF(IFERROR(IF(J64=TRUNC(J64),1,"bad"),"bad")="bad",0,1)=1,J64&gt;0),1,0),IF(J$30=$AM$1,1,IF(J$30=$AN$1,IF(IFERROR(HLOOKUP(J64,$AF$4:$AO$4,1,0),"bad")="bad",0,1),0)))))))))))</f>
        <v>0</v>
      </c>
      <c r="AH64" s="1">
        <f t="shared" ref="AH64:AH95" si="41">IF(K$30="",1,IF(K64="",0,IF(K$30=$AF$1,IF(ISNA(MATCH(K64,$AC$30:$AD$30,0)),0,1),IF(K$30=$AG$1,IF(IFERROR(K64*1,"bad")="bad",0,1),IF(K$30=$AH$1,IF(IFERROR(IF(K64=TRUNC(K64),1,"bad"),"bad")="bad",0,1),IF(K$30=$AI$1,IF(AND(IF(IFERROR(K64*1,"bad")="bad",0,1)=1,K64&gt;=0),1,0),IF(K$30=$AJ$1,IF(AND(IF(IFERROR(IF(K64=TRUNC(K64),1,"bad"),"bad")="bad",0,1)=1,K64&gt;=0),1,0),IF(K$30=$AK$1,IF(AND(IF(IFERROR(K64*1,"bad")="bad",0,1)=1,K64&gt;0),1,0),IF(K$30=$AL$1,IF(AND(IF(IFERROR(IF(K64=TRUNC(K64),1,"bad"),"bad")="bad",0,1)=1,K64&gt;0),1,0),IF(K$30=$AM$1,1,IF(K$30=$AN$1,IF(IFERROR(HLOOKUP(K64,$AF$4:$AO$4,1,0),"bad")="bad",0,1),0)))))))))))</f>
        <v>1</v>
      </c>
      <c r="AI64" s="1">
        <f t="shared" ref="AI64:AI95" si="42">IF(L$30="",1,IF(L64="",0,IF(L$30=$AF$1,IF(ISNA(MATCH(L64,$AC$30:$AD$30,0)),0,1),IF(L$30=$AG$1,IF(IFERROR(L64*1,"bad")="bad",0,1),IF(L$30=$AH$1,IF(IFERROR(IF(L64=TRUNC(L64),1,"bad"),"bad")="bad",0,1),IF(L$30=$AI$1,IF(AND(IF(IFERROR(L64*1,"bad")="bad",0,1)=1,L64&gt;=0),1,0),IF(L$30=$AJ$1,IF(AND(IF(IFERROR(IF(L64=TRUNC(L64),1,"bad"),"bad")="bad",0,1)=1,L64&gt;=0),1,0),IF(L$30=$AK$1,IF(AND(IF(IFERROR(L64*1,"bad")="bad",0,1)=1,L64&gt;0),1,0),IF(L$30=$AL$1,IF(AND(IF(IFERROR(IF(L64=TRUNC(L64),1,"bad"),"bad")="bad",0,1)=1,L64&gt;0),1,0),IF(L$30=$AM$1,1,IF(L$30=$AN$1,IF(IFERROR(HLOOKUP(L64,$AF$4:$AO$4,1,0),"bad")="bad",0,1),0)))))))))))</f>
        <v>0</v>
      </c>
      <c r="AJ64" s="1">
        <f t="shared" ref="AJ64:AJ95" si="43">IF(M$30="",1,IF(M64="",0,IF(M$30=$AF$1,IF(ISNA(MATCH(M64,$AC$30:$AD$30,0)),0,1),IF(M$30=$AG$1,IF(IFERROR(M64*1,"bad")="bad",0,1),IF(M$30=$AH$1,IF(IFERROR(IF(M64=TRUNC(M64),1,"bad"),"bad")="bad",0,1),IF(M$30=$AI$1,IF(AND(IF(IFERROR(M64*1,"bad")="bad",0,1)=1,M64&gt;=0),1,0),IF(M$30=$AJ$1,IF(AND(IF(IFERROR(IF(M64=TRUNC(M64),1,"bad"),"bad")="bad",0,1)=1,M64&gt;=0),1,0),IF(M$30=$AK$1,IF(AND(IF(IFERROR(M64*1,"bad")="bad",0,1)=1,M64&gt;0),1,0),IF(M$30=$AL$1,IF(AND(IF(IFERROR(IF(M64=TRUNC(M64),1,"bad"),"bad")="bad",0,1)=1,M64&gt;0),1,0),IF(M$30=$AM$1,1,IF(M$30=$AN$1,IF(IFERROR(HLOOKUP(M64,$AF$4:$AO$4,1,0),"bad")="bad",0,1),0)))))))))))</f>
        <v>1</v>
      </c>
      <c r="AK64" s="1">
        <f t="shared" ref="AK64:AK95" si="44">IF(N$30="",1,IF(N64="",0,IF(N$30=$AF$1,IF(ISNA(MATCH(N64,$AC$30:$AD$30,0)),0,1),IF(N$30=$AG$1,IF(IFERROR(N64*1,"bad")="bad",0,1),IF(N$30=$AH$1,IF(IFERROR(IF(N64=TRUNC(N64),1,"bad"),"bad")="bad",0,1),IF(N$30=$AI$1,IF(AND(IF(IFERROR(N64*1,"bad")="bad",0,1)=1,N64&gt;=0),1,0),IF(N$30=$AJ$1,IF(AND(IF(IFERROR(IF(N64=TRUNC(N64),1,"bad"),"bad")="bad",0,1)=1,N64&gt;=0),1,0),IF(N$30=$AK$1,IF(AND(IF(IFERROR(N64*1,"bad")="bad",0,1)=1,N64&gt;0),1,0),IF(N$30=$AL$1,IF(AND(IF(IFERROR(IF(N64=TRUNC(N64),1,"bad"),"bad")="bad",0,1)=1,N64&gt;0),1,0),IF(N$30=$AM$1,1,IF(N$30=$AN$1,IF(IFERROR(HLOOKUP(N64,$AF$4:$AO$4,1,0),"bad")="bad",0,1),0)))))))))))</f>
        <v>1</v>
      </c>
      <c r="AL64" s="1">
        <f t="shared" ref="AL64:AL95" si="45">IF(O$30="",1,IF(O64="",0,IF(O$30=$AF$1,IF(ISNA(MATCH(O64,$AC$30:$AD$30,0)),0,1),IF(O$30=$AG$1,IF(IFERROR(O64*1,"bad")="bad",0,1),IF(O$30=$AH$1,IF(IFERROR(IF(O64=TRUNC(O64),1,"bad"),"bad")="bad",0,1),IF(O$30=$AI$1,IF(AND(IF(IFERROR(O64*1,"bad")="bad",0,1)=1,O64&gt;=0),1,0),IF(O$30=$AJ$1,IF(AND(IF(IFERROR(IF(O64=TRUNC(O64),1,"bad"),"bad")="bad",0,1)=1,O64&gt;=0),1,0),IF(O$30=$AK$1,IF(AND(IF(IFERROR(O64*1,"bad")="bad",0,1)=1,O64&gt;0),1,0),IF(O$30=$AL$1,IF(AND(IF(IFERROR(IF(O64=TRUNC(O64),1,"bad"),"bad")="bad",0,1)=1,O64&gt;0),1,0),IF(O$30=$AM$1,1,IF(O$30=$AN$1,IF(IFERROR(HLOOKUP(O64,$AF$4:$AO$4,1,0),"bad")="bad",0,1),0)))))))))))</f>
        <v>0</v>
      </c>
      <c r="BB64" s="1" t="str">
        <f t="shared" si="16"/>
        <v/>
      </c>
      <c r="BC64" s="1" t="str">
        <f t="shared" si="17"/>
        <v/>
      </c>
      <c r="BD64" s="1" t="str">
        <f t="shared" si="18"/>
        <v/>
      </c>
      <c r="BE64" s="1" t="str">
        <f t="shared" si="19"/>
        <v/>
      </c>
      <c r="BF64" s="284" t="str">
        <f t="shared" si="20"/>
        <v/>
      </c>
      <c r="BG64" s="1" t="str">
        <f t="shared" si="21"/>
        <v/>
      </c>
    </row>
    <row r="65" spans="2:59" ht="16.5" hidden="1" thickBot="1" x14ac:dyDescent="0.3">
      <c r="B65" s="24" t="str">
        <f t="shared" si="22"/>
        <v/>
      </c>
      <c r="C65" s="30" t="str">
        <f>IF('תנאי סף'!$AK65&lt;&gt;1,"",'תנאי סף'!C65)</f>
        <v/>
      </c>
      <c r="D65" s="30" t="str">
        <f>IF('תנאי סף'!$AK65&lt;&gt;1,"",'תנאי סף'!D65)</f>
        <v/>
      </c>
      <c r="E65" s="30" t="str">
        <f>IF('תנאי סף'!$AK65&lt;&gt;1,"",'תנאי סף'!E65)</f>
        <v/>
      </c>
      <c r="F65" s="30" t="str">
        <f>IF('תנאי סף'!$AK65&lt;&gt;1,"",'תנאי סף'!F65)</f>
        <v/>
      </c>
      <c r="G65" s="25"/>
      <c r="H65" s="26"/>
      <c r="I65" s="28" t="str">
        <f t="shared" si="31"/>
        <v/>
      </c>
      <c r="J65" s="26"/>
      <c r="K65" s="28" t="str">
        <f t="shared" si="32"/>
        <v/>
      </c>
      <c r="L65" s="26"/>
      <c r="M65" s="28" t="str">
        <f t="shared" si="33"/>
        <v/>
      </c>
      <c r="N65" s="28" t="str">
        <f t="shared" si="34"/>
        <v/>
      </c>
      <c r="O65" s="26"/>
      <c r="P65" s="28" t="str">
        <f t="shared" si="35"/>
        <v/>
      </c>
      <c r="Q65" s="28"/>
      <c r="R65" s="28"/>
      <c r="S65" s="28"/>
      <c r="T65" s="28"/>
      <c r="U65" s="28"/>
      <c r="V65" s="28" t="str">
        <f t="shared" si="36"/>
        <v/>
      </c>
      <c r="W65" s="28"/>
      <c r="X65" s="28"/>
      <c r="Y65" s="28"/>
      <c r="Z65" s="28"/>
      <c r="AA65" s="217" t="str">
        <f t="shared" si="37"/>
        <v/>
      </c>
      <c r="AB65" s="1">
        <f t="shared" si="23"/>
        <v>0</v>
      </c>
      <c r="AC65" s="1" t="str">
        <f t="shared" si="39"/>
        <v/>
      </c>
      <c r="AD65" s="1" t="str">
        <f t="shared" si="39"/>
        <v/>
      </c>
      <c r="AE65" s="1">
        <f t="shared" si="38"/>
        <v>0</v>
      </c>
      <c r="AG65" s="1">
        <f t="shared" si="40"/>
        <v>0</v>
      </c>
      <c r="AH65" s="1">
        <f t="shared" si="41"/>
        <v>1</v>
      </c>
      <c r="AI65" s="1">
        <f t="shared" si="42"/>
        <v>0</v>
      </c>
      <c r="AJ65" s="1">
        <f t="shared" si="43"/>
        <v>1</v>
      </c>
      <c r="AK65" s="1">
        <f t="shared" si="44"/>
        <v>1</v>
      </c>
      <c r="AL65" s="1">
        <f t="shared" si="45"/>
        <v>0</v>
      </c>
      <c r="BB65" s="1" t="str">
        <f t="shared" si="16"/>
        <v/>
      </c>
      <c r="BC65" s="1" t="str">
        <f t="shared" si="17"/>
        <v/>
      </c>
      <c r="BD65" s="1" t="str">
        <f t="shared" si="18"/>
        <v/>
      </c>
      <c r="BE65" s="1" t="str">
        <f t="shared" si="19"/>
        <v/>
      </c>
      <c r="BF65" s="284" t="str">
        <f t="shared" si="20"/>
        <v/>
      </c>
      <c r="BG65" s="1" t="str">
        <f t="shared" si="21"/>
        <v/>
      </c>
    </row>
    <row r="66" spans="2:59" ht="16.5" hidden="1" thickBot="1" x14ac:dyDescent="0.3">
      <c r="B66" s="24" t="str">
        <f t="shared" si="22"/>
        <v/>
      </c>
      <c r="C66" s="30" t="str">
        <f>IF('תנאי סף'!$AK66&lt;&gt;1,"",'תנאי סף'!C66)</f>
        <v/>
      </c>
      <c r="D66" s="30" t="str">
        <f>IF('תנאי סף'!$AK66&lt;&gt;1,"",'תנאי סף'!D66)</f>
        <v/>
      </c>
      <c r="E66" s="30" t="str">
        <f>IF('תנאי סף'!$AK66&lt;&gt;1,"",'תנאי סף'!E66)</f>
        <v/>
      </c>
      <c r="F66" s="30" t="str">
        <f>IF('תנאי סף'!$AK66&lt;&gt;1,"",'תנאי סף'!F66)</f>
        <v/>
      </c>
      <c r="G66" s="25"/>
      <c r="H66" s="26"/>
      <c r="I66" s="28" t="str">
        <f t="shared" si="31"/>
        <v/>
      </c>
      <c r="J66" s="26"/>
      <c r="K66" s="28" t="str">
        <f t="shared" si="32"/>
        <v/>
      </c>
      <c r="L66" s="26"/>
      <c r="M66" s="28" t="str">
        <f t="shared" si="33"/>
        <v/>
      </c>
      <c r="N66" s="28" t="str">
        <f t="shared" si="34"/>
        <v/>
      </c>
      <c r="O66" s="26"/>
      <c r="P66" s="28" t="str">
        <f t="shared" si="35"/>
        <v/>
      </c>
      <c r="Q66" s="28"/>
      <c r="R66" s="28"/>
      <c r="S66" s="28"/>
      <c r="T66" s="28"/>
      <c r="U66" s="28"/>
      <c r="V66" s="28" t="str">
        <f t="shared" si="36"/>
        <v/>
      </c>
      <c r="W66" s="28"/>
      <c r="X66" s="28"/>
      <c r="Y66" s="28"/>
      <c r="Z66" s="28"/>
      <c r="AA66" s="217" t="str">
        <f t="shared" si="37"/>
        <v/>
      </c>
      <c r="AB66" s="1">
        <f t="shared" si="23"/>
        <v>0</v>
      </c>
      <c r="AC66" s="1" t="str">
        <f t="shared" si="39"/>
        <v/>
      </c>
      <c r="AD66" s="1" t="str">
        <f t="shared" si="39"/>
        <v/>
      </c>
      <c r="AE66" s="1">
        <f t="shared" si="38"/>
        <v>0</v>
      </c>
      <c r="AG66" s="1">
        <f t="shared" si="40"/>
        <v>0</v>
      </c>
      <c r="AH66" s="1">
        <f t="shared" si="41"/>
        <v>1</v>
      </c>
      <c r="AI66" s="1">
        <f t="shared" si="42"/>
        <v>0</v>
      </c>
      <c r="AJ66" s="1">
        <f t="shared" si="43"/>
        <v>1</v>
      </c>
      <c r="AK66" s="1">
        <f t="shared" si="44"/>
        <v>1</v>
      </c>
      <c r="AL66" s="1">
        <f t="shared" si="45"/>
        <v>0</v>
      </c>
      <c r="BB66" s="1" t="str">
        <f t="shared" si="16"/>
        <v/>
      </c>
      <c r="BC66" s="1" t="str">
        <f t="shared" si="17"/>
        <v/>
      </c>
      <c r="BD66" s="1" t="str">
        <f t="shared" si="18"/>
        <v/>
      </c>
      <c r="BE66" s="1" t="str">
        <f t="shared" si="19"/>
        <v/>
      </c>
      <c r="BF66" s="284" t="str">
        <f t="shared" si="20"/>
        <v/>
      </c>
      <c r="BG66" s="1" t="str">
        <f t="shared" si="21"/>
        <v/>
      </c>
    </row>
    <row r="67" spans="2:59" ht="16.5" hidden="1" thickBot="1" x14ac:dyDescent="0.3">
      <c r="B67" s="24" t="str">
        <f t="shared" si="22"/>
        <v/>
      </c>
      <c r="C67" s="30" t="str">
        <f>IF('תנאי סף'!$AK67&lt;&gt;1,"",'תנאי סף'!C67)</f>
        <v/>
      </c>
      <c r="D67" s="30" t="str">
        <f>IF('תנאי סף'!$AK67&lt;&gt;1,"",'תנאי סף'!D67)</f>
        <v/>
      </c>
      <c r="E67" s="30" t="str">
        <f>IF('תנאי סף'!$AK67&lt;&gt;1,"",'תנאי סף'!E67)</f>
        <v/>
      </c>
      <c r="F67" s="30" t="str">
        <f>IF('תנאי סף'!$AK67&lt;&gt;1,"",'תנאי סף'!F67)</f>
        <v/>
      </c>
      <c r="G67" s="25"/>
      <c r="H67" s="26"/>
      <c r="I67" s="28" t="str">
        <f t="shared" si="31"/>
        <v/>
      </c>
      <c r="J67" s="26"/>
      <c r="K67" s="28" t="str">
        <f t="shared" si="32"/>
        <v/>
      </c>
      <c r="L67" s="26"/>
      <c r="M67" s="28" t="str">
        <f t="shared" si="33"/>
        <v/>
      </c>
      <c r="N67" s="28" t="str">
        <f t="shared" si="34"/>
        <v/>
      </c>
      <c r="O67" s="26"/>
      <c r="P67" s="28" t="str">
        <f t="shared" si="35"/>
        <v/>
      </c>
      <c r="Q67" s="28"/>
      <c r="R67" s="28"/>
      <c r="S67" s="28"/>
      <c r="T67" s="28"/>
      <c r="U67" s="28"/>
      <c r="V67" s="28" t="str">
        <f t="shared" si="36"/>
        <v/>
      </c>
      <c r="W67" s="28"/>
      <c r="X67" s="28"/>
      <c r="Y67" s="28"/>
      <c r="Z67" s="28"/>
      <c r="AA67" s="217" t="str">
        <f t="shared" si="37"/>
        <v/>
      </c>
      <c r="AB67" s="1">
        <f t="shared" si="23"/>
        <v>0</v>
      </c>
      <c r="AC67" s="1" t="str">
        <f t="shared" si="39"/>
        <v/>
      </c>
      <c r="AD67" s="1" t="str">
        <f t="shared" si="39"/>
        <v/>
      </c>
      <c r="AE67" s="1">
        <f t="shared" si="38"/>
        <v>0</v>
      </c>
      <c r="AG67" s="1">
        <f t="shared" si="40"/>
        <v>0</v>
      </c>
      <c r="AH67" s="1">
        <f t="shared" si="41"/>
        <v>1</v>
      </c>
      <c r="AI67" s="1">
        <f t="shared" si="42"/>
        <v>0</v>
      </c>
      <c r="AJ67" s="1">
        <f t="shared" si="43"/>
        <v>1</v>
      </c>
      <c r="AK67" s="1">
        <f t="shared" si="44"/>
        <v>1</v>
      </c>
      <c r="AL67" s="1">
        <f t="shared" si="45"/>
        <v>0</v>
      </c>
      <c r="BB67" s="1" t="str">
        <f t="shared" si="16"/>
        <v/>
      </c>
      <c r="BC67" s="1" t="str">
        <f t="shared" si="17"/>
        <v/>
      </c>
      <c r="BD67" s="1" t="str">
        <f t="shared" si="18"/>
        <v/>
      </c>
      <c r="BE67" s="1" t="str">
        <f t="shared" si="19"/>
        <v/>
      </c>
      <c r="BF67" s="284" t="str">
        <f t="shared" si="20"/>
        <v/>
      </c>
      <c r="BG67" s="1" t="str">
        <f t="shared" si="21"/>
        <v/>
      </c>
    </row>
    <row r="68" spans="2:59" ht="16.5" hidden="1" thickBot="1" x14ac:dyDescent="0.3">
      <c r="B68" s="24" t="str">
        <f t="shared" si="22"/>
        <v/>
      </c>
      <c r="C68" s="30" t="str">
        <f>IF('תנאי סף'!$AK68&lt;&gt;1,"",'תנאי סף'!C68)</f>
        <v/>
      </c>
      <c r="D68" s="30" t="str">
        <f>IF('תנאי סף'!$AK68&lt;&gt;1,"",'תנאי סף'!D68)</f>
        <v/>
      </c>
      <c r="E68" s="30" t="str">
        <f>IF('תנאי סף'!$AK68&lt;&gt;1,"",'תנאי סף'!E68)</f>
        <v/>
      </c>
      <c r="F68" s="30" t="str">
        <f>IF('תנאי סף'!$AK68&lt;&gt;1,"",'תנאי סף'!F68)</f>
        <v/>
      </c>
      <c r="G68" s="25"/>
      <c r="H68" s="26"/>
      <c r="I68" s="28" t="str">
        <f t="shared" si="31"/>
        <v/>
      </c>
      <c r="J68" s="26"/>
      <c r="K68" s="28" t="str">
        <f t="shared" si="32"/>
        <v/>
      </c>
      <c r="L68" s="26"/>
      <c r="M68" s="28" t="str">
        <f t="shared" si="33"/>
        <v/>
      </c>
      <c r="N68" s="28" t="str">
        <f t="shared" si="34"/>
        <v/>
      </c>
      <c r="O68" s="26"/>
      <c r="P68" s="28" t="str">
        <f t="shared" si="35"/>
        <v/>
      </c>
      <c r="Q68" s="28"/>
      <c r="R68" s="28"/>
      <c r="S68" s="28"/>
      <c r="T68" s="28"/>
      <c r="U68" s="28"/>
      <c r="V68" s="28" t="str">
        <f t="shared" si="36"/>
        <v/>
      </c>
      <c r="W68" s="28"/>
      <c r="X68" s="28"/>
      <c r="Y68" s="28"/>
      <c r="Z68" s="28"/>
      <c r="AA68" s="217" t="str">
        <f t="shared" si="37"/>
        <v/>
      </c>
      <c r="AB68" s="1">
        <f t="shared" si="23"/>
        <v>0</v>
      </c>
      <c r="AC68" s="1" t="str">
        <f t="shared" si="39"/>
        <v/>
      </c>
      <c r="AD68" s="1" t="str">
        <f t="shared" si="39"/>
        <v/>
      </c>
      <c r="AE68" s="1">
        <f t="shared" si="38"/>
        <v>0</v>
      </c>
      <c r="AG68" s="1">
        <f t="shared" si="40"/>
        <v>0</v>
      </c>
      <c r="AH68" s="1">
        <f t="shared" si="41"/>
        <v>1</v>
      </c>
      <c r="AI68" s="1">
        <f t="shared" si="42"/>
        <v>0</v>
      </c>
      <c r="AJ68" s="1">
        <f t="shared" si="43"/>
        <v>1</v>
      </c>
      <c r="AK68" s="1">
        <f t="shared" si="44"/>
        <v>1</v>
      </c>
      <c r="AL68" s="1">
        <f t="shared" si="45"/>
        <v>0</v>
      </c>
      <c r="BB68" s="1" t="str">
        <f t="shared" si="16"/>
        <v/>
      </c>
      <c r="BC68" s="1" t="str">
        <f t="shared" si="17"/>
        <v/>
      </c>
      <c r="BD68" s="1" t="str">
        <f t="shared" si="18"/>
        <v/>
      </c>
      <c r="BE68" s="1" t="str">
        <f t="shared" si="19"/>
        <v/>
      </c>
      <c r="BF68" s="284" t="str">
        <f t="shared" si="20"/>
        <v/>
      </c>
      <c r="BG68" s="1" t="str">
        <f t="shared" si="21"/>
        <v/>
      </c>
    </row>
    <row r="69" spans="2:59" ht="16.5" hidden="1" thickBot="1" x14ac:dyDescent="0.3">
      <c r="B69" s="24" t="str">
        <f t="shared" si="22"/>
        <v/>
      </c>
      <c r="C69" s="30" t="str">
        <f>IF('תנאי סף'!$AK69&lt;&gt;1,"",'תנאי סף'!C69)</f>
        <v/>
      </c>
      <c r="D69" s="30" t="str">
        <f>IF('תנאי סף'!$AK69&lt;&gt;1,"",'תנאי סף'!D69)</f>
        <v/>
      </c>
      <c r="E69" s="30" t="str">
        <f>IF('תנאי סף'!$AK69&lt;&gt;1,"",'תנאי סף'!E69)</f>
        <v/>
      </c>
      <c r="F69" s="30" t="str">
        <f>IF('תנאי סף'!$AK69&lt;&gt;1,"",'תנאי סף'!F69)</f>
        <v/>
      </c>
      <c r="G69" s="25"/>
      <c r="H69" s="26"/>
      <c r="I69" s="28" t="str">
        <f t="shared" si="31"/>
        <v/>
      </c>
      <c r="J69" s="26"/>
      <c r="K69" s="28" t="str">
        <f t="shared" si="32"/>
        <v/>
      </c>
      <c r="L69" s="26"/>
      <c r="M69" s="28" t="str">
        <f t="shared" si="33"/>
        <v/>
      </c>
      <c r="N69" s="28" t="str">
        <f t="shared" si="34"/>
        <v/>
      </c>
      <c r="O69" s="26"/>
      <c r="P69" s="28" t="str">
        <f t="shared" si="35"/>
        <v/>
      </c>
      <c r="Q69" s="28"/>
      <c r="R69" s="28"/>
      <c r="S69" s="28"/>
      <c r="T69" s="28"/>
      <c r="U69" s="28"/>
      <c r="V69" s="28" t="str">
        <f t="shared" si="36"/>
        <v/>
      </c>
      <c r="W69" s="28"/>
      <c r="X69" s="28"/>
      <c r="Y69" s="28"/>
      <c r="Z69" s="28"/>
      <c r="AA69" s="217" t="str">
        <f t="shared" si="37"/>
        <v/>
      </c>
      <c r="AB69" s="1">
        <f t="shared" si="23"/>
        <v>0</v>
      </c>
      <c r="AC69" s="1" t="str">
        <f t="shared" si="39"/>
        <v/>
      </c>
      <c r="AD69" s="1" t="str">
        <f t="shared" si="39"/>
        <v/>
      </c>
      <c r="AE69" s="1">
        <f t="shared" si="38"/>
        <v>0</v>
      </c>
      <c r="AG69" s="1">
        <f t="shared" si="40"/>
        <v>0</v>
      </c>
      <c r="AH69" s="1">
        <f t="shared" si="41"/>
        <v>1</v>
      </c>
      <c r="AI69" s="1">
        <f t="shared" si="42"/>
        <v>0</v>
      </c>
      <c r="AJ69" s="1">
        <f t="shared" si="43"/>
        <v>1</v>
      </c>
      <c r="AK69" s="1">
        <f t="shared" si="44"/>
        <v>1</v>
      </c>
      <c r="AL69" s="1">
        <f t="shared" si="45"/>
        <v>0</v>
      </c>
      <c r="BB69" s="1" t="str">
        <f t="shared" si="16"/>
        <v/>
      </c>
      <c r="BC69" s="1" t="str">
        <f t="shared" si="17"/>
        <v/>
      </c>
      <c r="BD69" s="1" t="str">
        <f t="shared" si="18"/>
        <v/>
      </c>
      <c r="BE69" s="1" t="str">
        <f t="shared" si="19"/>
        <v/>
      </c>
      <c r="BF69" s="284" t="str">
        <f t="shared" si="20"/>
        <v/>
      </c>
      <c r="BG69" s="1" t="str">
        <f t="shared" si="21"/>
        <v/>
      </c>
    </row>
    <row r="70" spans="2:59" ht="16.5" hidden="1" thickBot="1" x14ac:dyDescent="0.3">
      <c r="B70" s="24" t="str">
        <f t="shared" si="22"/>
        <v/>
      </c>
      <c r="C70" s="30" t="str">
        <f>IF('תנאי סף'!$AK70&lt;&gt;1,"",'תנאי סף'!C70)</f>
        <v/>
      </c>
      <c r="D70" s="30" t="str">
        <f>IF('תנאי סף'!$AK70&lt;&gt;1,"",'תנאי סף'!D70)</f>
        <v/>
      </c>
      <c r="E70" s="30" t="str">
        <f>IF('תנאי סף'!$AK70&lt;&gt;1,"",'תנאי סף'!E70)</f>
        <v/>
      </c>
      <c r="F70" s="30" t="str">
        <f>IF('תנאי סף'!$AK70&lt;&gt;1,"",'תנאי סף'!F70)</f>
        <v/>
      </c>
      <c r="G70" s="25"/>
      <c r="H70" s="26"/>
      <c r="I70" s="28" t="str">
        <f t="shared" si="31"/>
        <v/>
      </c>
      <c r="J70" s="26"/>
      <c r="K70" s="28" t="str">
        <f t="shared" si="32"/>
        <v/>
      </c>
      <c r="L70" s="26"/>
      <c r="M70" s="28" t="str">
        <f t="shared" si="33"/>
        <v/>
      </c>
      <c r="N70" s="28" t="str">
        <f t="shared" si="34"/>
        <v/>
      </c>
      <c r="O70" s="26"/>
      <c r="P70" s="28" t="str">
        <f t="shared" si="35"/>
        <v/>
      </c>
      <c r="Q70" s="28"/>
      <c r="R70" s="28"/>
      <c r="S70" s="28"/>
      <c r="T70" s="28"/>
      <c r="U70" s="28"/>
      <c r="V70" s="28" t="str">
        <f t="shared" si="36"/>
        <v/>
      </c>
      <c r="W70" s="28"/>
      <c r="X70" s="28"/>
      <c r="Y70" s="28"/>
      <c r="Z70" s="28"/>
      <c r="AA70" s="217" t="str">
        <f t="shared" si="37"/>
        <v/>
      </c>
      <c r="AB70" s="1">
        <f t="shared" si="23"/>
        <v>0</v>
      </c>
      <c r="AC70" s="1" t="str">
        <f t="shared" si="39"/>
        <v/>
      </c>
      <c r="AD70" s="1" t="str">
        <f t="shared" si="39"/>
        <v/>
      </c>
      <c r="AE70" s="1">
        <f t="shared" si="38"/>
        <v>0</v>
      </c>
      <c r="AG70" s="1">
        <f t="shared" si="40"/>
        <v>0</v>
      </c>
      <c r="AH70" s="1">
        <f t="shared" si="41"/>
        <v>1</v>
      </c>
      <c r="AI70" s="1">
        <f t="shared" si="42"/>
        <v>0</v>
      </c>
      <c r="AJ70" s="1">
        <f t="shared" si="43"/>
        <v>1</v>
      </c>
      <c r="AK70" s="1">
        <f t="shared" si="44"/>
        <v>1</v>
      </c>
      <c r="AL70" s="1">
        <f t="shared" si="45"/>
        <v>0</v>
      </c>
      <c r="BB70" s="1" t="str">
        <f t="shared" si="16"/>
        <v/>
      </c>
      <c r="BC70" s="1" t="str">
        <f t="shared" si="17"/>
        <v/>
      </c>
      <c r="BD70" s="1" t="str">
        <f t="shared" si="18"/>
        <v/>
      </c>
      <c r="BE70" s="1" t="str">
        <f t="shared" si="19"/>
        <v/>
      </c>
      <c r="BF70" s="284" t="str">
        <f t="shared" si="20"/>
        <v/>
      </c>
      <c r="BG70" s="1" t="str">
        <f t="shared" si="21"/>
        <v/>
      </c>
    </row>
    <row r="71" spans="2:59" ht="16.5" hidden="1" thickBot="1" x14ac:dyDescent="0.3">
      <c r="B71" s="24" t="str">
        <f t="shared" si="22"/>
        <v/>
      </c>
      <c r="C71" s="30" t="str">
        <f>IF('תנאי סף'!$AK71&lt;&gt;1,"",'תנאי סף'!C71)</f>
        <v/>
      </c>
      <c r="D71" s="30" t="str">
        <f>IF('תנאי סף'!$AK71&lt;&gt;1,"",'תנאי סף'!D71)</f>
        <v/>
      </c>
      <c r="E71" s="30" t="str">
        <f>IF('תנאי סף'!$AK71&lt;&gt;1,"",'תנאי סף'!E71)</f>
        <v/>
      </c>
      <c r="F71" s="30" t="str">
        <f>IF('תנאי סף'!$AK71&lt;&gt;1,"",'תנאי סף'!F71)</f>
        <v/>
      </c>
      <c r="G71" s="25"/>
      <c r="H71" s="26"/>
      <c r="I71" s="28" t="str">
        <f t="shared" si="31"/>
        <v/>
      </c>
      <c r="J71" s="26"/>
      <c r="K71" s="28" t="str">
        <f t="shared" si="32"/>
        <v/>
      </c>
      <c r="L71" s="26"/>
      <c r="M71" s="28" t="str">
        <f t="shared" si="33"/>
        <v/>
      </c>
      <c r="N71" s="28" t="str">
        <f t="shared" si="34"/>
        <v/>
      </c>
      <c r="O71" s="26"/>
      <c r="P71" s="28" t="str">
        <f t="shared" si="35"/>
        <v/>
      </c>
      <c r="Q71" s="28"/>
      <c r="R71" s="28"/>
      <c r="S71" s="28"/>
      <c r="T71" s="28"/>
      <c r="U71" s="28"/>
      <c r="V71" s="28" t="str">
        <f t="shared" si="36"/>
        <v/>
      </c>
      <c r="W71" s="28"/>
      <c r="X71" s="28"/>
      <c r="Y71" s="28"/>
      <c r="Z71" s="28"/>
      <c r="AA71" s="217" t="str">
        <f t="shared" si="37"/>
        <v/>
      </c>
      <c r="AB71" s="1">
        <f t="shared" si="23"/>
        <v>0</v>
      </c>
      <c r="AC71" s="1" t="str">
        <f t="shared" si="39"/>
        <v/>
      </c>
      <c r="AD71" s="1" t="str">
        <f t="shared" si="39"/>
        <v/>
      </c>
      <c r="AE71" s="1">
        <f t="shared" si="38"/>
        <v>0</v>
      </c>
      <c r="AG71" s="1">
        <f t="shared" si="40"/>
        <v>0</v>
      </c>
      <c r="AH71" s="1">
        <f t="shared" si="41"/>
        <v>1</v>
      </c>
      <c r="AI71" s="1">
        <f t="shared" si="42"/>
        <v>0</v>
      </c>
      <c r="AJ71" s="1">
        <f t="shared" si="43"/>
        <v>1</v>
      </c>
      <c r="AK71" s="1">
        <f t="shared" si="44"/>
        <v>1</v>
      </c>
      <c r="AL71" s="1">
        <f t="shared" si="45"/>
        <v>0</v>
      </c>
      <c r="BB71" s="1" t="str">
        <f t="shared" si="16"/>
        <v/>
      </c>
      <c r="BC71" s="1" t="str">
        <f t="shared" si="17"/>
        <v/>
      </c>
      <c r="BD71" s="1" t="str">
        <f t="shared" si="18"/>
        <v/>
      </c>
      <c r="BE71" s="1" t="str">
        <f t="shared" si="19"/>
        <v/>
      </c>
      <c r="BF71" s="284" t="str">
        <f t="shared" si="20"/>
        <v/>
      </c>
      <c r="BG71" s="1" t="str">
        <f t="shared" si="21"/>
        <v/>
      </c>
    </row>
    <row r="72" spans="2:59" ht="16.5" hidden="1" thickBot="1" x14ac:dyDescent="0.3">
      <c r="B72" s="24" t="str">
        <f t="shared" si="22"/>
        <v/>
      </c>
      <c r="C72" s="30" t="str">
        <f>IF('תנאי סף'!$AK72&lt;&gt;1,"",'תנאי סף'!C72)</f>
        <v/>
      </c>
      <c r="D72" s="30" t="str">
        <f>IF('תנאי סף'!$AK72&lt;&gt;1,"",'תנאי סף'!D72)</f>
        <v/>
      </c>
      <c r="E72" s="30" t="str">
        <f>IF('תנאי סף'!$AK72&lt;&gt;1,"",'תנאי סף'!E72)</f>
        <v/>
      </c>
      <c r="F72" s="30" t="str">
        <f>IF('תנאי סף'!$AK72&lt;&gt;1,"",'תנאי סף'!F72)</f>
        <v/>
      </c>
      <c r="G72" s="25"/>
      <c r="H72" s="26"/>
      <c r="I72" s="28" t="str">
        <f t="shared" si="31"/>
        <v/>
      </c>
      <c r="J72" s="26"/>
      <c r="K72" s="28" t="str">
        <f t="shared" si="32"/>
        <v/>
      </c>
      <c r="L72" s="26"/>
      <c r="M72" s="28" t="str">
        <f t="shared" si="33"/>
        <v/>
      </c>
      <c r="N72" s="28" t="str">
        <f t="shared" si="34"/>
        <v/>
      </c>
      <c r="O72" s="26"/>
      <c r="P72" s="28" t="str">
        <f t="shared" si="35"/>
        <v/>
      </c>
      <c r="Q72" s="28"/>
      <c r="R72" s="28"/>
      <c r="S72" s="28"/>
      <c r="T72" s="28"/>
      <c r="U72" s="28"/>
      <c r="V72" s="28" t="str">
        <f t="shared" si="36"/>
        <v/>
      </c>
      <c r="W72" s="28"/>
      <c r="X72" s="28"/>
      <c r="Y72" s="28"/>
      <c r="Z72" s="28"/>
      <c r="AA72" s="217" t="str">
        <f t="shared" si="37"/>
        <v/>
      </c>
      <c r="AB72" s="1">
        <f t="shared" si="23"/>
        <v>0</v>
      </c>
      <c r="AC72" s="1" t="str">
        <f t="shared" si="39"/>
        <v/>
      </c>
      <c r="AD72" s="1" t="str">
        <f t="shared" si="39"/>
        <v/>
      </c>
      <c r="AE72" s="1">
        <f t="shared" si="38"/>
        <v>0</v>
      </c>
      <c r="AG72" s="1">
        <f t="shared" si="40"/>
        <v>0</v>
      </c>
      <c r="AH72" s="1">
        <f t="shared" si="41"/>
        <v>1</v>
      </c>
      <c r="AI72" s="1">
        <f t="shared" si="42"/>
        <v>0</v>
      </c>
      <c r="AJ72" s="1">
        <f t="shared" si="43"/>
        <v>1</v>
      </c>
      <c r="AK72" s="1">
        <f t="shared" si="44"/>
        <v>1</v>
      </c>
      <c r="AL72" s="1">
        <f t="shared" si="45"/>
        <v>0</v>
      </c>
      <c r="BB72" s="1" t="str">
        <f t="shared" si="16"/>
        <v/>
      </c>
      <c r="BC72" s="1" t="str">
        <f t="shared" si="17"/>
        <v/>
      </c>
      <c r="BD72" s="1" t="str">
        <f t="shared" si="18"/>
        <v/>
      </c>
      <c r="BE72" s="1" t="str">
        <f t="shared" si="19"/>
        <v/>
      </c>
      <c r="BF72" s="284" t="str">
        <f t="shared" si="20"/>
        <v/>
      </c>
      <c r="BG72" s="1" t="str">
        <f t="shared" si="21"/>
        <v/>
      </c>
    </row>
    <row r="73" spans="2:59" ht="16.5" hidden="1" thickBot="1" x14ac:dyDescent="0.3">
      <c r="B73" s="24" t="str">
        <f t="shared" si="22"/>
        <v/>
      </c>
      <c r="C73" s="30" t="str">
        <f>IF('תנאי סף'!$AK73&lt;&gt;1,"",'תנאי סף'!C73)</f>
        <v/>
      </c>
      <c r="D73" s="30" t="str">
        <f>IF('תנאי סף'!$AK73&lt;&gt;1,"",'תנאי סף'!D73)</f>
        <v/>
      </c>
      <c r="E73" s="30" t="str">
        <f>IF('תנאי סף'!$AK73&lt;&gt;1,"",'תנאי סף'!E73)</f>
        <v/>
      </c>
      <c r="F73" s="30" t="str">
        <f>IF('תנאי סף'!$AK73&lt;&gt;1,"",'תנאי סף'!F73)</f>
        <v/>
      </c>
      <c r="G73" s="25"/>
      <c r="H73" s="26"/>
      <c r="I73" s="28" t="str">
        <f t="shared" si="31"/>
        <v/>
      </c>
      <c r="J73" s="26"/>
      <c r="K73" s="28" t="str">
        <f t="shared" si="32"/>
        <v/>
      </c>
      <c r="L73" s="26"/>
      <c r="M73" s="28" t="str">
        <f t="shared" si="33"/>
        <v/>
      </c>
      <c r="N73" s="28" t="str">
        <f t="shared" si="34"/>
        <v/>
      </c>
      <c r="O73" s="26"/>
      <c r="P73" s="28" t="str">
        <f t="shared" si="35"/>
        <v/>
      </c>
      <c r="Q73" s="28"/>
      <c r="R73" s="28"/>
      <c r="S73" s="28"/>
      <c r="T73" s="28"/>
      <c r="U73" s="28"/>
      <c r="V73" s="28" t="str">
        <f t="shared" si="36"/>
        <v/>
      </c>
      <c r="W73" s="28"/>
      <c r="X73" s="28"/>
      <c r="Y73" s="28"/>
      <c r="Z73" s="28"/>
      <c r="AA73" s="217" t="str">
        <f t="shared" si="37"/>
        <v/>
      </c>
      <c r="AB73" s="1">
        <f t="shared" si="23"/>
        <v>0</v>
      </c>
      <c r="AC73" s="1" t="str">
        <f t="shared" si="39"/>
        <v/>
      </c>
      <c r="AD73" s="1" t="str">
        <f t="shared" si="39"/>
        <v/>
      </c>
      <c r="AE73" s="1">
        <f t="shared" si="38"/>
        <v>0</v>
      </c>
      <c r="AG73" s="1">
        <f t="shared" si="40"/>
        <v>0</v>
      </c>
      <c r="AH73" s="1">
        <f t="shared" si="41"/>
        <v>1</v>
      </c>
      <c r="AI73" s="1">
        <f t="shared" si="42"/>
        <v>0</v>
      </c>
      <c r="AJ73" s="1">
        <f t="shared" si="43"/>
        <v>1</v>
      </c>
      <c r="AK73" s="1">
        <f t="shared" si="44"/>
        <v>1</v>
      </c>
      <c r="AL73" s="1">
        <f t="shared" si="45"/>
        <v>0</v>
      </c>
      <c r="BB73" s="1" t="str">
        <f t="shared" si="16"/>
        <v/>
      </c>
      <c r="BC73" s="1" t="str">
        <f t="shared" si="17"/>
        <v/>
      </c>
      <c r="BD73" s="1" t="str">
        <f t="shared" si="18"/>
        <v/>
      </c>
      <c r="BE73" s="1" t="str">
        <f t="shared" si="19"/>
        <v/>
      </c>
      <c r="BF73" s="284" t="str">
        <f t="shared" si="20"/>
        <v/>
      </c>
      <c r="BG73" s="1" t="str">
        <f t="shared" si="21"/>
        <v/>
      </c>
    </row>
    <row r="74" spans="2:59" ht="16.5" hidden="1" thickBot="1" x14ac:dyDescent="0.3">
      <c r="B74" s="24" t="str">
        <f t="shared" si="22"/>
        <v/>
      </c>
      <c r="C74" s="30" t="str">
        <f>IF('תנאי סף'!$AK74&lt;&gt;1,"",'תנאי סף'!C74)</f>
        <v/>
      </c>
      <c r="D74" s="30" t="str">
        <f>IF('תנאי סף'!$AK74&lt;&gt;1,"",'תנאי סף'!D74)</f>
        <v/>
      </c>
      <c r="E74" s="30" t="str">
        <f>IF('תנאי סף'!$AK74&lt;&gt;1,"",'תנאי סף'!E74)</f>
        <v/>
      </c>
      <c r="F74" s="30" t="str">
        <f>IF('תנאי סף'!$AK74&lt;&gt;1,"",'תנאי סף'!F74)</f>
        <v/>
      </c>
      <c r="G74" s="25"/>
      <c r="H74" s="26"/>
      <c r="I74" s="28" t="str">
        <f t="shared" si="31"/>
        <v/>
      </c>
      <c r="J74" s="26"/>
      <c r="K74" s="28" t="str">
        <f t="shared" si="32"/>
        <v/>
      </c>
      <c r="L74" s="26"/>
      <c r="M74" s="28" t="str">
        <f t="shared" si="33"/>
        <v/>
      </c>
      <c r="N74" s="28" t="str">
        <f t="shared" si="34"/>
        <v/>
      </c>
      <c r="O74" s="26"/>
      <c r="P74" s="28" t="str">
        <f t="shared" si="35"/>
        <v/>
      </c>
      <c r="Q74" s="28"/>
      <c r="R74" s="28"/>
      <c r="S74" s="28"/>
      <c r="T74" s="28"/>
      <c r="U74" s="28"/>
      <c r="V74" s="28" t="str">
        <f t="shared" si="36"/>
        <v/>
      </c>
      <c r="W74" s="28"/>
      <c r="X74" s="28"/>
      <c r="Y74" s="28"/>
      <c r="Z74" s="28"/>
      <c r="AA74" s="217" t="str">
        <f t="shared" si="37"/>
        <v/>
      </c>
      <c r="AB74" s="1">
        <f t="shared" si="23"/>
        <v>0</v>
      </c>
      <c r="AC74" s="1" t="str">
        <f t="shared" si="39"/>
        <v/>
      </c>
      <c r="AD74" s="1" t="str">
        <f t="shared" si="39"/>
        <v/>
      </c>
      <c r="AE74" s="1">
        <f t="shared" si="38"/>
        <v>0</v>
      </c>
      <c r="AG74" s="1">
        <f t="shared" si="40"/>
        <v>0</v>
      </c>
      <c r="AH74" s="1">
        <f t="shared" si="41"/>
        <v>1</v>
      </c>
      <c r="AI74" s="1">
        <f t="shared" si="42"/>
        <v>0</v>
      </c>
      <c r="AJ74" s="1">
        <f t="shared" si="43"/>
        <v>1</v>
      </c>
      <c r="AK74" s="1">
        <f t="shared" si="44"/>
        <v>1</v>
      </c>
      <c r="AL74" s="1">
        <f t="shared" si="45"/>
        <v>0</v>
      </c>
      <c r="BB74" s="1" t="str">
        <f t="shared" si="16"/>
        <v/>
      </c>
      <c r="BC74" s="1" t="str">
        <f t="shared" si="17"/>
        <v/>
      </c>
      <c r="BD74" s="1" t="str">
        <f t="shared" si="18"/>
        <v/>
      </c>
      <c r="BE74" s="1" t="str">
        <f t="shared" si="19"/>
        <v/>
      </c>
      <c r="BF74" s="284" t="str">
        <f t="shared" si="20"/>
        <v/>
      </c>
      <c r="BG74" s="1" t="str">
        <f t="shared" si="21"/>
        <v/>
      </c>
    </row>
    <row r="75" spans="2:59" ht="16.5" hidden="1" thickBot="1" x14ac:dyDescent="0.3">
      <c r="B75" s="24" t="str">
        <f t="shared" si="22"/>
        <v/>
      </c>
      <c r="C75" s="30" t="str">
        <f>IF('תנאי סף'!$AK75&lt;&gt;1,"",'תנאי סף'!C75)</f>
        <v/>
      </c>
      <c r="D75" s="30" t="str">
        <f>IF('תנאי סף'!$AK75&lt;&gt;1,"",'תנאי סף'!D75)</f>
        <v/>
      </c>
      <c r="E75" s="30" t="str">
        <f>IF('תנאי סף'!$AK75&lt;&gt;1,"",'תנאי סף'!E75)</f>
        <v/>
      </c>
      <c r="F75" s="30" t="str">
        <f>IF('תנאי סף'!$AK75&lt;&gt;1,"",'תנאי סף'!F75)</f>
        <v/>
      </c>
      <c r="G75" s="25"/>
      <c r="H75" s="26"/>
      <c r="I75" s="28" t="str">
        <f t="shared" si="31"/>
        <v/>
      </c>
      <c r="J75" s="26"/>
      <c r="K75" s="28" t="str">
        <f t="shared" si="32"/>
        <v/>
      </c>
      <c r="L75" s="26"/>
      <c r="M75" s="28" t="str">
        <f t="shared" si="33"/>
        <v/>
      </c>
      <c r="N75" s="28" t="str">
        <f t="shared" si="34"/>
        <v/>
      </c>
      <c r="O75" s="26"/>
      <c r="P75" s="28" t="str">
        <f t="shared" si="35"/>
        <v/>
      </c>
      <c r="Q75" s="28"/>
      <c r="R75" s="28"/>
      <c r="S75" s="28"/>
      <c r="T75" s="28"/>
      <c r="U75" s="28"/>
      <c r="V75" s="28" t="str">
        <f t="shared" si="36"/>
        <v/>
      </c>
      <c r="W75" s="28"/>
      <c r="X75" s="28"/>
      <c r="Y75" s="28"/>
      <c r="Z75" s="28"/>
      <c r="AA75" s="217" t="str">
        <f t="shared" si="37"/>
        <v/>
      </c>
      <c r="AB75" s="1">
        <f t="shared" si="23"/>
        <v>0</v>
      </c>
      <c r="AC75" s="1" t="str">
        <f t="shared" si="39"/>
        <v/>
      </c>
      <c r="AD75" s="1" t="str">
        <f t="shared" si="39"/>
        <v/>
      </c>
      <c r="AE75" s="1">
        <f t="shared" si="38"/>
        <v>0</v>
      </c>
      <c r="AG75" s="1">
        <f t="shared" si="40"/>
        <v>0</v>
      </c>
      <c r="AH75" s="1">
        <f t="shared" si="41"/>
        <v>1</v>
      </c>
      <c r="AI75" s="1">
        <f t="shared" si="42"/>
        <v>0</v>
      </c>
      <c r="AJ75" s="1">
        <f t="shared" si="43"/>
        <v>1</v>
      </c>
      <c r="AK75" s="1">
        <f t="shared" si="44"/>
        <v>1</v>
      </c>
      <c r="AL75" s="1">
        <f t="shared" si="45"/>
        <v>0</v>
      </c>
      <c r="BB75" s="1" t="str">
        <f t="shared" si="16"/>
        <v/>
      </c>
      <c r="BC75" s="1" t="str">
        <f t="shared" si="17"/>
        <v/>
      </c>
      <c r="BD75" s="1" t="str">
        <f t="shared" si="18"/>
        <v/>
      </c>
      <c r="BE75" s="1" t="str">
        <f t="shared" si="19"/>
        <v/>
      </c>
      <c r="BF75" s="284" t="str">
        <f t="shared" si="20"/>
        <v/>
      </c>
      <c r="BG75" s="1" t="str">
        <f t="shared" si="21"/>
        <v/>
      </c>
    </row>
    <row r="76" spans="2:59" ht="16.5" hidden="1" thickBot="1" x14ac:dyDescent="0.3">
      <c r="B76" s="24" t="str">
        <f t="shared" si="22"/>
        <v/>
      </c>
      <c r="C76" s="30" t="str">
        <f>IF('תנאי סף'!$AK76&lt;&gt;1,"",'תנאי סף'!C76)</f>
        <v/>
      </c>
      <c r="D76" s="30" t="str">
        <f>IF('תנאי סף'!$AK76&lt;&gt;1,"",'תנאי סף'!D76)</f>
        <v/>
      </c>
      <c r="E76" s="30" t="str">
        <f>IF('תנאי סף'!$AK76&lt;&gt;1,"",'תנאי סף'!E76)</f>
        <v/>
      </c>
      <c r="F76" s="30" t="str">
        <f>IF('תנאי סף'!$AK76&lt;&gt;1,"",'תנאי סף'!F76)</f>
        <v/>
      </c>
      <c r="G76" s="25"/>
      <c r="H76" s="26"/>
      <c r="I76" s="28" t="str">
        <f t="shared" si="31"/>
        <v/>
      </c>
      <c r="J76" s="26"/>
      <c r="K76" s="28" t="str">
        <f t="shared" si="32"/>
        <v/>
      </c>
      <c r="L76" s="26"/>
      <c r="M76" s="28" t="str">
        <f t="shared" si="33"/>
        <v/>
      </c>
      <c r="N76" s="28" t="str">
        <f t="shared" si="34"/>
        <v/>
      </c>
      <c r="O76" s="26"/>
      <c r="P76" s="28" t="str">
        <f t="shared" si="35"/>
        <v/>
      </c>
      <c r="Q76" s="28"/>
      <c r="R76" s="28"/>
      <c r="S76" s="28"/>
      <c r="T76" s="28"/>
      <c r="U76" s="28"/>
      <c r="V76" s="28" t="str">
        <f t="shared" si="36"/>
        <v/>
      </c>
      <c r="W76" s="28"/>
      <c r="X76" s="28"/>
      <c r="Y76" s="28"/>
      <c r="Z76" s="28"/>
      <c r="AA76" s="217" t="str">
        <f t="shared" si="37"/>
        <v/>
      </c>
      <c r="AB76" s="1">
        <f t="shared" si="23"/>
        <v>0</v>
      </c>
      <c r="AC76" s="1" t="str">
        <f t="shared" si="39"/>
        <v/>
      </c>
      <c r="AD76" s="1" t="str">
        <f t="shared" si="39"/>
        <v/>
      </c>
      <c r="AE76" s="1">
        <f t="shared" si="38"/>
        <v>0</v>
      </c>
      <c r="AG76" s="1">
        <f t="shared" si="40"/>
        <v>0</v>
      </c>
      <c r="AH76" s="1">
        <f t="shared" si="41"/>
        <v>1</v>
      </c>
      <c r="AI76" s="1">
        <f t="shared" si="42"/>
        <v>0</v>
      </c>
      <c r="AJ76" s="1">
        <f t="shared" si="43"/>
        <v>1</v>
      </c>
      <c r="AK76" s="1">
        <f t="shared" si="44"/>
        <v>1</v>
      </c>
      <c r="AL76" s="1">
        <f t="shared" si="45"/>
        <v>0</v>
      </c>
      <c r="BB76" s="1" t="str">
        <f t="shared" si="16"/>
        <v/>
      </c>
      <c r="BC76" s="1" t="str">
        <f t="shared" si="17"/>
        <v/>
      </c>
      <c r="BD76" s="1" t="str">
        <f t="shared" si="18"/>
        <v/>
      </c>
      <c r="BE76" s="1" t="str">
        <f t="shared" si="19"/>
        <v/>
      </c>
      <c r="BF76" s="284" t="str">
        <f t="shared" si="20"/>
        <v/>
      </c>
      <c r="BG76" s="1" t="str">
        <f t="shared" si="21"/>
        <v/>
      </c>
    </row>
    <row r="77" spans="2:59" ht="16.5" hidden="1" thickBot="1" x14ac:dyDescent="0.3">
      <c r="B77" s="24" t="str">
        <f t="shared" si="22"/>
        <v/>
      </c>
      <c r="C77" s="30" t="str">
        <f>IF('תנאי סף'!$AK77&lt;&gt;1,"",'תנאי סף'!C77)</f>
        <v/>
      </c>
      <c r="D77" s="30" t="str">
        <f>IF('תנאי סף'!$AK77&lt;&gt;1,"",'תנאי סף'!D77)</f>
        <v/>
      </c>
      <c r="E77" s="30" t="str">
        <f>IF('תנאי סף'!$AK77&lt;&gt;1,"",'תנאי סף'!E77)</f>
        <v/>
      </c>
      <c r="F77" s="30" t="str">
        <f>IF('תנאי סף'!$AK77&lt;&gt;1,"",'תנאי סף'!F77)</f>
        <v/>
      </c>
      <c r="G77" s="25"/>
      <c r="H77" s="26"/>
      <c r="I77" s="28" t="str">
        <f t="shared" si="31"/>
        <v/>
      </c>
      <c r="J77" s="26"/>
      <c r="K77" s="28" t="str">
        <f t="shared" si="32"/>
        <v/>
      </c>
      <c r="L77" s="26"/>
      <c r="M77" s="28" t="str">
        <f t="shared" si="33"/>
        <v/>
      </c>
      <c r="N77" s="28" t="str">
        <f t="shared" si="34"/>
        <v/>
      </c>
      <c r="O77" s="26"/>
      <c r="P77" s="28" t="str">
        <f t="shared" si="35"/>
        <v/>
      </c>
      <c r="Q77" s="28"/>
      <c r="R77" s="28"/>
      <c r="S77" s="28"/>
      <c r="T77" s="28"/>
      <c r="U77" s="28"/>
      <c r="V77" s="28" t="str">
        <f t="shared" si="36"/>
        <v/>
      </c>
      <c r="W77" s="28"/>
      <c r="X77" s="28"/>
      <c r="Y77" s="28"/>
      <c r="Z77" s="28"/>
      <c r="AA77" s="217" t="str">
        <f t="shared" si="37"/>
        <v/>
      </c>
      <c r="AB77" s="1">
        <f t="shared" si="23"/>
        <v>0</v>
      </c>
      <c r="AC77" s="1" t="str">
        <f t="shared" si="39"/>
        <v/>
      </c>
      <c r="AD77" s="1" t="str">
        <f t="shared" si="39"/>
        <v/>
      </c>
      <c r="AE77" s="1">
        <f t="shared" si="38"/>
        <v>0</v>
      </c>
      <c r="AG77" s="1">
        <f t="shared" si="40"/>
        <v>0</v>
      </c>
      <c r="AH77" s="1">
        <f t="shared" si="41"/>
        <v>1</v>
      </c>
      <c r="AI77" s="1">
        <f t="shared" si="42"/>
        <v>0</v>
      </c>
      <c r="AJ77" s="1">
        <f t="shared" si="43"/>
        <v>1</v>
      </c>
      <c r="AK77" s="1">
        <f t="shared" si="44"/>
        <v>1</v>
      </c>
      <c r="AL77" s="1">
        <f t="shared" si="45"/>
        <v>0</v>
      </c>
      <c r="BB77" s="1" t="str">
        <f t="shared" si="16"/>
        <v/>
      </c>
      <c r="BC77" s="1" t="str">
        <f t="shared" si="17"/>
        <v/>
      </c>
      <c r="BD77" s="1" t="str">
        <f t="shared" si="18"/>
        <v/>
      </c>
      <c r="BE77" s="1" t="str">
        <f t="shared" si="19"/>
        <v/>
      </c>
      <c r="BF77" s="284" t="str">
        <f t="shared" si="20"/>
        <v/>
      </c>
      <c r="BG77" s="1" t="str">
        <f t="shared" si="21"/>
        <v/>
      </c>
    </row>
    <row r="78" spans="2:59" ht="16.5" hidden="1" thickBot="1" x14ac:dyDescent="0.3">
      <c r="B78" s="24" t="str">
        <f t="shared" si="22"/>
        <v/>
      </c>
      <c r="C78" s="30" t="str">
        <f>IF('תנאי סף'!$AK78&lt;&gt;1,"",'תנאי סף'!C78)</f>
        <v/>
      </c>
      <c r="D78" s="30" t="str">
        <f>IF('תנאי סף'!$AK78&lt;&gt;1,"",'תנאי סף'!D78)</f>
        <v/>
      </c>
      <c r="E78" s="30" t="str">
        <f>IF('תנאי סף'!$AK78&lt;&gt;1,"",'תנאי סף'!E78)</f>
        <v/>
      </c>
      <c r="F78" s="30" t="str">
        <f>IF('תנאי סף'!$AK78&lt;&gt;1,"",'תנאי סף'!F78)</f>
        <v/>
      </c>
      <c r="G78" s="25"/>
      <c r="H78" s="26"/>
      <c r="I78" s="28" t="str">
        <f t="shared" si="31"/>
        <v/>
      </c>
      <c r="J78" s="26"/>
      <c r="K78" s="28" t="str">
        <f t="shared" si="32"/>
        <v/>
      </c>
      <c r="L78" s="26"/>
      <c r="M78" s="28" t="str">
        <f t="shared" si="33"/>
        <v/>
      </c>
      <c r="N78" s="28" t="str">
        <f t="shared" si="34"/>
        <v/>
      </c>
      <c r="O78" s="26"/>
      <c r="P78" s="28" t="str">
        <f t="shared" si="35"/>
        <v/>
      </c>
      <c r="Q78" s="28"/>
      <c r="R78" s="28"/>
      <c r="S78" s="28"/>
      <c r="T78" s="28"/>
      <c r="U78" s="28"/>
      <c r="V78" s="28" t="str">
        <f t="shared" si="36"/>
        <v/>
      </c>
      <c r="W78" s="28"/>
      <c r="X78" s="28"/>
      <c r="Y78" s="28"/>
      <c r="Z78" s="28"/>
      <c r="AA78" s="217" t="str">
        <f t="shared" si="37"/>
        <v/>
      </c>
      <c r="AB78" s="1">
        <f t="shared" si="23"/>
        <v>0</v>
      </c>
      <c r="AC78" s="1" t="str">
        <f t="shared" si="39"/>
        <v/>
      </c>
      <c r="AD78" s="1" t="str">
        <f t="shared" si="39"/>
        <v/>
      </c>
      <c r="AE78" s="1">
        <f t="shared" si="38"/>
        <v>0</v>
      </c>
      <c r="AG78" s="1">
        <f t="shared" si="40"/>
        <v>0</v>
      </c>
      <c r="AH78" s="1">
        <f t="shared" si="41"/>
        <v>1</v>
      </c>
      <c r="AI78" s="1">
        <f t="shared" si="42"/>
        <v>0</v>
      </c>
      <c r="AJ78" s="1">
        <f t="shared" si="43"/>
        <v>1</v>
      </c>
      <c r="AK78" s="1">
        <f t="shared" si="44"/>
        <v>1</v>
      </c>
      <c r="AL78" s="1">
        <f t="shared" si="45"/>
        <v>0</v>
      </c>
      <c r="BB78" s="1" t="str">
        <f t="shared" si="16"/>
        <v/>
      </c>
      <c r="BC78" s="1" t="str">
        <f t="shared" si="17"/>
        <v/>
      </c>
      <c r="BD78" s="1" t="str">
        <f t="shared" si="18"/>
        <v/>
      </c>
      <c r="BE78" s="1" t="str">
        <f t="shared" si="19"/>
        <v/>
      </c>
      <c r="BF78" s="284" t="str">
        <f t="shared" si="20"/>
        <v/>
      </c>
      <c r="BG78" s="1" t="str">
        <f t="shared" si="21"/>
        <v/>
      </c>
    </row>
    <row r="79" spans="2:59" ht="16.5" hidden="1" thickBot="1" x14ac:dyDescent="0.3">
      <c r="B79" s="24" t="str">
        <f t="shared" si="22"/>
        <v/>
      </c>
      <c r="C79" s="30" t="str">
        <f>IF('תנאי סף'!$AK79&lt;&gt;1,"",'תנאי סף'!C79)</f>
        <v/>
      </c>
      <c r="D79" s="30" t="str">
        <f>IF('תנאי סף'!$AK79&lt;&gt;1,"",'תנאי סף'!D79)</f>
        <v/>
      </c>
      <c r="E79" s="30" t="str">
        <f>IF('תנאי סף'!$AK79&lt;&gt;1,"",'תנאי סף'!E79)</f>
        <v/>
      </c>
      <c r="F79" s="30" t="str">
        <f>IF('תנאי סף'!$AK79&lt;&gt;1,"",'תנאי סף'!F79)</f>
        <v/>
      </c>
      <c r="G79" s="25"/>
      <c r="H79" s="26"/>
      <c r="I79" s="28" t="str">
        <f t="shared" si="31"/>
        <v/>
      </c>
      <c r="J79" s="26"/>
      <c r="K79" s="28" t="str">
        <f t="shared" si="32"/>
        <v/>
      </c>
      <c r="L79" s="26"/>
      <c r="M79" s="28" t="str">
        <f t="shared" si="33"/>
        <v/>
      </c>
      <c r="N79" s="28" t="str">
        <f t="shared" si="34"/>
        <v/>
      </c>
      <c r="O79" s="26"/>
      <c r="P79" s="28" t="str">
        <f t="shared" si="35"/>
        <v/>
      </c>
      <c r="Q79" s="28"/>
      <c r="R79" s="28"/>
      <c r="S79" s="28"/>
      <c r="T79" s="28"/>
      <c r="U79" s="28"/>
      <c r="V79" s="28" t="str">
        <f t="shared" si="36"/>
        <v/>
      </c>
      <c r="W79" s="28"/>
      <c r="X79" s="28"/>
      <c r="Y79" s="28"/>
      <c r="Z79" s="28"/>
      <c r="AA79" s="217" t="str">
        <f t="shared" si="37"/>
        <v/>
      </c>
      <c r="AB79" s="1">
        <f t="shared" si="23"/>
        <v>0</v>
      </c>
      <c r="AC79" s="1" t="str">
        <f t="shared" si="39"/>
        <v/>
      </c>
      <c r="AD79" s="1" t="str">
        <f t="shared" si="39"/>
        <v/>
      </c>
      <c r="AE79" s="1">
        <f t="shared" si="38"/>
        <v>0</v>
      </c>
      <c r="AG79" s="1">
        <f t="shared" si="40"/>
        <v>0</v>
      </c>
      <c r="AH79" s="1">
        <f t="shared" si="41"/>
        <v>1</v>
      </c>
      <c r="AI79" s="1">
        <f t="shared" si="42"/>
        <v>0</v>
      </c>
      <c r="AJ79" s="1">
        <f t="shared" si="43"/>
        <v>1</v>
      </c>
      <c r="AK79" s="1">
        <f t="shared" si="44"/>
        <v>1</v>
      </c>
      <c r="AL79" s="1">
        <f t="shared" si="45"/>
        <v>0</v>
      </c>
      <c r="BB79" s="1" t="str">
        <f t="shared" si="16"/>
        <v/>
      </c>
      <c r="BC79" s="1" t="str">
        <f t="shared" si="17"/>
        <v/>
      </c>
      <c r="BD79" s="1" t="str">
        <f t="shared" si="18"/>
        <v/>
      </c>
      <c r="BE79" s="1" t="str">
        <f t="shared" si="19"/>
        <v/>
      </c>
      <c r="BF79" s="284" t="str">
        <f t="shared" si="20"/>
        <v/>
      </c>
      <c r="BG79" s="1" t="str">
        <f t="shared" si="21"/>
        <v/>
      </c>
    </row>
    <row r="80" spans="2:59" ht="16.5" hidden="1" thickBot="1" x14ac:dyDescent="0.3">
      <c r="B80" s="24" t="str">
        <f t="shared" si="22"/>
        <v/>
      </c>
      <c r="C80" s="30" t="str">
        <f>IF('תנאי סף'!$AK80&lt;&gt;1,"",'תנאי סף'!C80)</f>
        <v/>
      </c>
      <c r="D80" s="30" t="str">
        <f>IF('תנאי סף'!$AK80&lt;&gt;1,"",'תנאי סף'!D80)</f>
        <v/>
      </c>
      <c r="E80" s="30" t="str">
        <f>IF('תנאי סף'!$AK80&lt;&gt;1,"",'תנאי סף'!E80)</f>
        <v/>
      </c>
      <c r="F80" s="30" t="str">
        <f>IF('תנאי סף'!$AK80&lt;&gt;1,"",'תנאי סף'!F80)</f>
        <v/>
      </c>
      <c r="G80" s="25"/>
      <c r="H80" s="26"/>
      <c r="I80" s="28" t="str">
        <f t="shared" si="31"/>
        <v/>
      </c>
      <c r="J80" s="26"/>
      <c r="K80" s="28" t="str">
        <f t="shared" si="32"/>
        <v/>
      </c>
      <c r="L80" s="26"/>
      <c r="M80" s="28" t="str">
        <f t="shared" si="33"/>
        <v/>
      </c>
      <c r="N80" s="28" t="str">
        <f t="shared" si="34"/>
        <v/>
      </c>
      <c r="O80" s="26"/>
      <c r="P80" s="28" t="str">
        <f t="shared" si="35"/>
        <v/>
      </c>
      <c r="Q80" s="28"/>
      <c r="R80" s="28"/>
      <c r="S80" s="28"/>
      <c r="T80" s="28"/>
      <c r="U80" s="28"/>
      <c r="V80" s="28" t="str">
        <f t="shared" si="36"/>
        <v/>
      </c>
      <c r="W80" s="28"/>
      <c r="X80" s="28"/>
      <c r="Y80" s="28"/>
      <c r="Z80" s="28"/>
      <c r="AA80" s="217" t="str">
        <f t="shared" si="37"/>
        <v/>
      </c>
      <c r="AB80" s="1">
        <f t="shared" si="23"/>
        <v>0</v>
      </c>
      <c r="AC80" s="1" t="str">
        <f t="shared" si="39"/>
        <v/>
      </c>
      <c r="AD80" s="1" t="str">
        <f t="shared" si="39"/>
        <v/>
      </c>
      <c r="AE80" s="1">
        <f t="shared" si="38"/>
        <v>0</v>
      </c>
      <c r="AG80" s="1">
        <f t="shared" si="40"/>
        <v>0</v>
      </c>
      <c r="AH80" s="1">
        <f t="shared" si="41"/>
        <v>1</v>
      </c>
      <c r="AI80" s="1">
        <f t="shared" si="42"/>
        <v>0</v>
      </c>
      <c r="AJ80" s="1">
        <f t="shared" si="43"/>
        <v>1</v>
      </c>
      <c r="AK80" s="1">
        <f t="shared" si="44"/>
        <v>1</v>
      </c>
      <c r="AL80" s="1">
        <f t="shared" si="45"/>
        <v>0</v>
      </c>
      <c r="BB80" s="1" t="str">
        <f t="shared" si="16"/>
        <v/>
      </c>
      <c r="BC80" s="1" t="str">
        <f t="shared" si="17"/>
        <v/>
      </c>
      <c r="BD80" s="1" t="str">
        <f t="shared" si="18"/>
        <v/>
      </c>
      <c r="BE80" s="1" t="str">
        <f t="shared" si="19"/>
        <v/>
      </c>
      <c r="BF80" s="284" t="str">
        <f t="shared" si="20"/>
        <v/>
      </c>
      <c r="BG80" s="1" t="str">
        <f t="shared" si="21"/>
        <v/>
      </c>
    </row>
    <row r="81" spans="2:59" ht="16.5" hidden="1" thickBot="1" x14ac:dyDescent="0.3">
      <c r="B81" s="24" t="str">
        <f t="shared" si="22"/>
        <v/>
      </c>
      <c r="C81" s="30" t="str">
        <f>IF('תנאי סף'!$AK81&lt;&gt;1,"",'תנאי סף'!C81)</f>
        <v/>
      </c>
      <c r="D81" s="30" t="str">
        <f>IF('תנאי סף'!$AK81&lt;&gt;1,"",'תנאי סף'!D81)</f>
        <v/>
      </c>
      <c r="E81" s="30" t="str">
        <f>IF('תנאי סף'!$AK81&lt;&gt;1,"",'תנאי סף'!E81)</f>
        <v/>
      </c>
      <c r="F81" s="30" t="str">
        <f>IF('תנאי סף'!$AK81&lt;&gt;1,"",'תנאי סף'!F81)</f>
        <v/>
      </c>
      <c r="G81" s="25"/>
      <c r="H81" s="26"/>
      <c r="I81" s="28" t="str">
        <f t="shared" si="31"/>
        <v/>
      </c>
      <c r="J81" s="26"/>
      <c r="K81" s="28" t="str">
        <f t="shared" si="32"/>
        <v/>
      </c>
      <c r="L81" s="26"/>
      <c r="M81" s="28" t="str">
        <f t="shared" si="33"/>
        <v/>
      </c>
      <c r="N81" s="28" t="str">
        <f t="shared" si="34"/>
        <v/>
      </c>
      <c r="O81" s="26"/>
      <c r="P81" s="28" t="str">
        <f t="shared" si="35"/>
        <v/>
      </c>
      <c r="Q81" s="28"/>
      <c r="R81" s="28"/>
      <c r="S81" s="28"/>
      <c r="T81" s="28"/>
      <c r="U81" s="28"/>
      <c r="V81" s="28" t="str">
        <f t="shared" si="36"/>
        <v/>
      </c>
      <c r="W81" s="28"/>
      <c r="X81" s="28"/>
      <c r="Y81" s="28"/>
      <c r="Z81" s="28"/>
      <c r="AA81" s="217" t="str">
        <f t="shared" si="37"/>
        <v/>
      </c>
      <c r="AB81" s="1">
        <f t="shared" si="23"/>
        <v>0</v>
      </c>
      <c r="AC81" s="1" t="str">
        <f t="shared" si="39"/>
        <v/>
      </c>
      <c r="AD81" s="1" t="str">
        <f t="shared" si="39"/>
        <v/>
      </c>
      <c r="AE81" s="1">
        <f t="shared" si="38"/>
        <v>0</v>
      </c>
      <c r="AG81" s="1">
        <f t="shared" si="40"/>
        <v>0</v>
      </c>
      <c r="AH81" s="1">
        <f t="shared" si="41"/>
        <v>1</v>
      </c>
      <c r="AI81" s="1">
        <f t="shared" si="42"/>
        <v>0</v>
      </c>
      <c r="AJ81" s="1">
        <f t="shared" si="43"/>
        <v>1</v>
      </c>
      <c r="AK81" s="1">
        <f t="shared" si="44"/>
        <v>1</v>
      </c>
      <c r="AL81" s="1">
        <f t="shared" si="45"/>
        <v>0</v>
      </c>
      <c r="BB81" s="1" t="str">
        <f t="shared" si="16"/>
        <v/>
      </c>
      <c r="BC81" s="1" t="str">
        <f t="shared" si="17"/>
        <v/>
      </c>
      <c r="BD81" s="1" t="str">
        <f t="shared" si="18"/>
        <v/>
      </c>
      <c r="BE81" s="1" t="str">
        <f t="shared" si="19"/>
        <v/>
      </c>
      <c r="BF81" s="284" t="str">
        <f t="shared" si="20"/>
        <v/>
      </c>
      <c r="BG81" s="1" t="str">
        <f t="shared" si="21"/>
        <v/>
      </c>
    </row>
    <row r="82" spans="2:59" ht="16.5" hidden="1" thickBot="1" x14ac:dyDescent="0.3">
      <c r="B82" s="24" t="str">
        <f t="shared" si="22"/>
        <v/>
      </c>
      <c r="C82" s="30" t="str">
        <f>IF('תנאי סף'!$AK82&lt;&gt;1,"",'תנאי סף'!C82)</f>
        <v/>
      </c>
      <c r="D82" s="30" t="str">
        <f>IF('תנאי סף'!$AK82&lt;&gt;1,"",'תנאי סף'!D82)</f>
        <v/>
      </c>
      <c r="E82" s="30" t="str">
        <f>IF('תנאי סף'!$AK82&lt;&gt;1,"",'תנאי סף'!E82)</f>
        <v/>
      </c>
      <c r="F82" s="30" t="str">
        <f>IF('תנאי סף'!$AK82&lt;&gt;1,"",'תנאי סף'!F82)</f>
        <v/>
      </c>
      <c r="G82" s="25"/>
      <c r="H82" s="26"/>
      <c r="I82" s="28" t="str">
        <f t="shared" si="31"/>
        <v/>
      </c>
      <c r="J82" s="26"/>
      <c r="K82" s="28" t="str">
        <f t="shared" si="32"/>
        <v/>
      </c>
      <c r="L82" s="26"/>
      <c r="M82" s="28" t="str">
        <f t="shared" si="33"/>
        <v/>
      </c>
      <c r="N82" s="28" t="str">
        <f t="shared" si="34"/>
        <v/>
      </c>
      <c r="O82" s="26"/>
      <c r="P82" s="28" t="str">
        <f t="shared" si="35"/>
        <v/>
      </c>
      <c r="Q82" s="28"/>
      <c r="R82" s="28"/>
      <c r="S82" s="28"/>
      <c r="T82" s="28"/>
      <c r="U82" s="28"/>
      <c r="V82" s="28" t="str">
        <f t="shared" si="36"/>
        <v/>
      </c>
      <c r="W82" s="28"/>
      <c r="X82" s="28"/>
      <c r="Y82" s="28"/>
      <c r="Z82" s="28"/>
      <c r="AA82" s="217" t="str">
        <f t="shared" si="37"/>
        <v/>
      </c>
      <c r="AB82" s="1">
        <f t="shared" si="23"/>
        <v>0</v>
      </c>
      <c r="AC82" s="1" t="str">
        <f t="shared" si="39"/>
        <v/>
      </c>
      <c r="AD82" s="1" t="str">
        <f t="shared" si="39"/>
        <v/>
      </c>
      <c r="AE82" s="1">
        <f t="shared" si="38"/>
        <v>0</v>
      </c>
      <c r="AG82" s="1">
        <f t="shared" si="40"/>
        <v>0</v>
      </c>
      <c r="AH82" s="1">
        <f t="shared" si="41"/>
        <v>1</v>
      </c>
      <c r="AI82" s="1">
        <f t="shared" si="42"/>
        <v>0</v>
      </c>
      <c r="AJ82" s="1">
        <f t="shared" si="43"/>
        <v>1</v>
      </c>
      <c r="AK82" s="1">
        <f t="shared" si="44"/>
        <v>1</v>
      </c>
      <c r="AL82" s="1">
        <f t="shared" si="45"/>
        <v>0</v>
      </c>
      <c r="BB82" s="1" t="str">
        <f t="shared" si="16"/>
        <v/>
      </c>
      <c r="BC82" s="1" t="str">
        <f t="shared" si="17"/>
        <v/>
      </c>
      <c r="BD82" s="1" t="str">
        <f t="shared" si="18"/>
        <v/>
      </c>
      <c r="BE82" s="1" t="str">
        <f t="shared" si="19"/>
        <v/>
      </c>
      <c r="BF82" s="284" t="str">
        <f t="shared" si="20"/>
        <v/>
      </c>
      <c r="BG82" s="1" t="str">
        <f t="shared" si="21"/>
        <v/>
      </c>
    </row>
    <row r="83" spans="2:59" ht="16.5" hidden="1" thickBot="1" x14ac:dyDescent="0.3">
      <c r="B83" s="24" t="str">
        <f t="shared" si="22"/>
        <v/>
      </c>
      <c r="C83" s="30" t="str">
        <f>IF('תנאי סף'!$AK83&lt;&gt;1,"",'תנאי סף'!C83)</f>
        <v/>
      </c>
      <c r="D83" s="30" t="str">
        <f>IF('תנאי סף'!$AK83&lt;&gt;1,"",'תנאי סף'!D83)</f>
        <v/>
      </c>
      <c r="E83" s="30" t="str">
        <f>IF('תנאי סף'!$AK83&lt;&gt;1,"",'תנאי סף'!E83)</f>
        <v/>
      </c>
      <c r="F83" s="30" t="str">
        <f>IF('תנאי סף'!$AK83&lt;&gt;1,"",'תנאי סף'!F83)</f>
        <v/>
      </c>
      <c r="G83" s="25"/>
      <c r="H83" s="26"/>
      <c r="I83" s="28" t="str">
        <f t="shared" si="31"/>
        <v/>
      </c>
      <c r="J83" s="26"/>
      <c r="K83" s="28" t="str">
        <f t="shared" si="32"/>
        <v/>
      </c>
      <c r="L83" s="26"/>
      <c r="M83" s="28" t="str">
        <f t="shared" si="33"/>
        <v/>
      </c>
      <c r="N83" s="28" t="str">
        <f t="shared" si="34"/>
        <v/>
      </c>
      <c r="O83" s="26"/>
      <c r="P83" s="28" t="str">
        <f t="shared" si="35"/>
        <v/>
      </c>
      <c r="Q83" s="28"/>
      <c r="R83" s="28"/>
      <c r="S83" s="28"/>
      <c r="T83" s="28"/>
      <c r="U83" s="28"/>
      <c r="V83" s="28" t="str">
        <f t="shared" si="36"/>
        <v/>
      </c>
      <c r="W83" s="28"/>
      <c r="X83" s="28"/>
      <c r="Y83" s="28"/>
      <c r="Z83" s="28"/>
      <c r="AA83" s="217" t="str">
        <f t="shared" si="37"/>
        <v/>
      </c>
      <c r="AB83" s="1">
        <f t="shared" si="23"/>
        <v>0</v>
      </c>
      <c r="AC83" s="1" t="str">
        <f t="shared" si="39"/>
        <v/>
      </c>
      <c r="AD83" s="1" t="str">
        <f t="shared" si="39"/>
        <v/>
      </c>
      <c r="AE83" s="1">
        <f t="shared" si="38"/>
        <v>0</v>
      </c>
      <c r="AG83" s="1">
        <f t="shared" si="40"/>
        <v>0</v>
      </c>
      <c r="AH83" s="1">
        <f t="shared" si="41"/>
        <v>1</v>
      </c>
      <c r="AI83" s="1">
        <f t="shared" si="42"/>
        <v>0</v>
      </c>
      <c r="AJ83" s="1">
        <f t="shared" si="43"/>
        <v>1</v>
      </c>
      <c r="AK83" s="1">
        <f t="shared" si="44"/>
        <v>1</v>
      </c>
      <c r="AL83" s="1">
        <f t="shared" si="45"/>
        <v>0</v>
      </c>
      <c r="BB83" s="1" t="str">
        <f t="shared" si="16"/>
        <v/>
      </c>
      <c r="BC83" s="1" t="str">
        <f t="shared" si="17"/>
        <v/>
      </c>
      <c r="BD83" s="1" t="str">
        <f t="shared" si="18"/>
        <v/>
      </c>
      <c r="BE83" s="1" t="str">
        <f t="shared" si="19"/>
        <v/>
      </c>
      <c r="BF83" s="284" t="str">
        <f t="shared" si="20"/>
        <v/>
      </c>
      <c r="BG83" s="1" t="str">
        <f t="shared" si="21"/>
        <v/>
      </c>
    </row>
    <row r="84" spans="2:59" ht="16.5" hidden="1" thickBot="1" x14ac:dyDescent="0.3">
      <c r="B84" s="24" t="str">
        <f t="shared" si="22"/>
        <v/>
      </c>
      <c r="C84" s="30" t="str">
        <f>IF('תנאי סף'!$AK84&lt;&gt;1,"",'תנאי סף'!C84)</f>
        <v/>
      </c>
      <c r="D84" s="30" t="str">
        <f>IF('תנאי סף'!$AK84&lt;&gt;1,"",'תנאי סף'!D84)</f>
        <v/>
      </c>
      <c r="E84" s="30" t="str">
        <f>IF('תנאי סף'!$AK84&lt;&gt;1,"",'תנאי סף'!E84)</f>
        <v/>
      </c>
      <c r="F84" s="30" t="str">
        <f>IF('תנאי סף'!$AK84&lt;&gt;1,"",'תנאי סף'!F84)</f>
        <v/>
      </c>
      <c r="G84" s="25"/>
      <c r="H84" s="26"/>
      <c r="I84" s="28" t="str">
        <f t="shared" si="31"/>
        <v/>
      </c>
      <c r="J84" s="26"/>
      <c r="K84" s="28" t="str">
        <f t="shared" si="32"/>
        <v/>
      </c>
      <c r="L84" s="26"/>
      <c r="M84" s="28" t="str">
        <f t="shared" si="33"/>
        <v/>
      </c>
      <c r="N84" s="28" t="str">
        <f t="shared" si="34"/>
        <v/>
      </c>
      <c r="O84" s="26"/>
      <c r="P84" s="28" t="str">
        <f t="shared" si="35"/>
        <v/>
      </c>
      <c r="Q84" s="28"/>
      <c r="R84" s="28"/>
      <c r="S84" s="28"/>
      <c r="T84" s="28"/>
      <c r="U84" s="28"/>
      <c r="V84" s="28" t="str">
        <f t="shared" si="36"/>
        <v/>
      </c>
      <c r="W84" s="28"/>
      <c r="X84" s="28"/>
      <c r="Y84" s="28"/>
      <c r="Z84" s="28"/>
      <c r="AA84" s="217" t="str">
        <f t="shared" si="37"/>
        <v/>
      </c>
      <c r="AB84" s="1">
        <f t="shared" si="23"/>
        <v>0</v>
      </c>
      <c r="AC84" s="1" t="str">
        <f t="shared" si="39"/>
        <v/>
      </c>
      <c r="AD84" s="1" t="str">
        <f t="shared" si="39"/>
        <v/>
      </c>
      <c r="AE84" s="1">
        <f t="shared" si="38"/>
        <v>0</v>
      </c>
      <c r="AG84" s="1">
        <f t="shared" si="40"/>
        <v>0</v>
      </c>
      <c r="AH84" s="1">
        <f t="shared" si="41"/>
        <v>1</v>
      </c>
      <c r="AI84" s="1">
        <f t="shared" si="42"/>
        <v>0</v>
      </c>
      <c r="AJ84" s="1">
        <f t="shared" si="43"/>
        <v>1</v>
      </c>
      <c r="AK84" s="1">
        <f t="shared" si="44"/>
        <v>1</v>
      </c>
      <c r="AL84" s="1">
        <f t="shared" si="45"/>
        <v>0</v>
      </c>
      <c r="BB84" s="1" t="str">
        <f t="shared" si="16"/>
        <v/>
      </c>
      <c r="BC84" s="1" t="str">
        <f t="shared" si="17"/>
        <v/>
      </c>
      <c r="BD84" s="1" t="str">
        <f t="shared" si="18"/>
        <v/>
      </c>
      <c r="BE84" s="1" t="str">
        <f t="shared" si="19"/>
        <v/>
      </c>
      <c r="BF84" s="284" t="str">
        <f t="shared" si="20"/>
        <v/>
      </c>
      <c r="BG84" s="1" t="str">
        <f t="shared" si="21"/>
        <v/>
      </c>
    </row>
    <row r="85" spans="2:59" ht="16.5" hidden="1" thickBot="1" x14ac:dyDescent="0.3">
      <c r="B85" s="24" t="str">
        <f t="shared" si="22"/>
        <v/>
      </c>
      <c r="C85" s="30" t="str">
        <f>IF('תנאי סף'!$AK85&lt;&gt;1,"",'תנאי סף'!C85)</f>
        <v/>
      </c>
      <c r="D85" s="30" t="str">
        <f>IF('תנאי סף'!$AK85&lt;&gt;1,"",'תנאי סף'!D85)</f>
        <v/>
      </c>
      <c r="E85" s="30" t="str">
        <f>IF('תנאי סף'!$AK85&lt;&gt;1,"",'תנאי סף'!E85)</f>
        <v/>
      </c>
      <c r="F85" s="30" t="str">
        <f>IF('תנאי סף'!$AK85&lt;&gt;1,"",'תנאי סף'!F85)</f>
        <v/>
      </c>
      <c r="G85" s="25"/>
      <c r="H85" s="26"/>
      <c r="I85" s="28" t="str">
        <f t="shared" si="31"/>
        <v/>
      </c>
      <c r="J85" s="26"/>
      <c r="K85" s="28" t="str">
        <f t="shared" si="32"/>
        <v/>
      </c>
      <c r="L85" s="26"/>
      <c r="M85" s="28" t="str">
        <f t="shared" si="33"/>
        <v/>
      </c>
      <c r="N85" s="28" t="str">
        <f t="shared" si="34"/>
        <v/>
      </c>
      <c r="O85" s="26"/>
      <c r="P85" s="28" t="str">
        <f t="shared" si="35"/>
        <v/>
      </c>
      <c r="Q85" s="28"/>
      <c r="R85" s="28"/>
      <c r="S85" s="28"/>
      <c r="T85" s="28"/>
      <c r="U85" s="28"/>
      <c r="V85" s="28" t="str">
        <f t="shared" si="36"/>
        <v/>
      </c>
      <c r="W85" s="28"/>
      <c r="X85" s="28"/>
      <c r="Y85" s="28"/>
      <c r="Z85" s="28"/>
      <c r="AA85" s="217" t="str">
        <f t="shared" si="37"/>
        <v/>
      </c>
      <c r="AB85" s="1">
        <f t="shared" si="23"/>
        <v>0</v>
      </c>
      <c r="AC85" s="1" t="str">
        <f t="shared" si="39"/>
        <v/>
      </c>
      <c r="AD85" s="1" t="str">
        <f t="shared" si="39"/>
        <v/>
      </c>
      <c r="AE85" s="1">
        <f t="shared" si="38"/>
        <v>0</v>
      </c>
      <c r="AG85" s="1">
        <f t="shared" si="40"/>
        <v>0</v>
      </c>
      <c r="AH85" s="1">
        <f t="shared" si="41"/>
        <v>1</v>
      </c>
      <c r="AI85" s="1">
        <f t="shared" si="42"/>
        <v>0</v>
      </c>
      <c r="AJ85" s="1">
        <f t="shared" si="43"/>
        <v>1</v>
      </c>
      <c r="AK85" s="1">
        <f t="shared" si="44"/>
        <v>1</v>
      </c>
      <c r="AL85" s="1">
        <f t="shared" si="45"/>
        <v>0</v>
      </c>
      <c r="BB85" s="1" t="str">
        <f t="shared" si="16"/>
        <v/>
      </c>
      <c r="BC85" s="1" t="str">
        <f t="shared" si="17"/>
        <v/>
      </c>
      <c r="BD85" s="1" t="str">
        <f t="shared" si="18"/>
        <v/>
      </c>
      <c r="BE85" s="1" t="str">
        <f t="shared" si="19"/>
        <v/>
      </c>
      <c r="BF85" s="284" t="str">
        <f t="shared" si="20"/>
        <v/>
      </c>
      <c r="BG85" s="1" t="str">
        <f t="shared" si="21"/>
        <v/>
      </c>
    </row>
    <row r="86" spans="2:59" ht="16.5" hidden="1" thickBot="1" x14ac:dyDescent="0.3">
      <c r="B86" s="24" t="str">
        <f t="shared" si="22"/>
        <v/>
      </c>
      <c r="C86" s="30" t="str">
        <f>IF('תנאי סף'!$AK86&lt;&gt;1,"",'תנאי סף'!C86)</f>
        <v/>
      </c>
      <c r="D86" s="30" t="str">
        <f>IF('תנאי סף'!$AK86&lt;&gt;1,"",'תנאי סף'!D86)</f>
        <v/>
      </c>
      <c r="E86" s="30" t="str">
        <f>IF('תנאי סף'!$AK86&lt;&gt;1,"",'תנאי סף'!E86)</f>
        <v/>
      </c>
      <c r="F86" s="30" t="str">
        <f>IF('תנאי סף'!$AK86&lt;&gt;1,"",'תנאי סף'!F86)</f>
        <v/>
      </c>
      <c r="G86" s="25"/>
      <c r="H86" s="26"/>
      <c r="I86" s="28" t="str">
        <f t="shared" si="31"/>
        <v/>
      </c>
      <c r="J86" s="26"/>
      <c r="K86" s="28" t="str">
        <f t="shared" si="32"/>
        <v/>
      </c>
      <c r="L86" s="26"/>
      <c r="M86" s="28" t="str">
        <f t="shared" si="33"/>
        <v/>
      </c>
      <c r="N86" s="28" t="str">
        <f t="shared" si="34"/>
        <v/>
      </c>
      <c r="O86" s="26"/>
      <c r="P86" s="28" t="str">
        <f t="shared" si="35"/>
        <v/>
      </c>
      <c r="Q86" s="28"/>
      <c r="R86" s="28"/>
      <c r="S86" s="28"/>
      <c r="T86" s="28"/>
      <c r="U86" s="28"/>
      <c r="V86" s="28" t="str">
        <f t="shared" si="36"/>
        <v/>
      </c>
      <c r="W86" s="28"/>
      <c r="X86" s="28"/>
      <c r="Y86" s="28"/>
      <c r="Z86" s="28"/>
      <c r="AA86" s="217" t="str">
        <f t="shared" si="37"/>
        <v/>
      </c>
      <c r="AB86" s="1">
        <f t="shared" si="23"/>
        <v>0</v>
      </c>
      <c r="AC86" s="1" t="str">
        <f t="shared" si="39"/>
        <v/>
      </c>
      <c r="AD86" s="1" t="str">
        <f t="shared" si="39"/>
        <v/>
      </c>
      <c r="AE86" s="1">
        <f t="shared" si="38"/>
        <v>0</v>
      </c>
      <c r="AG86" s="1">
        <f t="shared" si="40"/>
        <v>0</v>
      </c>
      <c r="AH86" s="1">
        <f t="shared" si="41"/>
        <v>1</v>
      </c>
      <c r="AI86" s="1">
        <f t="shared" si="42"/>
        <v>0</v>
      </c>
      <c r="AJ86" s="1">
        <f t="shared" si="43"/>
        <v>1</v>
      </c>
      <c r="AK86" s="1">
        <f t="shared" si="44"/>
        <v>1</v>
      </c>
      <c r="AL86" s="1">
        <f t="shared" si="45"/>
        <v>0</v>
      </c>
      <c r="BB86" s="1" t="str">
        <f t="shared" si="16"/>
        <v/>
      </c>
      <c r="BC86" s="1" t="str">
        <f t="shared" si="17"/>
        <v/>
      </c>
      <c r="BD86" s="1" t="str">
        <f t="shared" si="18"/>
        <v/>
      </c>
      <c r="BE86" s="1" t="str">
        <f t="shared" si="19"/>
        <v/>
      </c>
      <c r="BF86" s="284" t="str">
        <f t="shared" si="20"/>
        <v/>
      </c>
      <c r="BG86" s="1" t="str">
        <f t="shared" si="21"/>
        <v/>
      </c>
    </row>
    <row r="87" spans="2:59" ht="16.5" hidden="1" thickBot="1" x14ac:dyDescent="0.3">
      <c r="B87" s="24" t="str">
        <f t="shared" si="22"/>
        <v/>
      </c>
      <c r="C87" s="30" t="str">
        <f>IF('תנאי סף'!$AK87&lt;&gt;1,"",'תנאי סף'!C87)</f>
        <v/>
      </c>
      <c r="D87" s="30" t="str">
        <f>IF('תנאי סף'!$AK87&lt;&gt;1,"",'תנאי סף'!D87)</f>
        <v/>
      </c>
      <c r="E87" s="30" t="str">
        <f>IF('תנאי סף'!$AK87&lt;&gt;1,"",'תנאי סף'!E87)</f>
        <v/>
      </c>
      <c r="F87" s="30" t="str">
        <f>IF('תנאי סף'!$AK87&lt;&gt;1,"",'תנאי סף'!F87)</f>
        <v/>
      </c>
      <c r="G87" s="25"/>
      <c r="H87" s="26"/>
      <c r="I87" s="28" t="str">
        <f t="shared" si="31"/>
        <v/>
      </c>
      <c r="J87" s="26"/>
      <c r="K87" s="28" t="str">
        <f t="shared" si="32"/>
        <v/>
      </c>
      <c r="L87" s="26"/>
      <c r="M87" s="28" t="str">
        <f t="shared" si="33"/>
        <v/>
      </c>
      <c r="N87" s="28" t="str">
        <f t="shared" si="34"/>
        <v/>
      </c>
      <c r="O87" s="26"/>
      <c r="P87" s="28" t="str">
        <f t="shared" si="35"/>
        <v/>
      </c>
      <c r="Q87" s="28"/>
      <c r="R87" s="28"/>
      <c r="S87" s="28"/>
      <c r="T87" s="28"/>
      <c r="U87" s="28"/>
      <c r="V87" s="28" t="str">
        <f t="shared" si="36"/>
        <v/>
      </c>
      <c r="W87" s="28"/>
      <c r="X87" s="28"/>
      <c r="Y87" s="28"/>
      <c r="Z87" s="28"/>
      <c r="AA87" s="217" t="str">
        <f t="shared" si="37"/>
        <v/>
      </c>
      <c r="AB87" s="1">
        <f t="shared" si="23"/>
        <v>0</v>
      </c>
      <c r="AC87" s="1" t="str">
        <f t="shared" si="39"/>
        <v/>
      </c>
      <c r="AD87" s="1" t="str">
        <f t="shared" si="39"/>
        <v/>
      </c>
      <c r="AE87" s="1">
        <f t="shared" si="38"/>
        <v>0</v>
      </c>
      <c r="AG87" s="1">
        <f t="shared" si="40"/>
        <v>0</v>
      </c>
      <c r="AH87" s="1">
        <f t="shared" si="41"/>
        <v>1</v>
      </c>
      <c r="AI87" s="1">
        <f t="shared" si="42"/>
        <v>0</v>
      </c>
      <c r="AJ87" s="1">
        <f t="shared" si="43"/>
        <v>1</v>
      </c>
      <c r="AK87" s="1">
        <f t="shared" si="44"/>
        <v>1</v>
      </c>
      <c r="AL87" s="1">
        <f t="shared" si="45"/>
        <v>0</v>
      </c>
      <c r="BB87" s="1" t="str">
        <f t="shared" si="16"/>
        <v/>
      </c>
      <c r="BC87" s="1" t="str">
        <f t="shared" si="17"/>
        <v/>
      </c>
      <c r="BD87" s="1" t="str">
        <f t="shared" si="18"/>
        <v/>
      </c>
      <c r="BE87" s="1" t="str">
        <f t="shared" si="19"/>
        <v/>
      </c>
      <c r="BF87" s="284" t="str">
        <f t="shared" si="20"/>
        <v/>
      </c>
      <c r="BG87" s="1" t="str">
        <f t="shared" si="21"/>
        <v/>
      </c>
    </row>
    <row r="88" spans="2:59" ht="16.5" hidden="1" thickBot="1" x14ac:dyDescent="0.3">
      <c r="B88" s="24" t="str">
        <f t="shared" si="22"/>
        <v/>
      </c>
      <c r="C88" s="30" t="str">
        <f>IF('תנאי סף'!$AK88&lt;&gt;1,"",'תנאי סף'!C88)</f>
        <v/>
      </c>
      <c r="D88" s="30" t="str">
        <f>IF('תנאי סף'!$AK88&lt;&gt;1,"",'תנאי סף'!D88)</f>
        <v/>
      </c>
      <c r="E88" s="30" t="str">
        <f>IF('תנאי סף'!$AK88&lt;&gt;1,"",'תנאי סף'!E88)</f>
        <v/>
      </c>
      <c r="F88" s="30" t="str">
        <f>IF('תנאי סף'!$AK88&lt;&gt;1,"",'תנאי סף'!F88)</f>
        <v/>
      </c>
      <c r="G88" s="25"/>
      <c r="H88" s="26"/>
      <c r="I88" s="28" t="str">
        <f t="shared" si="31"/>
        <v/>
      </c>
      <c r="J88" s="26"/>
      <c r="K88" s="28" t="str">
        <f t="shared" si="32"/>
        <v/>
      </c>
      <c r="L88" s="26"/>
      <c r="M88" s="28" t="str">
        <f t="shared" si="33"/>
        <v/>
      </c>
      <c r="N88" s="28" t="str">
        <f t="shared" si="34"/>
        <v/>
      </c>
      <c r="O88" s="26"/>
      <c r="P88" s="28" t="str">
        <f t="shared" si="35"/>
        <v/>
      </c>
      <c r="Q88" s="28"/>
      <c r="R88" s="28"/>
      <c r="S88" s="28"/>
      <c r="T88" s="28"/>
      <c r="U88" s="28"/>
      <c r="V88" s="28" t="str">
        <f t="shared" si="36"/>
        <v/>
      </c>
      <c r="W88" s="28"/>
      <c r="X88" s="28"/>
      <c r="Y88" s="28"/>
      <c r="Z88" s="28"/>
      <c r="AA88" s="217" t="str">
        <f t="shared" si="37"/>
        <v/>
      </c>
      <c r="AB88" s="1">
        <f t="shared" si="23"/>
        <v>0</v>
      </c>
      <c r="AC88" s="1" t="str">
        <f t="shared" si="39"/>
        <v/>
      </c>
      <c r="AD88" s="1" t="str">
        <f t="shared" si="39"/>
        <v/>
      </c>
      <c r="AE88" s="1">
        <f t="shared" si="38"/>
        <v>0</v>
      </c>
      <c r="AG88" s="1">
        <f t="shared" si="40"/>
        <v>0</v>
      </c>
      <c r="AH88" s="1">
        <f t="shared" si="41"/>
        <v>1</v>
      </c>
      <c r="AI88" s="1">
        <f t="shared" si="42"/>
        <v>0</v>
      </c>
      <c r="AJ88" s="1">
        <f t="shared" si="43"/>
        <v>1</v>
      </c>
      <c r="AK88" s="1">
        <f t="shared" si="44"/>
        <v>1</v>
      </c>
      <c r="AL88" s="1">
        <f t="shared" si="45"/>
        <v>0</v>
      </c>
      <c r="BB88" s="1" t="str">
        <f t="shared" si="16"/>
        <v/>
      </c>
      <c r="BC88" s="1" t="str">
        <f t="shared" si="17"/>
        <v/>
      </c>
      <c r="BD88" s="1" t="str">
        <f t="shared" si="18"/>
        <v/>
      </c>
      <c r="BE88" s="1" t="str">
        <f t="shared" si="19"/>
        <v/>
      </c>
      <c r="BF88" s="284" t="str">
        <f t="shared" si="20"/>
        <v/>
      </c>
      <c r="BG88" s="1" t="str">
        <f t="shared" si="21"/>
        <v/>
      </c>
    </row>
    <row r="89" spans="2:59" ht="16.5" hidden="1" thickBot="1" x14ac:dyDescent="0.3">
      <c r="B89" s="24" t="str">
        <f t="shared" si="22"/>
        <v/>
      </c>
      <c r="C89" s="30" t="str">
        <f>IF('תנאי סף'!$AK89&lt;&gt;1,"",'תנאי סף'!C89)</f>
        <v/>
      </c>
      <c r="D89" s="30" t="str">
        <f>IF('תנאי סף'!$AK89&lt;&gt;1,"",'תנאי סף'!D89)</f>
        <v/>
      </c>
      <c r="E89" s="30" t="str">
        <f>IF('תנאי סף'!$AK89&lt;&gt;1,"",'תנאי סף'!E89)</f>
        <v/>
      </c>
      <c r="F89" s="30" t="str">
        <f>IF('תנאי סף'!$AK89&lt;&gt;1,"",'תנאי סף'!F89)</f>
        <v/>
      </c>
      <c r="G89" s="25"/>
      <c r="H89" s="26"/>
      <c r="I89" s="28" t="str">
        <f t="shared" si="31"/>
        <v/>
      </c>
      <c r="J89" s="26"/>
      <c r="K89" s="28" t="str">
        <f t="shared" si="32"/>
        <v/>
      </c>
      <c r="L89" s="26"/>
      <c r="M89" s="28" t="str">
        <f t="shared" si="33"/>
        <v/>
      </c>
      <c r="N89" s="28" t="str">
        <f t="shared" si="34"/>
        <v/>
      </c>
      <c r="O89" s="26"/>
      <c r="P89" s="28" t="str">
        <f t="shared" si="35"/>
        <v/>
      </c>
      <c r="Q89" s="28"/>
      <c r="R89" s="28"/>
      <c r="S89" s="28"/>
      <c r="T89" s="28"/>
      <c r="U89" s="28"/>
      <c r="V89" s="28" t="str">
        <f t="shared" si="36"/>
        <v/>
      </c>
      <c r="W89" s="28"/>
      <c r="X89" s="28"/>
      <c r="Y89" s="28"/>
      <c r="Z89" s="28"/>
      <c r="AA89" s="217" t="str">
        <f t="shared" si="37"/>
        <v/>
      </c>
      <c r="AB89" s="1">
        <f t="shared" si="23"/>
        <v>0</v>
      </c>
      <c r="AC89" s="1" t="str">
        <f t="shared" si="39"/>
        <v/>
      </c>
      <c r="AD89" s="1" t="str">
        <f t="shared" si="39"/>
        <v/>
      </c>
      <c r="AE89" s="1">
        <f t="shared" si="38"/>
        <v>0</v>
      </c>
      <c r="AG89" s="1">
        <f t="shared" si="40"/>
        <v>0</v>
      </c>
      <c r="AH89" s="1">
        <f t="shared" si="41"/>
        <v>1</v>
      </c>
      <c r="AI89" s="1">
        <f t="shared" si="42"/>
        <v>0</v>
      </c>
      <c r="AJ89" s="1">
        <f t="shared" si="43"/>
        <v>1</v>
      </c>
      <c r="AK89" s="1">
        <f t="shared" si="44"/>
        <v>1</v>
      </c>
      <c r="AL89" s="1">
        <f t="shared" si="45"/>
        <v>0</v>
      </c>
      <c r="BB89" s="1" t="str">
        <f t="shared" si="16"/>
        <v/>
      </c>
      <c r="BC89" s="1" t="str">
        <f t="shared" si="17"/>
        <v/>
      </c>
      <c r="BD89" s="1" t="str">
        <f t="shared" si="18"/>
        <v/>
      </c>
      <c r="BE89" s="1" t="str">
        <f t="shared" si="19"/>
        <v/>
      </c>
      <c r="BF89" s="284" t="str">
        <f t="shared" si="20"/>
        <v/>
      </c>
      <c r="BG89" s="1" t="str">
        <f t="shared" si="21"/>
        <v/>
      </c>
    </row>
    <row r="90" spans="2:59" ht="16.5" hidden="1" thickBot="1" x14ac:dyDescent="0.3">
      <c r="B90" s="24" t="str">
        <f t="shared" si="22"/>
        <v/>
      </c>
      <c r="C90" s="30" t="str">
        <f>IF('תנאי סף'!$AK90&lt;&gt;1,"",'תנאי סף'!C90)</f>
        <v/>
      </c>
      <c r="D90" s="30" t="str">
        <f>IF('תנאי סף'!$AK90&lt;&gt;1,"",'תנאי סף'!D90)</f>
        <v/>
      </c>
      <c r="E90" s="30" t="str">
        <f>IF('תנאי סף'!$AK90&lt;&gt;1,"",'תנאי סף'!E90)</f>
        <v/>
      </c>
      <c r="F90" s="30" t="str">
        <f>IF('תנאי סף'!$AK90&lt;&gt;1,"",'תנאי סף'!F90)</f>
        <v/>
      </c>
      <c r="G90" s="25"/>
      <c r="H90" s="26"/>
      <c r="I90" s="28" t="str">
        <f t="shared" si="31"/>
        <v/>
      </c>
      <c r="J90" s="26"/>
      <c r="K90" s="28" t="str">
        <f t="shared" si="32"/>
        <v/>
      </c>
      <c r="L90" s="26"/>
      <c r="M90" s="28" t="str">
        <f t="shared" si="33"/>
        <v/>
      </c>
      <c r="N90" s="28" t="str">
        <f t="shared" si="34"/>
        <v/>
      </c>
      <c r="O90" s="26"/>
      <c r="P90" s="28" t="str">
        <f t="shared" si="35"/>
        <v/>
      </c>
      <c r="Q90" s="28"/>
      <c r="R90" s="28"/>
      <c r="S90" s="28"/>
      <c r="T90" s="28"/>
      <c r="U90" s="28"/>
      <c r="V90" s="28" t="str">
        <f t="shared" si="36"/>
        <v/>
      </c>
      <c r="W90" s="28"/>
      <c r="X90" s="28"/>
      <c r="Y90" s="28"/>
      <c r="Z90" s="28"/>
      <c r="AA90" s="217" t="str">
        <f t="shared" si="37"/>
        <v/>
      </c>
      <c r="AB90" s="1">
        <f t="shared" si="23"/>
        <v>0</v>
      </c>
      <c r="AC90" s="1" t="str">
        <f t="shared" si="39"/>
        <v/>
      </c>
      <c r="AD90" s="1" t="str">
        <f t="shared" si="39"/>
        <v/>
      </c>
      <c r="AE90" s="1">
        <f t="shared" si="38"/>
        <v>0</v>
      </c>
      <c r="AG90" s="1">
        <f t="shared" si="40"/>
        <v>0</v>
      </c>
      <c r="AH90" s="1">
        <f t="shared" si="41"/>
        <v>1</v>
      </c>
      <c r="AI90" s="1">
        <f t="shared" si="42"/>
        <v>0</v>
      </c>
      <c r="AJ90" s="1">
        <f t="shared" si="43"/>
        <v>1</v>
      </c>
      <c r="AK90" s="1">
        <f t="shared" si="44"/>
        <v>1</v>
      </c>
      <c r="AL90" s="1">
        <f t="shared" si="45"/>
        <v>0</v>
      </c>
      <c r="BB90" s="1" t="str">
        <f t="shared" si="16"/>
        <v/>
      </c>
      <c r="BC90" s="1" t="str">
        <f t="shared" si="17"/>
        <v/>
      </c>
      <c r="BD90" s="1" t="str">
        <f t="shared" si="18"/>
        <v/>
      </c>
      <c r="BE90" s="1" t="str">
        <f t="shared" si="19"/>
        <v/>
      </c>
      <c r="BF90" s="284" t="str">
        <f t="shared" si="20"/>
        <v/>
      </c>
      <c r="BG90" s="1" t="str">
        <f t="shared" si="21"/>
        <v/>
      </c>
    </row>
    <row r="91" spans="2:59" ht="16.5" hidden="1" thickBot="1" x14ac:dyDescent="0.3">
      <c r="B91" s="24" t="str">
        <f t="shared" si="22"/>
        <v/>
      </c>
      <c r="C91" s="30" t="str">
        <f>IF('תנאי סף'!$AK91&lt;&gt;1,"",'תנאי סף'!C91)</f>
        <v/>
      </c>
      <c r="D91" s="30" t="str">
        <f>IF('תנאי סף'!$AK91&lt;&gt;1,"",'תנאי סף'!D91)</f>
        <v/>
      </c>
      <c r="E91" s="30" t="str">
        <f>IF('תנאי סף'!$AK91&lt;&gt;1,"",'תנאי סף'!E91)</f>
        <v/>
      </c>
      <c r="F91" s="30" t="str">
        <f>IF('תנאי סף'!$AK91&lt;&gt;1,"",'תנאי סף'!F91)</f>
        <v/>
      </c>
      <c r="G91" s="25"/>
      <c r="H91" s="26"/>
      <c r="I91" s="28" t="str">
        <f t="shared" si="31"/>
        <v/>
      </c>
      <c r="J91" s="26"/>
      <c r="K91" s="28" t="str">
        <f t="shared" si="32"/>
        <v/>
      </c>
      <c r="L91" s="26"/>
      <c r="M91" s="28" t="str">
        <f t="shared" si="33"/>
        <v/>
      </c>
      <c r="N91" s="28" t="str">
        <f t="shared" si="34"/>
        <v/>
      </c>
      <c r="O91" s="26"/>
      <c r="P91" s="28" t="str">
        <f t="shared" si="35"/>
        <v/>
      </c>
      <c r="Q91" s="28"/>
      <c r="R91" s="28"/>
      <c r="S91" s="28"/>
      <c r="T91" s="28"/>
      <c r="U91" s="28"/>
      <c r="V91" s="28" t="str">
        <f t="shared" si="36"/>
        <v/>
      </c>
      <c r="W91" s="28"/>
      <c r="X91" s="28"/>
      <c r="Y91" s="28"/>
      <c r="Z91" s="28"/>
      <c r="AA91" s="217" t="str">
        <f t="shared" si="37"/>
        <v/>
      </c>
      <c r="AB91" s="1">
        <f t="shared" si="23"/>
        <v>0</v>
      </c>
      <c r="AC91" s="1" t="str">
        <f t="shared" si="39"/>
        <v/>
      </c>
      <c r="AD91" s="1" t="str">
        <f t="shared" si="39"/>
        <v/>
      </c>
      <c r="AE91" s="1">
        <f t="shared" si="38"/>
        <v>0</v>
      </c>
      <c r="AG91" s="1">
        <f t="shared" si="40"/>
        <v>0</v>
      </c>
      <c r="AH91" s="1">
        <f t="shared" si="41"/>
        <v>1</v>
      </c>
      <c r="AI91" s="1">
        <f t="shared" si="42"/>
        <v>0</v>
      </c>
      <c r="AJ91" s="1">
        <f t="shared" si="43"/>
        <v>1</v>
      </c>
      <c r="AK91" s="1">
        <f t="shared" si="44"/>
        <v>1</v>
      </c>
      <c r="AL91" s="1">
        <f t="shared" si="45"/>
        <v>0</v>
      </c>
      <c r="BB91" s="1" t="str">
        <f t="shared" si="16"/>
        <v/>
      </c>
      <c r="BC91" s="1" t="str">
        <f t="shared" si="17"/>
        <v/>
      </c>
      <c r="BD91" s="1" t="str">
        <f t="shared" si="18"/>
        <v/>
      </c>
      <c r="BE91" s="1" t="str">
        <f t="shared" si="19"/>
        <v/>
      </c>
      <c r="BF91" s="284" t="str">
        <f t="shared" si="20"/>
        <v/>
      </c>
      <c r="BG91" s="1" t="str">
        <f t="shared" si="21"/>
        <v/>
      </c>
    </row>
    <row r="92" spans="2:59" ht="16.5" hidden="1" thickBot="1" x14ac:dyDescent="0.3">
      <c r="B92" s="24" t="str">
        <f t="shared" si="22"/>
        <v/>
      </c>
      <c r="C92" s="30" t="str">
        <f>IF('תנאי סף'!$AK92&lt;&gt;1,"",'תנאי סף'!C92)</f>
        <v/>
      </c>
      <c r="D92" s="30" t="str">
        <f>IF('תנאי סף'!$AK92&lt;&gt;1,"",'תנאי סף'!D92)</f>
        <v/>
      </c>
      <c r="E92" s="30" t="str">
        <f>IF('תנאי סף'!$AK92&lt;&gt;1,"",'תנאי סף'!E92)</f>
        <v/>
      </c>
      <c r="F92" s="30" t="str">
        <f>IF('תנאי סף'!$AK92&lt;&gt;1,"",'תנאי סף'!F92)</f>
        <v/>
      </c>
      <c r="G92" s="25"/>
      <c r="H92" s="26"/>
      <c r="I92" s="28" t="str">
        <f t="shared" si="31"/>
        <v/>
      </c>
      <c r="J92" s="26"/>
      <c r="K92" s="28" t="str">
        <f t="shared" si="32"/>
        <v/>
      </c>
      <c r="L92" s="26"/>
      <c r="M92" s="28" t="str">
        <f t="shared" si="33"/>
        <v/>
      </c>
      <c r="N92" s="28" t="str">
        <f t="shared" si="34"/>
        <v/>
      </c>
      <c r="O92" s="26"/>
      <c r="P92" s="28" t="str">
        <f t="shared" si="35"/>
        <v/>
      </c>
      <c r="Q92" s="28"/>
      <c r="R92" s="28"/>
      <c r="S92" s="28"/>
      <c r="T92" s="28"/>
      <c r="U92" s="28"/>
      <c r="V92" s="28" t="str">
        <f t="shared" si="36"/>
        <v/>
      </c>
      <c r="W92" s="28"/>
      <c r="X92" s="28"/>
      <c r="Y92" s="28"/>
      <c r="Z92" s="28"/>
      <c r="AA92" s="217" t="str">
        <f t="shared" si="37"/>
        <v/>
      </c>
      <c r="AB92" s="1">
        <f t="shared" si="23"/>
        <v>0</v>
      </c>
      <c r="AC92" s="1" t="str">
        <f t="shared" ref="AC92:AD130" si="46">IF($F92="","",AC$30)</f>
        <v/>
      </c>
      <c r="AD92" s="1" t="str">
        <f t="shared" si="46"/>
        <v/>
      </c>
      <c r="AE92" s="1">
        <f t="shared" si="38"/>
        <v>0</v>
      </c>
      <c r="AG92" s="1">
        <f t="shared" si="40"/>
        <v>0</v>
      </c>
      <c r="AH92" s="1">
        <f t="shared" si="41"/>
        <v>1</v>
      </c>
      <c r="AI92" s="1">
        <f t="shared" si="42"/>
        <v>0</v>
      </c>
      <c r="AJ92" s="1">
        <f t="shared" si="43"/>
        <v>1</v>
      </c>
      <c r="AK92" s="1">
        <f t="shared" si="44"/>
        <v>1</v>
      </c>
      <c r="AL92" s="1">
        <f t="shared" si="45"/>
        <v>0</v>
      </c>
      <c r="BB92" s="1" t="str">
        <f t="shared" si="16"/>
        <v/>
      </c>
      <c r="BC92" s="1" t="str">
        <f t="shared" si="17"/>
        <v/>
      </c>
      <c r="BD92" s="1" t="str">
        <f t="shared" si="18"/>
        <v/>
      </c>
      <c r="BE92" s="1" t="str">
        <f t="shared" si="19"/>
        <v/>
      </c>
      <c r="BF92" s="284" t="str">
        <f t="shared" si="20"/>
        <v/>
      </c>
      <c r="BG92" s="1" t="str">
        <f t="shared" si="21"/>
        <v/>
      </c>
    </row>
    <row r="93" spans="2:59" ht="16.5" hidden="1" thickBot="1" x14ac:dyDescent="0.3">
      <c r="B93" s="24" t="str">
        <f t="shared" si="22"/>
        <v/>
      </c>
      <c r="C93" s="30" t="str">
        <f>IF('תנאי סף'!$AK93&lt;&gt;1,"",'תנאי סף'!C93)</f>
        <v/>
      </c>
      <c r="D93" s="30" t="str">
        <f>IF('תנאי סף'!$AK93&lt;&gt;1,"",'תנאי סף'!D93)</f>
        <v/>
      </c>
      <c r="E93" s="30" t="str">
        <f>IF('תנאי סף'!$AK93&lt;&gt;1,"",'תנאי סף'!E93)</f>
        <v/>
      </c>
      <c r="F93" s="30" t="str">
        <f>IF('תנאי סף'!$AK93&lt;&gt;1,"",'תנאי סף'!F93)</f>
        <v/>
      </c>
      <c r="G93" s="25"/>
      <c r="H93" s="26"/>
      <c r="I93" s="28" t="str">
        <f t="shared" si="31"/>
        <v/>
      </c>
      <c r="J93" s="26"/>
      <c r="K93" s="28" t="str">
        <f t="shared" si="32"/>
        <v/>
      </c>
      <c r="L93" s="26"/>
      <c r="M93" s="28" t="str">
        <f t="shared" si="33"/>
        <v/>
      </c>
      <c r="N93" s="28" t="str">
        <f t="shared" si="34"/>
        <v/>
      </c>
      <c r="O93" s="26"/>
      <c r="P93" s="28" t="str">
        <f t="shared" si="35"/>
        <v/>
      </c>
      <c r="Q93" s="28"/>
      <c r="R93" s="28"/>
      <c r="S93" s="28"/>
      <c r="T93" s="28"/>
      <c r="U93" s="28"/>
      <c r="V93" s="28" t="str">
        <f t="shared" si="36"/>
        <v/>
      </c>
      <c r="W93" s="28"/>
      <c r="X93" s="28"/>
      <c r="Y93" s="28"/>
      <c r="Z93" s="28"/>
      <c r="AA93" s="217" t="str">
        <f t="shared" si="37"/>
        <v/>
      </c>
      <c r="AB93" s="1">
        <f t="shared" si="23"/>
        <v>0</v>
      </c>
      <c r="AC93" s="1" t="str">
        <f t="shared" si="46"/>
        <v/>
      </c>
      <c r="AD93" s="1" t="str">
        <f t="shared" si="46"/>
        <v/>
      </c>
      <c r="AE93" s="1">
        <f t="shared" si="38"/>
        <v>0</v>
      </c>
      <c r="AG93" s="1">
        <f t="shared" si="40"/>
        <v>0</v>
      </c>
      <c r="AH93" s="1">
        <f t="shared" si="41"/>
        <v>1</v>
      </c>
      <c r="AI93" s="1">
        <f t="shared" si="42"/>
        <v>0</v>
      </c>
      <c r="AJ93" s="1">
        <f t="shared" si="43"/>
        <v>1</v>
      </c>
      <c r="AK93" s="1">
        <f t="shared" si="44"/>
        <v>1</v>
      </c>
      <c r="AL93" s="1">
        <f t="shared" si="45"/>
        <v>0</v>
      </c>
      <c r="BB93" s="1" t="str">
        <f t="shared" si="16"/>
        <v/>
      </c>
      <c r="BC93" s="1" t="str">
        <f t="shared" si="17"/>
        <v/>
      </c>
      <c r="BD93" s="1" t="str">
        <f t="shared" si="18"/>
        <v/>
      </c>
      <c r="BE93" s="1" t="str">
        <f t="shared" si="19"/>
        <v/>
      </c>
      <c r="BF93" s="284" t="str">
        <f t="shared" si="20"/>
        <v/>
      </c>
      <c r="BG93" s="1" t="str">
        <f t="shared" si="21"/>
        <v/>
      </c>
    </row>
    <row r="94" spans="2:59" ht="16.5" hidden="1" thickBot="1" x14ac:dyDescent="0.3">
      <c r="B94" s="24" t="str">
        <f t="shared" si="22"/>
        <v/>
      </c>
      <c r="C94" s="30" t="str">
        <f>IF('תנאי סף'!$AK94&lt;&gt;1,"",'תנאי סף'!C94)</f>
        <v/>
      </c>
      <c r="D94" s="30" t="str">
        <f>IF('תנאי סף'!$AK94&lt;&gt;1,"",'תנאי סף'!D94)</f>
        <v/>
      </c>
      <c r="E94" s="30" t="str">
        <f>IF('תנאי סף'!$AK94&lt;&gt;1,"",'תנאי סף'!E94)</f>
        <v/>
      </c>
      <c r="F94" s="30" t="str">
        <f>IF('תנאי סף'!$AK94&lt;&gt;1,"",'תנאי סף'!F94)</f>
        <v/>
      </c>
      <c r="G94" s="25"/>
      <c r="H94" s="26"/>
      <c r="I94" s="28" t="str">
        <f t="shared" si="31"/>
        <v/>
      </c>
      <c r="J94" s="26"/>
      <c r="K94" s="28" t="str">
        <f t="shared" si="32"/>
        <v/>
      </c>
      <c r="L94" s="26"/>
      <c r="M94" s="28" t="str">
        <f t="shared" si="33"/>
        <v/>
      </c>
      <c r="N94" s="28" t="str">
        <f t="shared" si="34"/>
        <v/>
      </c>
      <c r="O94" s="26"/>
      <c r="P94" s="28" t="str">
        <f t="shared" si="35"/>
        <v/>
      </c>
      <c r="Q94" s="28"/>
      <c r="R94" s="28"/>
      <c r="S94" s="28"/>
      <c r="T94" s="28"/>
      <c r="U94" s="28"/>
      <c r="V94" s="28" t="str">
        <f t="shared" si="36"/>
        <v/>
      </c>
      <c r="W94" s="28"/>
      <c r="X94" s="28"/>
      <c r="Y94" s="28"/>
      <c r="Z94" s="28"/>
      <c r="AA94" s="217" t="str">
        <f t="shared" si="37"/>
        <v/>
      </c>
      <c r="AB94" s="1">
        <f t="shared" si="23"/>
        <v>0</v>
      </c>
      <c r="AC94" s="1" t="str">
        <f t="shared" si="46"/>
        <v/>
      </c>
      <c r="AD94" s="1" t="str">
        <f t="shared" si="46"/>
        <v/>
      </c>
      <c r="AE94" s="1">
        <f t="shared" si="38"/>
        <v>0</v>
      </c>
      <c r="AG94" s="1">
        <f t="shared" si="40"/>
        <v>0</v>
      </c>
      <c r="AH94" s="1">
        <f t="shared" si="41"/>
        <v>1</v>
      </c>
      <c r="AI94" s="1">
        <f t="shared" si="42"/>
        <v>0</v>
      </c>
      <c r="AJ94" s="1">
        <f t="shared" si="43"/>
        <v>1</v>
      </c>
      <c r="AK94" s="1">
        <f t="shared" si="44"/>
        <v>1</v>
      </c>
      <c r="AL94" s="1">
        <f t="shared" si="45"/>
        <v>0</v>
      </c>
      <c r="BB94" s="1" t="str">
        <f t="shared" si="16"/>
        <v/>
      </c>
      <c r="BC94" s="1" t="str">
        <f t="shared" si="17"/>
        <v/>
      </c>
      <c r="BD94" s="1" t="str">
        <f t="shared" si="18"/>
        <v/>
      </c>
      <c r="BE94" s="1" t="str">
        <f t="shared" si="19"/>
        <v/>
      </c>
      <c r="BF94" s="284" t="str">
        <f t="shared" si="20"/>
        <v/>
      </c>
      <c r="BG94" s="1" t="str">
        <f t="shared" si="21"/>
        <v/>
      </c>
    </row>
    <row r="95" spans="2:59" ht="16.5" hidden="1" thickBot="1" x14ac:dyDescent="0.3">
      <c r="B95" s="24" t="str">
        <f t="shared" si="22"/>
        <v/>
      </c>
      <c r="C95" s="30" t="str">
        <f>IF('תנאי סף'!$AK95&lt;&gt;1,"",'תנאי סף'!C95)</f>
        <v/>
      </c>
      <c r="D95" s="30" t="str">
        <f>IF('תנאי סף'!$AK95&lt;&gt;1,"",'תנאי סף'!D95)</f>
        <v/>
      </c>
      <c r="E95" s="30" t="str">
        <f>IF('תנאי סף'!$AK95&lt;&gt;1,"",'תנאי סף'!E95)</f>
        <v/>
      </c>
      <c r="F95" s="30" t="str">
        <f>IF('תנאי סף'!$AK95&lt;&gt;1,"",'תנאי סף'!F95)</f>
        <v/>
      </c>
      <c r="G95" s="25"/>
      <c r="H95" s="26"/>
      <c r="I95" s="28" t="str">
        <f t="shared" ref="I95:I126" si="47">IF($F95="","",IFERROR(VLOOKUP(H95,$E$5:$F$10,2,0),0))</f>
        <v/>
      </c>
      <c r="J95" s="26"/>
      <c r="K95" s="28" t="str">
        <f t="shared" ref="K95:K126" si="48">IF($F95="","",IFERROR(VLOOKUP(J95,$J$5:$K$10,2,0),$AC$1))</f>
        <v/>
      </c>
      <c r="L95" s="26"/>
      <c r="M95" s="28" t="str">
        <f t="shared" ref="M95:M126" si="49">IF($F95="","",IF(AND(K95+I95=0,L95=1),VLOOKUP(H95,$J$12:$K$15,2),0))</f>
        <v/>
      </c>
      <c r="N95" s="28" t="str">
        <f t="shared" ref="N95:N126" si="50">IF($F95="","",IF($AB95&lt;&gt;1,$AC$1,IFERROR(M95*(K95+I95),$AC$1)))</f>
        <v/>
      </c>
      <c r="O95" s="26"/>
      <c r="P95" s="28" t="str">
        <f t="shared" ref="P95:P126" si="51">IF($F95="","",IFERROR(IF(O95=1,$K$16,0),$AC$1))</f>
        <v/>
      </c>
      <c r="Q95" s="28"/>
      <c r="R95" s="28"/>
      <c r="S95" s="28"/>
      <c r="T95" s="28"/>
      <c r="U95" s="28"/>
      <c r="V95" s="28" t="str">
        <f t="shared" ref="V95:V130" si="52">IF($F95="","",IF($AB95&lt;&gt;1,$AC$1,IFERROR(SUM(0.7*K95,P95,0.3*I95,M95),$AC$1)))</f>
        <v/>
      </c>
      <c r="W95" s="28"/>
      <c r="X95" s="28"/>
      <c r="Y95" s="28"/>
      <c r="Z95" s="28"/>
      <c r="AA95" s="217" t="str">
        <f t="shared" ref="AA95:AA130" si="53">IF($F95="","",IF(OR($AB95&lt;&gt;1,V95=$AC$1),$AC$1,IFERROR(V95/$V$131,0)))</f>
        <v/>
      </c>
      <c r="AB95" s="1">
        <f t="shared" si="23"/>
        <v>0</v>
      </c>
      <c r="AC95" s="1" t="str">
        <f t="shared" si="46"/>
        <v/>
      </c>
      <c r="AD95" s="1" t="str">
        <f t="shared" si="46"/>
        <v/>
      </c>
      <c r="AE95" s="1">
        <f t="shared" ref="AE95:AE130" si="54">IF(H$30="",1,IF(H95="",0,IF(H$30=$AF$1,IF(ISNA(MATCH(H95,$AC$30:$AD$30,0)),0,1),IF(H$30=$AG$1,IF(IFERROR(H95*1,"bad")="bad",0,1),IF(H$30=$AH$1,IF(IFERROR(IF(H95=TRUNC(H95),1,"bad"),"bad")="bad",0,1),IF(H$30=$AI$1,IF(AND(IF(IFERROR(H95*1,"bad")="bad",0,1)=1,H95&gt;=0),1,0),IF(H$30=$AJ$1,IF(AND(IF(IFERROR(IF(H95=TRUNC(H95),1,"bad"),"bad")="bad",0,1)=1,H95&gt;=0),1,0),IF(H$30=$AK$1,IF(AND(IF(IFERROR(H95*1,"bad")="bad",0,1)=1,H95&gt;0),1,0),IF(H$30=$AL$1,IF(AND(IF(IFERROR(IF(H95=TRUNC(H95),1,"bad"),"bad")="bad",0,1)=1,H95&gt;0),1,0),IF(H$30=$AM$1,1,IF(H$30=$AN$1,IF(IFERROR(HLOOKUP(H95,$AF$4:$AO$4,1,0),"bad")="bad",0,1),0)))))))))))</f>
        <v>0</v>
      </c>
      <c r="AG95" s="1">
        <f t="shared" si="40"/>
        <v>0</v>
      </c>
      <c r="AH95" s="1">
        <f t="shared" si="41"/>
        <v>1</v>
      </c>
      <c r="AI95" s="1">
        <f t="shared" si="42"/>
        <v>0</v>
      </c>
      <c r="AJ95" s="1">
        <f t="shared" si="43"/>
        <v>1</v>
      </c>
      <c r="AK95" s="1">
        <f t="shared" si="44"/>
        <v>1</v>
      </c>
      <c r="AL95" s="1">
        <f t="shared" si="45"/>
        <v>0</v>
      </c>
      <c r="BB95" s="1" t="str">
        <f t="shared" ref="BB95:BB130" si="55">IF($F96="","",AF$4)</f>
        <v/>
      </c>
      <c r="BC95" s="1" t="str">
        <f t="shared" ref="BC95:BC130" si="56">IF($F96="","",AG$4)</f>
        <v/>
      </c>
      <c r="BD95" s="1" t="str">
        <f t="shared" ref="BD95:BD130" si="57">IF($F96="","",AH$4)</f>
        <v/>
      </c>
      <c r="BE95" s="1" t="str">
        <f t="shared" ref="BE95:BE130" si="58">IF($F96="","",AI$4)</f>
        <v/>
      </c>
      <c r="BF95" s="284" t="str">
        <f t="shared" ref="BF95:BF130" si="59">IF($F96="","",AJ$4)</f>
        <v/>
      </c>
      <c r="BG95" s="1" t="str">
        <f t="shared" ref="BG95:BG130" si="60">IF($F96="","",AK$4)</f>
        <v/>
      </c>
    </row>
    <row r="96" spans="2:59" ht="16.5" hidden="1" thickBot="1" x14ac:dyDescent="0.3">
      <c r="B96" s="24" t="str">
        <f t="shared" ref="B96:B130" si="61">IF(F96="","",ROW()-30)</f>
        <v/>
      </c>
      <c r="C96" s="30" t="str">
        <f>IF('תנאי סף'!$AK96&lt;&gt;1,"",'תנאי סף'!C96)</f>
        <v/>
      </c>
      <c r="D96" s="30" t="str">
        <f>IF('תנאי סף'!$AK96&lt;&gt;1,"",'תנאי סף'!D96)</f>
        <v/>
      </c>
      <c r="E96" s="30" t="str">
        <f>IF('תנאי סף'!$AK96&lt;&gt;1,"",'תנאי סף'!E96)</f>
        <v/>
      </c>
      <c r="F96" s="30" t="str">
        <f>IF('תנאי סף'!$AK96&lt;&gt;1,"",'תנאי סף'!F96)</f>
        <v/>
      </c>
      <c r="G96" s="25"/>
      <c r="H96" s="26"/>
      <c r="I96" s="28" t="str">
        <f t="shared" si="47"/>
        <v/>
      </c>
      <c r="J96" s="26"/>
      <c r="K96" s="28" t="str">
        <f t="shared" si="48"/>
        <v/>
      </c>
      <c r="L96" s="26"/>
      <c r="M96" s="28" t="str">
        <f t="shared" si="49"/>
        <v/>
      </c>
      <c r="N96" s="28" t="str">
        <f t="shared" si="50"/>
        <v/>
      </c>
      <c r="O96" s="26"/>
      <c r="P96" s="28" t="str">
        <f t="shared" si="51"/>
        <v/>
      </c>
      <c r="Q96" s="28"/>
      <c r="R96" s="28"/>
      <c r="S96" s="28"/>
      <c r="T96" s="28"/>
      <c r="U96" s="28"/>
      <c r="V96" s="28" t="str">
        <f t="shared" si="52"/>
        <v/>
      </c>
      <c r="W96" s="28"/>
      <c r="X96" s="28"/>
      <c r="Y96" s="28"/>
      <c r="Z96" s="28"/>
      <c r="AA96" s="217" t="str">
        <f t="shared" si="53"/>
        <v/>
      </c>
      <c r="AB96" s="1">
        <f t="shared" ref="AB96:AB130" si="62">IF(SUM(AE96:AW96)=COUNT(AE96:AW96),1,0)</f>
        <v>0</v>
      </c>
      <c r="AC96" s="1" t="str">
        <f t="shared" si="46"/>
        <v/>
      </c>
      <c r="AD96" s="1" t="str">
        <f t="shared" si="46"/>
        <v/>
      </c>
      <c r="AE96" s="1">
        <f t="shared" si="54"/>
        <v>0</v>
      </c>
      <c r="AG96" s="1">
        <f t="shared" ref="AG96:AG130" si="63">IF(J$30="",1,IF(J96="",0,IF(J$30=$AF$1,IF(ISNA(MATCH(J96,$AC$30:$AD$30,0)),0,1),IF(J$30=$AG$1,IF(IFERROR(J96*1,"bad")="bad",0,1),IF(J$30=$AH$1,IF(IFERROR(IF(J96=TRUNC(J96),1,"bad"),"bad")="bad",0,1),IF(J$30=$AI$1,IF(AND(IF(IFERROR(J96*1,"bad")="bad",0,1)=1,J96&gt;=0),1,0),IF(J$30=$AJ$1,IF(AND(IF(IFERROR(IF(J96=TRUNC(J96),1,"bad"),"bad")="bad",0,1)=1,J96&gt;=0),1,0),IF(J$30=$AK$1,IF(AND(IF(IFERROR(J96*1,"bad")="bad",0,1)=1,J96&gt;0),1,0),IF(J$30=$AL$1,IF(AND(IF(IFERROR(IF(J96=TRUNC(J96),1,"bad"),"bad")="bad",0,1)=1,J96&gt;0),1,0),IF(J$30=$AM$1,1,IF(J$30=$AN$1,IF(IFERROR(HLOOKUP(J96,$AF$4:$AO$4,1,0),"bad")="bad",0,1),0)))))))))))</f>
        <v>0</v>
      </c>
      <c r="AH96" s="1">
        <f t="shared" ref="AH96:AH130" si="64">IF(K$30="",1,IF(K96="",0,IF(K$30=$AF$1,IF(ISNA(MATCH(K96,$AC$30:$AD$30,0)),0,1),IF(K$30=$AG$1,IF(IFERROR(K96*1,"bad")="bad",0,1),IF(K$30=$AH$1,IF(IFERROR(IF(K96=TRUNC(K96),1,"bad"),"bad")="bad",0,1),IF(K$30=$AI$1,IF(AND(IF(IFERROR(K96*1,"bad")="bad",0,1)=1,K96&gt;=0),1,0),IF(K$30=$AJ$1,IF(AND(IF(IFERROR(IF(K96=TRUNC(K96),1,"bad"),"bad")="bad",0,1)=1,K96&gt;=0),1,0),IF(K$30=$AK$1,IF(AND(IF(IFERROR(K96*1,"bad")="bad",0,1)=1,K96&gt;0),1,0),IF(K$30=$AL$1,IF(AND(IF(IFERROR(IF(K96=TRUNC(K96),1,"bad"),"bad")="bad",0,1)=1,K96&gt;0),1,0),IF(K$30=$AM$1,1,IF(K$30=$AN$1,IF(IFERROR(HLOOKUP(K96,$AF$4:$AO$4,1,0),"bad")="bad",0,1),0)))))))))))</f>
        <v>1</v>
      </c>
      <c r="AI96" s="1">
        <f t="shared" ref="AI96:AI130" si="65">IF(L$30="",1,IF(L96="",0,IF(L$30=$AF$1,IF(ISNA(MATCH(L96,$AC$30:$AD$30,0)),0,1),IF(L$30=$AG$1,IF(IFERROR(L96*1,"bad")="bad",0,1),IF(L$30=$AH$1,IF(IFERROR(IF(L96=TRUNC(L96),1,"bad"),"bad")="bad",0,1),IF(L$30=$AI$1,IF(AND(IF(IFERROR(L96*1,"bad")="bad",0,1)=1,L96&gt;=0),1,0),IF(L$30=$AJ$1,IF(AND(IF(IFERROR(IF(L96=TRUNC(L96),1,"bad"),"bad")="bad",0,1)=1,L96&gt;=0),1,0),IF(L$30=$AK$1,IF(AND(IF(IFERROR(L96*1,"bad")="bad",0,1)=1,L96&gt;0),1,0),IF(L$30=$AL$1,IF(AND(IF(IFERROR(IF(L96=TRUNC(L96),1,"bad"),"bad")="bad",0,1)=1,L96&gt;0),1,0),IF(L$30=$AM$1,1,IF(L$30=$AN$1,IF(IFERROR(HLOOKUP(L96,$AF$4:$AO$4,1,0),"bad")="bad",0,1),0)))))))))))</f>
        <v>0</v>
      </c>
      <c r="AJ96" s="1">
        <f t="shared" ref="AJ96:AJ130" si="66">IF(M$30="",1,IF(M96="",0,IF(M$30=$AF$1,IF(ISNA(MATCH(M96,$AC$30:$AD$30,0)),0,1),IF(M$30=$AG$1,IF(IFERROR(M96*1,"bad")="bad",0,1),IF(M$30=$AH$1,IF(IFERROR(IF(M96=TRUNC(M96),1,"bad"),"bad")="bad",0,1),IF(M$30=$AI$1,IF(AND(IF(IFERROR(M96*1,"bad")="bad",0,1)=1,M96&gt;=0),1,0),IF(M$30=$AJ$1,IF(AND(IF(IFERROR(IF(M96=TRUNC(M96),1,"bad"),"bad")="bad",0,1)=1,M96&gt;=0),1,0),IF(M$30=$AK$1,IF(AND(IF(IFERROR(M96*1,"bad")="bad",0,1)=1,M96&gt;0),1,0),IF(M$30=$AL$1,IF(AND(IF(IFERROR(IF(M96=TRUNC(M96),1,"bad"),"bad")="bad",0,1)=1,M96&gt;0),1,0),IF(M$30=$AM$1,1,IF(M$30=$AN$1,IF(IFERROR(HLOOKUP(M96,$AF$4:$AO$4,1,0),"bad")="bad",0,1),0)))))))))))</f>
        <v>1</v>
      </c>
      <c r="AK96" s="1">
        <f t="shared" ref="AK96:AK130" si="67">IF(N$30="",1,IF(N96="",0,IF(N$30=$AF$1,IF(ISNA(MATCH(N96,$AC$30:$AD$30,0)),0,1),IF(N$30=$AG$1,IF(IFERROR(N96*1,"bad")="bad",0,1),IF(N$30=$AH$1,IF(IFERROR(IF(N96=TRUNC(N96),1,"bad"),"bad")="bad",0,1),IF(N$30=$AI$1,IF(AND(IF(IFERROR(N96*1,"bad")="bad",0,1)=1,N96&gt;=0),1,0),IF(N$30=$AJ$1,IF(AND(IF(IFERROR(IF(N96=TRUNC(N96),1,"bad"),"bad")="bad",0,1)=1,N96&gt;=0),1,0),IF(N$30=$AK$1,IF(AND(IF(IFERROR(N96*1,"bad")="bad",0,1)=1,N96&gt;0),1,0),IF(N$30=$AL$1,IF(AND(IF(IFERROR(IF(N96=TRUNC(N96),1,"bad"),"bad")="bad",0,1)=1,N96&gt;0),1,0),IF(N$30=$AM$1,1,IF(N$30=$AN$1,IF(IFERROR(HLOOKUP(N96,$AF$4:$AO$4,1,0),"bad")="bad",0,1),0)))))))))))</f>
        <v>1</v>
      </c>
      <c r="AL96" s="1">
        <f t="shared" ref="AL96:AL130" si="68">IF(O$30="",1,IF(O96="",0,IF(O$30=$AF$1,IF(ISNA(MATCH(O96,$AC$30:$AD$30,0)),0,1),IF(O$30=$AG$1,IF(IFERROR(O96*1,"bad")="bad",0,1),IF(O$30=$AH$1,IF(IFERROR(IF(O96=TRUNC(O96),1,"bad"),"bad")="bad",0,1),IF(O$30=$AI$1,IF(AND(IF(IFERROR(O96*1,"bad")="bad",0,1)=1,O96&gt;=0),1,0),IF(O$30=$AJ$1,IF(AND(IF(IFERROR(IF(O96=TRUNC(O96),1,"bad"),"bad")="bad",0,1)=1,O96&gt;=0),1,0),IF(O$30=$AK$1,IF(AND(IF(IFERROR(O96*1,"bad")="bad",0,1)=1,O96&gt;0),1,0),IF(O$30=$AL$1,IF(AND(IF(IFERROR(IF(O96=TRUNC(O96),1,"bad"),"bad")="bad",0,1)=1,O96&gt;0),1,0),IF(O$30=$AM$1,1,IF(O$30=$AN$1,IF(IFERROR(HLOOKUP(O96,$AF$4:$AO$4,1,0),"bad")="bad",0,1),0)))))))))))</f>
        <v>0</v>
      </c>
      <c r="BB96" s="1" t="str">
        <f t="shared" si="55"/>
        <v/>
      </c>
      <c r="BC96" s="1" t="str">
        <f t="shared" si="56"/>
        <v/>
      </c>
      <c r="BD96" s="1" t="str">
        <f t="shared" si="57"/>
        <v/>
      </c>
      <c r="BE96" s="1" t="str">
        <f t="shared" si="58"/>
        <v/>
      </c>
      <c r="BF96" s="284" t="str">
        <f t="shared" si="59"/>
        <v/>
      </c>
      <c r="BG96" s="1" t="str">
        <f t="shared" si="60"/>
        <v/>
      </c>
    </row>
    <row r="97" spans="2:59" ht="16.5" hidden="1" thickBot="1" x14ac:dyDescent="0.3">
      <c r="B97" s="24" t="str">
        <f t="shared" si="61"/>
        <v/>
      </c>
      <c r="C97" s="30" t="str">
        <f>IF('תנאי סף'!$AK97&lt;&gt;1,"",'תנאי סף'!C97)</f>
        <v/>
      </c>
      <c r="D97" s="30" t="str">
        <f>IF('תנאי סף'!$AK97&lt;&gt;1,"",'תנאי סף'!D97)</f>
        <v/>
      </c>
      <c r="E97" s="30" t="str">
        <f>IF('תנאי סף'!$AK97&lt;&gt;1,"",'תנאי סף'!E97)</f>
        <v/>
      </c>
      <c r="F97" s="30" t="str">
        <f>IF('תנאי סף'!$AK97&lt;&gt;1,"",'תנאי סף'!F97)</f>
        <v/>
      </c>
      <c r="G97" s="25"/>
      <c r="H97" s="26"/>
      <c r="I97" s="28" t="str">
        <f t="shared" si="47"/>
        <v/>
      </c>
      <c r="J97" s="26"/>
      <c r="K97" s="28" t="str">
        <f t="shared" si="48"/>
        <v/>
      </c>
      <c r="L97" s="26"/>
      <c r="M97" s="28" t="str">
        <f t="shared" si="49"/>
        <v/>
      </c>
      <c r="N97" s="28" t="str">
        <f t="shared" si="50"/>
        <v/>
      </c>
      <c r="O97" s="26"/>
      <c r="P97" s="28" t="str">
        <f t="shared" si="51"/>
        <v/>
      </c>
      <c r="Q97" s="28"/>
      <c r="R97" s="28"/>
      <c r="S97" s="28"/>
      <c r="T97" s="28"/>
      <c r="U97" s="28"/>
      <c r="V97" s="28" t="str">
        <f t="shared" si="52"/>
        <v/>
      </c>
      <c r="W97" s="28"/>
      <c r="X97" s="28"/>
      <c r="Y97" s="28"/>
      <c r="Z97" s="28"/>
      <c r="AA97" s="217" t="str">
        <f t="shared" si="53"/>
        <v/>
      </c>
      <c r="AB97" s="1">
        <f t="shared" si="62"/>
        <v>0</v>
      </c>
      <c r="AC97" s="1" t="str">
        <f t="shared" si="46"/>
        <v/>
      </c>
      <c r="AD97" s="1" t="str">
        <f t="shared" si="46"/>
        <v/>
      </c>
      <c r="AE97" s="1">
        <f t="shared" si="54"/>
        <v>0</v>
      </c>
      <c r="AG97" s="1">
        <f t="shared" si="63"/>
        <v>0</v>
      </c>
      <c r="AH97" s="1">
        <f t="shared" si="64"/>
        <v>1</v>
      </c>
      <c r="AI97" s="1">
        <f t="shared" si="65"/>
        <v>0</v>
      </c>
      <c r="AJ97" s="1">
        <f t="shared" si="66"/>
        <v>1</v>
      </c>
      <c r="AK97" s="1">
        <f t="shared" si="67"/>
        <v>1</v>
      </c>
      <c r="AL97" s="1">
        <f t="shared" si="68"/>
        <v>0</v>
      </c>
      <c r="BB97" s="1" t="str">
        <f t="shared" si="55"/>
        <v/>
      </c>
      <c r="BC97" s="1" t="str">
        <f t="shared" si="56"/>
        <v/>
      </c>
      <c r="BD97" s="1" t="str">
        <f t="shared" si="57"/>
        <v/>
      </c>
      <c r="BE97" s="1" t="str">
        <f t="shared" si="58"/>
        <v/>
      </c>
      <c r="BF97" s="284" t="str">
        <f t="shared" si="59"/>
        <v/>
      </c>
      <c r="BG97" s="1" t="str">
        <f t="shared" si="60"/>
        <v/>
      </c>
    </row>
    <row r="98" spans="2:59" ht="16.5" hidden="1" thickBot="1" x14ac:dyDescent="0.3">
      <c r="B98" s="24" t="str">
        <f t="shared" si="61"/>
        <v/>
      </c>
      <c r="C98" s="30" t="str">
        <f>IF('תנאי סף'!$AK98&lt;&gt;1,"",'תנאי סף'!C98)</f>
        <v/>
      </c>
      <c r="D98" s="30" t="str">
        <f>IF('תנאי סף'!$AK98&lt;&gt;1,"",'תנאי סף'!D98)</f>
        <v/>
      </c>
      <c r="E98" s="30" t="str">
        <f>IF('תנאי סף'!$AK98&lt;&gt;1,"",'תנאי סף'!E98)</f>
        <v/>
      </c>
      <c r="F98" s="30" t="str">
        <f>IF('תנאי סף'!$AK98&lt;&gt;1,"",'תנאי סף'!F98)</f>
        <v/>
      </c>
      <c r="G98" s="25"/>
      <c r="H98" s="26"/>
      <c r="I98" s="28" t="str">
        <f t="shared" si="47"/>
        <v/>
      </c>
      <c r="J98" s="26"/>
      <c r="K98" s="28" t="str">
        <f t="shared" si="48"/>
        <v/>
      </c>
      <c r="L98" s="26"/>
      <c r="M98" s="28" t="str">
        <f t="shared" si="49"/>
        <v/>
      </c>
      <c r="N98" s="28" t="str">
        <f t="shared" si="50"/>
        <v/>
      </c>
      <c r="O98" s="26"/>
      <c r="P98" s="28" t="str">
        <f t="shared" si="51"/>
        <v/>
      </c>
      <c r="Q98" s="28"/>
      <c r="R98" s="28"/>
      <c r="S98" s="28"/>
      <c r="T98" s="28"/>
      <c r="U98" s="28"/>
      <c r="V98" s="28" t="str">
        <f t="shared" si="52"/>
        <v/>
      </c>
      <c r="W98" s="28"/>
      <c r="X98" s="28"/>
      <c r="Y98" s="28"/>
      <c r="Z98" s="28"/>
      <c r="AA98" s="217" t="str">
        <f t="shared" si="53"/>
        <v/>
      </c>
      <c r="AB98" s="1">
        <f t="shared" si="62"/>
        <v>0</v>
      </c>
      <c r="AC98" s="1" t="str">
        <f t="shared" si="46"/>
        <v/>
      </c>
      <c r="AD98" s="1" t="str">
        <f t="shared" si="46"/>
        <v/>
      </c>
      <c r="AE98" s="1">
        <f t="shared" si="54"/>
        <v>0</v>
      </c>
      <c r="AG98" s="1">
        <f t="shared" si="63"/>
        <v>0</v>
      </c>
      <c r="AH98" s="1">
        <f t="shared" si="64"/>
        <v>1</v>
      </c>
      <c r="AI98" s="1">
        <f t="shared" si="65"/>
        <v>0</v>
      </c>
      <c r="AJ98" s="1">
        <f t="shared" si="66"/>
        <v>1</v>
      </c>
      <c r="AK98" s="1">
        <f t="shared" si="67"/>
        <v>1</v>
      </c>
      <c r="AL98" s="1">
        <f t="shared" si="68"/>
        <v>0</v>
      </c>
      <c r="BB98" s="1" t="str">
        <f t="shared" si="55"/>
        <v/>
      </c>
      <c r="BC98" s="1" t="str">
        <f t="shared" si="56"/>
        <v/>
      </c>
      <c r="BD98" s="1" t="str">
        <f t="shared" si="57"/>
        <v/>
      </c>
      <c r="BE98" s="1" t="str">
        <f t="shared" si="58"/>
        <v/>
      </c>
      <c r="BF98" s="284" t="str">
        <f t="shared" si="59"/>
        <v/>
      </c>
      <c r="BG98" s="1" t="str">
        <f t="shared" si="60"/>
        <v/>
      </c>
    </row>
    <row r="99" spans="2:59" ht="16.5" hidden="1" thickBot="1" x14ac:dyDescent="0.3">
      <c r="B99" s="24" t="str">
        <f t="shared" si="61"/>
        <v/>
      </c>
      <c r="C99" s="30" t="str">
        <f>IF('תנאי סף'!$AK99&lt;&gt;1,"",'תנאי סף'!C99)</f>
        <v/>
      </c>
      <c r="D99" s="30" t="str">
        <f>IF('תנאי סף'!$AK99&lt;&gt;1,"",'תנאי סף'!D99)</f>
        <v/>
      </c>
      <c r="E99" s="30" t="str">
        <f>IF('תנאי סף'!$AK99&lt;&gt;1,"",'תנאי סף'!E99)</f>
        <v/>
      </c>
      <c r="F99" s="30" t="str">
        <f>IF('תנאי סף'!$AK99&lt;&gt;1,"",'תנאי סף'!F99)</f>
        <v/>
      </c>
      <c r="G99" s="25"/>
      <c r="H99" s="26"/>
      <c r="I99" s="28" t="str">
        <f t="shared" si="47"/>
        <v/>
      </c>
      <c r="J99" s="26"/>
      <c r="K99" s="28" t="str">
        <f t="shared" si="48"/>
        <v/>
      </c>
      <c r="L99" s="26"/>
      <c r="M99" s="28" t="str">
        <f t="shared" si="49"/>
        <v/>
      </c>
      <c r="N99" s="28" t="str">
        <f t="shared" si="50"/>
        <v/>
      </c>
      <c r="O99" s="26"/>
      <c r="P99" s="28" t="str">
        <f t="shared" si="51"/>
        <v/>
      </c>
      <c r="Q99" s="28"/>
      <c r="R99" s="28"/>
      <c r="S99" s="28"/>
      <c r="T99" s="28"/>
      <c r="U99" s="28"/>
      <c r="V99" s="28" t="str">
        <f t="shared" si="52"/>
        <v/>
      </c>
      <c r="W99" s="28"/>
      <c r="X99" s="28"/>
      <c r="Y99" s="28"/>
      <c r="Z99" s="28"/>
      <c r="AA99" s="217" t="str">
        <f t="shared" si="53"/>
        <v/>
      </c>
      <c r="AB99" s="1">
        <f t="shared" si="62"/>
        <v>0</v>
      </c>
      <c r="AC99" s="1" t="str">
        <f t="shared" si="46"/>
        <v/>
      </c>
      <c r="AD99" s="1" t="str">
        <f t="shared" si="46"/>
        <v/>
      </c>
      <c r="AE99" s="1">
        <f t="shared" si="54"/>
        <v>0</v>
      </c>
      <c r="AG99" s="1">
        <f t="shared" si="63"/>
        <v>0</v>
      </c>
      <c r="AH99" s="1">
        <f t="shared" si="64"/>
        <v>1</v>
      </c>
      <c r="AI99" s="1">
        <f t="shared" si="65"/>
        <v>0</v>
      </c>
      <c r="AJ99" s="1">
        <f t="shared" si="66"/>
        <v>1</v>
      </c>
      <c r="AK99" s="1">
        <f t="shared" si="67"/>
        <v>1</v>
      </c>
      <c r="AL99" s="1">
        <f t="shared" si="68"/>
        <v>0</v>
      </c>
      <c r="BB99" s="1" t="str">
        <f t="shared" si="55"/>
        <v/>
      </c>
      <c r="BC99" s="1" t="str">
        <f t="shared" si="56"/>
        <v/>
      </c>
      <c r="BD99" s="1" t="str">
        <f t="shared" si="57"/>
        <v/>
      </c>
      <c r="BE99" s="1" t="str">
        <f t="shared" si="58"/>
        <v/>
      </c>
      <c r="BF99" s="284" t="str">
        <f t="shared" si="59"/>
        <v/>
      </c>
      <c r="BG99" s="1" t="str">
        <f t="shared" si="60"/>
        <v/>
      </c>
    </row>
    <row r="100" spans="2:59" ht="16.5" hidden="1" thickBot="1" x14ac:dyDescent="0.3">
      <c r="B100" s="24" t="str">
        <f t="shared" si="61"/>
        <v/>
      </c>
      <c r="C100" s="30" t="str">
        <f>IF('תנאי סף'!$AK100&lt;&gt;1,"",'תנאי סף'!C100)</f>
        <v/>
      </c>
      <c r="D100" s="30" t="str">
        <f>IF('תנאי סף'!$AK100&lt;&gt;1,"",'תנאי סף'!D100)</f>
        <v/>
      </c>
      <c r="E100" s="30" t="str">
        <f>IF('תנאי סף'!$AK100&lt;&gt;1,"",'תנאי סף'!E100)</f>
        <v/>
      </c>
      <c r="F100" s="30" t="str">
        <f>IF('תנאי סף'!$AK100&lt;&gt;1,"",'תנאי סף'!F100)</f>
        <v/>
      </c>
      <c r="G100" s="25"/>
      <c r="H100" s="26"/>
      <c r="I100" s="28" t="str">
        <f t="shared" si="47"/>
        <v/>
      </c>
      <c r="J100" s="26"/>
      <c r="K100" s="28" t="str">
        <f t="shared" si="48"/>
        <v/>
      </c>
      <c r="L100" s="26"/>
      <c r="M100" s="28" t="str">
        <f t="shared" si="49"/>
        <v/>
      </c>
      <c r="N100" s="28" t="str">
        <f t="shared" si="50"/>
        <v/>
      </c>
      <c r="O100" s="26"/>
      <c r="P100" s="28" t="str">
        <f t="shared" si="51"/>
        <v/>
      </c>
      <c r="Q100" s="28"/>
      <c r="R100" s="28"/>
      <c r="S100" s="28"/>
      <c r="T100" s="28"/>
      <c r="U100" s="28"/>
      <c r="V100" s="28" t="str">
        <f t="shared" si="52"/>
        <v/>
      </c>
      <c r="W100" s="28"/>
      <c r="X100" s="28"/>
      <c r="Y100" s="28"/>
      <c r="Z100" s="28"/>
      <c r="AA100" s="217" t="str">
        <f t="shared" si="53"/>
        <v/>
      </c>
      <c r="AB100" s="1">
        <f t="shared" si="62"/>
        <v>0</v>
      </c>
      <c r="AC100" s="1" t="str">
        <f t="shared" si="46"/>
        <v/>
      </c>
      <c r="AD100" s="1" t="str">
        <f t="shared" si="46"/>
        <v/>
      </c>
      <c r="AE100" s="1">
        <f t="shared" si="54"/>
        <v>0</v>
      </c>
      <c r="AG100" s="1">
        <f t="shared" si="63"/>
        <v>0</v>
      </c>
      <c r="AH100" s="1">
        <f t="shared" si="64"/>
        <v>1</v>
      </c>
      <c r="AI100" s="1">
        <f t="shared" si="65"/>
        <v>0</v>
      </c>
      <c r="AJ100" s="1">
        <f t="shared" si="66"/>
        <v>1</v>
      </c>
      <c r="AK100" s="1">
        <f t="shared" si="67"/>
        <v>1</v>
      </c>
      <c r="AL100" s="1">
        <f t="shared" si="68"/>
        <v>0</v>
      </c>
      <c r="BB100" s="1" t="str">
        <f t="shared" si="55"/>
        <v/>
      </c>
      <c r="BC100" s="1" t="str">
        <f t="shared" si="56"/>
        <v/>
      </c>
      <c r="BD100" s="1" t="str">
        <f t="shared" si="57"/>
        <v/>
      </c>
      <c r="BE100" s="1" t="str">
        <f t="shared" si="58"/>
        <v/>
      </c>
      <c r="BF100" s="284" t="str">
        <f t="shared" si="59"/>
        <v/>
      </c>
      <c r="BG100" s="1" t="str">
        <f t="shared" si="60"/>
        <v/>
      </c>
    </row>
    <row r="101" spans="2:59" ht="16.5" hidden="1" thickBot="1" x14ac:dyDescent="0.3">
      <c r="B101" s="24" t="str">
        <f t="shared" si="61"/>
        <v/>
      </c>
      <c r="C101" s="30" t="str">
        <f>IF('תנאי סף'!$AK101&lt;&gt;1,"",'תנאי סף'!C101)</f>
        <v/>
      </c>
      <c r="D101" s="30" t="str">
        <f>IF('תנאי סף'!$AK101&lt;&gt;1,"",'תנאי סף'!D101)</f>
        <v/>
      </c>
      <c r="E101" s="30" t="str">
        <f>IF('תנאי סף'!$AK101&lt;&gt;1,"",'תנאי סף'!E101)</f>
        <v/>
      </c>
      <c r="F101" s="30" t="str">
        <f>IF('תנאי סף'!$AK101&lt;&gt;1,"",'תנאי סף'!F101)</f>
        <v/>
      </c>
      <c r="G101" s="25"/>
      <c r="H101" s="26"/>
      <c r="I101" s="28" t="str">
        <f t="shared" si="47"/>
        <v/>
      </c>
      <c r="J101" s="26"/>
      <c r="K101" s="28" t="str">
        <f t="shared" si="48"/>
        <v/>
      </c>
      <c r="L101" s="26"/>
      <c r="M101" s="28" t="str">
        <f t="shared" si="49"/>
        <v/>
      </c>
      <c r="N101" s="28" t="str">
        <f t="shared" si="50"/>
        <v/>
      </c>
      <c r="O101" s="26"/>
      <c r="P101" s="28" t="str">
        <f t="shared" si="51"/>
        <v/>
      </c>
      <c r="Q101" s="28"/>
      <c r="R101" s="28"/>
      <c r="S101" s="28"/>
      <c r="T101" s="28"/>
      <c r="U101" s="28"/>
      <c r="V101" s="28" t="str">
        <f t="shared" si="52"/>
        <v/>
      </c>
      <c r="W101" s="28"/>
      <c r="X101" s="28"/>
      <c r="Y101" s="28"/>
      <c r="Z101" s="28"/>
      <c r="AA101" s="217" t="str">
        <f t="shared" si="53"/>
        <v/>
      </c>
      <c r="AB101" s="1">
        <f t="shared" si="62"/>
        <v>0</v>
      </c>
      <c r="AC101" s="1" t="str">
        <f t="shared" si="46"/>
        <v/>
      </c>
      <c r="AD101" s="1" t="str">
        <f t="shared" si="46"/>
        <v/>
      </c>
      <c r="AE101" s="1">
        <f t="shared" si="54"/>
        <v>0</v>
      </c>
      <c r="AG101" s="1">
        <f t="shared" si="63"/>
        <v>0</v>
      </c>
      <c r="AH101" s="1">
        <f t="shared" si="64"/>
        <v>1</v>
      </c>
      <c r="AI101" s="1">
        <f t="shared" si="65"/>
        <v>0</v>
      </c>
      <c r="AJ101" s="1">
        <f t="shared" si="66"/>
        <v>1</v>
      </c>
      <c r="AK101" s="1">
        <f t="shared" si="67"/>
        <v>1</v>
      </c>
      <c r="AL101" s="1">
        <f t="shared" si="68"/>
        <v>0</v>
      </c>
      <c r="BB101" s="1" t="str">
        <f t="shared" si="55"/>
        <v/>
      </c>
      <c r="BC101" s="1" t="str">
        <f t="shared" si="56"/>
        <v/>
      </c>
      <c r="BD101" s="1" t="str">
        <f t="shared" si="57"/>
        <v/>
      </c>
      <c r="BE101" s="1" t="str">
        <f t="shared" si="58"/>
        <v/>
      </c>
      <c r="BF101" s="284" t="str">
        <f t="shared" si="59"/>
        <v/>
      </c>
      <c r="BG101" s="1" t="str">
        <f t="shared" si="60"/>
        <v/>
      </c>
    </row>
    <row r="102" spans="2:59" ht="16.5" hidden="1" thickBot="1" x14ac:dyDescent="0.3">
      <c r="B102" s="24" t="str">
        <f t="shared" si="61"/>
        <v/>
      </c>
      <c r="C102" s="30" t="str">
        <f>IF('תנאי סף'!$AK102&lt;&gt;1,"",'תנאי סף'!C102)</f>
        <v/>
      </c>
      <c r="D102" s="30" t="str">
        <f>IF('תנאי סף'!$AK102&lt;&gt;1,"",'תנאי סף'!D102)</f>
        <v/>
      </c>
      <c r="E102" s="30" t="str">
        <f>IF('תנאי סף'!$AK102&lt;&gt;1,"",'תנאי סף'!E102)</f>
        <v/>
      </c>
      <c r="F102" s="30" t="str">
        <f>IF('תנאי סף'!$AK102&lt;&gt;1,"",'תנאי סף'!F102)</f>
        <v/>
      </c>
      <c r="G102" s="25"/>
      <c r="H102" s="26"/>
      <c r="I102" s="28" t="str">
        <f t="shared" si="47"/>
        <v/>
      </c>
      <c r="J102" s="26"/>
      <c r="K102" s="28" t="str">
        <f t="shared" si="48"/>
        <v/>
      </c>
      <c r="L102" s="26"/>
      <c r="M102" s="28" t="str">
        <f t="shared" si="49"/>
        <v/>
      </c>
      <c r="N102" s="28" t="str">
        <f t="shared" si="50"/>
        <v/>
      </c>
      <c r="O102" s="26"/>
      <c r="P102" s="28" t="str">
        <f t="shared" si="51"/>
        <v/>
      </c>
      <c r="Q102" s="28"/>
      <c r="R102" s="28"/>
      <c r="S102" s="28"/>
      <c r="T102" s="28"/>
      <c r="U102" s="28"/>
      <c r="V102" s="28" t="str">
        <f t="shared" si="52"/>
        <v/>
      </c>
      <c r="W102" s="28"/>
      <c r="X102" s="28"/>
      <c r="Y102" s="28"/>
      <c r="Z102" s="28"/>
      <c r="AA102" s="217" t="str">
        <f t="shared" si="53"/>
        <v/>
      </c>
      <c r="AB102" s="1">
        <f t="shared" si="62"/>
        <v>0</v>
      </c>
      <c r="AC102" s="1" t="str">
        <f t="shared" si="46"/>
        <v/>
      </c>
      <c r="AD102" s="1" t="str">
        <f t="shared" si="46"/>
        <v/>
      </c>
      <c r="AE102" s="1">
        <f t="shared" si="54"/>
        <v>0</v>
      </c>
      <c r="AG102" s="1">
        <f t="shared" si="63"/>
        <v>0</v>
      </c>
      <c r="AH102" s="1">
        <f t="shared" si="64"/>
        <v>1</v>
      </c>
      <c r="AI102" s="1">
        <f t="shared" si="65"/>
        <v>0</v>
      </c>
      <c r="AJ102" s="1">
        <f t="shared" si="66"/>
        <v>1</v>
      </c>
      <c r="AK102" s="1">
        <f t="shared" si="67"/>
        <v>1</v>
      </c>
      <c r="AL102" s="1">
        <f t="shared" si="68"/>
        <v>0</v>
      </c>
      <c r="BB102" s="1" t="str">
        <f t="shared" si="55"/>
        <v/>
      </c>
      <c r="BC102" s="1" t="str">
        <f t="shared" si="56"/>
        <v/>
      </c>
      <c r="BD102" s="1" t="str">
        <f t="shared" si="57"/>
        <v/>
      </c>
      <c r="BE102" s="1" t="str">
        <f t="shared" si="58"/>
        <v/>
      </c>
      <c r="BF102" s="284" t="str">
        <f t="shared" si="59"/>
        <v/>
      </c>
      <c r="BG102" s="1" t="str">
        <f t="shared" si="60"/>
        <v/>
      </c>
    </row>
    <row r="103" spans="2:59" ht="16.5" hidden="1" thickBot="1" x14ac:dyDescent="0.3">
      <c r="B103" s="24" t="str">
        <f t="shared" si="61"/>
        <v/>
      </c>
      <c r="C103" s="30" t="str">
        <f>IF('תנאי סף'!$AK103&lt;&gt;1,"",'תנאי סף'!C103)</f>
        <v/>
      </c>
      <c r="D103" s="30" t="str">
        <f>IF('תנאי סף'!$AK103&lt;&gt;1,"",'תנאי סף'!D103)</f>
        <v/>
      </c>
      <c r="E103" s="30" t="str">
        <f>IF('תנאי סף'!$AK103&lt;&gt;1,"",'תנאי סף'!E103)</f>
        <v/>
      </c>
      <c r="F103" s="30" t="str">
        <f>IF('תנאי סף'!$AK103&lt;&gt;1,"",'תנאי סף'!F103)</f>
        <v/>
      </c>
      <c r="G103" s="25"/>
      <c r="H103" s="26"/>
      <c r="I103" s="28" t="str">
        <f t="shared" si="47"/>
        <v/>
      </c>
      <c r="J103" s="26"/>
      <c r="K103" s="28" t="str">
        <f t="shared" si="48"/>
        <v/>
      </c>
      <c r="L103" s="26"/>
      <c r="M103" s="28" t="str">
        <f t="shared" si="49"/>
        <v/>
      </c>
      <c r="N103" s="28" t="str">
        <f t="shared" si="50"/>
        <v/>
      </c>
      <c r="O103" s="26"/>
      <c r="P103" s="28" t="str">
        <f t="shared" si="51"/>
        <v/>
      </c>
      <c r="Q103" s="28"/>
      <c r="R103" s="28"/>
      <c r="S103" s="28"/>
      <c r="T103" s="28"/>
      <c r="U103" s="28"/>
      <c r="V103" s="28" t="str">
        <f t="shared" si="52"/>
        <v/>
      </c>
      <c r="W103" s="28"/>
      <c r="X103" s="28"/>
      <c r="Y103" s="28"/>
      <c r="Z103" s="28"/>
      <c r="AA103" s="217" t="str">
        <f t="shared" si="53"/>
        <v/>
      </c>
      <c r="AB103" s="1">
        <f t="shared" si="62"/>
        <v>0</v>
      </c>
      <c r="AC103" s="1" t="str">
        <f t="shared" si="46"/>
        <v/>
      </c>
      <c r="AD103" s="1" t="str">
        <f t="shared" si="46"/>
        <v/>
      </c>
      <c r="AE103" s="1">
        <f t="shared" si="54"/>
        <v>0</v>
      </c>
      <c r="AG103" s="1">
        <f t="shared" si="63"/>
        <v>0</v>
      </c>
      <c r="AH103" s="1">
        <f t="shared" si="64"/>
        <v>1</v>
      </c>
      <c r="AI103" s="1">
        <f t="shared" si="65"/>
        <v>0</v>
      </c>
      <c r="AJ103" s="1">
        <f t="shared" si="66"/>
        <v>1</v>
      </c>
      <c r="AK103" s="1">
        <f t="shared" si="67"/>
        <v>1</v>
      </c>
      <c r="AL103" s="1">
        <f t="shared" si="68"/>
        <v>0</v>
      </c>
      <c r="BB103" s="1" t="str">
        <f t="shared" si="55"/>
        <v/>
      </c>
      <c r="BC103" s="1" t="str">
        <f t="shared" si="56"/>
        <v/>
      </c>
      <c r="BD103" s="1" t="str">
        <f t="shared" si="57"/>
        <v/>
      </c>
      <c r="BE103" s="1" t="str">
        <f t="shared" si="58"/>
        <v/>
      </c>
      <c r="BF103" s="284" t="str">
        <f t="shared" si="59"/>
        <v/>
      </c>
      <c r="BG103" s="1" t="str">
        <f t="shared" si="60"/>
        <v/>
      </c>
    </row>
    <row r="104" spans="2:59" ht="16.5" hidden="1" thickBot="1" x14ac:dyDescent="0.3">
      <c r="B104" s="24" t="str">
        <f t="shared" si="61"/>
        <v/>
      </c>
      <c r="C104" s="30" t="str">
        <f>IF('תנאי סף'!$AK104&lt;&gt;1,"",'תנאי סף'!C104)</f>
        <v/>
      </c>
      <c r="D104" s="30" t="str">
        <f>IF('תנאי סף'!$AK104&lt;&gt;1,"",'תנאי סף'!D104)</f>
        <v/>
      </c>
      <c r="E104" s="30" t="str">
        <f>IF('תנאי סף'!$AK104&lt;&gt;1,"",'תנאי סף'!E104)</f>
        <v/>
      </c>
      <c r="F104" s="30" t="str">
        <f>IF('תנאי סף'!$AK104&lt;&gt;1,"",'תנאי סף'!F104)</f>
        <v/>
      </c>
      <c r="G104" s="25"/>
      <c r="H104" s="26"/>
      <c r="I104" s="28" t="str">
        <f t="shared" si="47"/>
        <v/>
      </c>
      <c r="J104" s="26"/>
      <c r="K104" s="28" t="str">
        <f t="shared" si="48"/>
        <v/>
      </c>
      <c r="L104" s="26"/>
      <c r="M104" s="28" t="str">
        <f t="shared" si="49"/>
        <v/>
      </c>
      <c r="N104" s="28" t="str">
        <f t="shared" si="50"/>
        <v/>
      </c>
      <c r="O104" s="26"/>
      <c r="P104" s="28" t="str">
        <f t="shared" si="51"/>
        <v/>
      </c>
      <c r="Q104" s="28"/>
      <c r="R104" s="28"/>
      <c r="S104" s="28"/>
      <c r="T104" s="28"/>
      <c r="U104" s="28"/>
      <c r="V104" s="28" t="str">
        <f t="shared" si="52"/>
        <v/>
      </c>
      <c r="W104" s="28"/>
      <c r="X104" s="28"/>
      <c r="Y104" s="28"/>
      <c r="Z104" s="28"/>
      <c r="AA104" s="217" t="str">
        <f t="shared" si="53"/>
        <v/>
      </c>
      <c r="AB104" s="1">
        <f t="shared" si="62"/>
        <v>0</v>
      </c>
      <c r="AC104" s="1" t="str">
        <f t="shared" si="46"/>
        <v/>
      </c>
      <c r="AD104" s="1" t="str">
        <f t="shared" si="46"/>
        <v/>
      </c>
      <c r="AE104" s="1">
        <f t="shared" si="54"/>
        <v>0</v>
      </c>
      <c r="AG104" s="1">
        <f t="shared" si="63"/>
        <v>0</v>
      </c>
      <c r="AH104" s="1">
        <f t="shared" si="64"/>
        <v>1</v>
      </c>
      <c r="AI104" s="1">
        <f t="shared" si="65"/>
        <v>0</v>
      </c>
      <c r="AJ104" s="1">
        <f t="shared" si="66"/>
        <v>1</v>
      </c>
      <c r="AK104" s="1">
        <f t="shared" si="67"/>
        <v>1</v>
      </c>
      <c r="AL104" s="1">
        <f t="shared" si="68"/>
        <v>0</v>
      </c>
      <c r="BB104" s="1" t="str">
        <f t="shared" si="55"/>
        <v/>
      </c>
      <c r="BC104" s="1" t="str">
        <f t="shared" si="56"/>
        <v/>
      </c>
      <c r="BD104" s="1" t="str">
        <f t="shared" si="57"/>
        <v/>
      </c>
      <c r="BE104" s="1" t="str">
        <f t="shared" si="58"/>
        <v/>
      </c>
      <c r="BF104" s="284" t="str">
        <f t="shared" si="59"/>
        <v/>
      </c>
      <c r="BG104" s="1" t="str">
        <f t="shared" si="60"/>
        <v/>
      </c>
    </row>
    <row r="105" spans="2:59" ht="16.5" hidden="1" thickBot="1" x14ac:dyDescent="0.3">
      <c r="B105" s="24" t="str">
        <f t="shared" si="61"/>
        <v/>
      </c>
      <c r="C105" s="30" t="str">
        <f>IF('תנאי סף'!$AK105&lt;&gt;1,"",'תנאי סף'!C105)</f>
        <v/>
      </c>
      <c r="D105" s="30" t="str">
        <f>IF('תנאי סף'!$AK105&lt;&gt;1,"",'תנאי סף'!D105)</f>
        <v/>
      </c>
      <c r="E105" s="30" t="str">
        <f>IF('תנאי סף'!$AK105&lt;&gt;1,"",'תנאי סף'!E105)</f>
        <v/>
      </c>
      <c r="F105" s="30" t="str">
        <f>IF('תנאי סף'!$AK105&lt;&gt;1,"",'תנאי סף'!F105)</f>
        <v/>
      </c>
      <c r="G105" s="25"/>
      <c r="H105" s="26"/>
      <c r="I105" s="28" t="str">
        <f t="shared" si="47"/>
        <v/>
      </c>
      <c r="J105" s="26"/>
      <c r="K105" s="28" t="str">
        <f t="shared" si="48"/>
        <v/>
      </c>
      <c r="L105" s="26"/>
      <c r="M105" s="28" t="str">
        <f t="shared" si="49"/>
        <v/>
      </c>
      <c r="N105" s="28" t="str">
        <f t="shared" si="50"/>
        <v/>
      </c>
      <c r="O105" s="26"/>
      <c r="P105" s="28" t="str">
        <f t="shared" si="51"/>
        <v/>
      </c>
      <c r="Q105" s="28"/>
      <c r="R105" s="28"/>
      <c r="S105" s="28"/>
      <c r="T105" s="28"/>
      <c r="U105" s="28"/>
      <c r="V105" s="28" t="str">
        <f t="shared" si="52"/>
        <v/>
      </c>
      <c r="W105" s="28"/>
      <c r="X105" s="28"/>
      <c r="Y105" s="28"/>
      <c r="Z105" s="28"/>
      <c r="AA105" s="217" t="str">
        <f t="shared" si="53"/>
        <v/>
      </c>
      <c r="AB105" s="1">
        <f t="shared" si="62"/>
        <v>0</v>
      </c>
      <c r="AC105" s="1" t="str">
        <f t="shared" si="46"/>
        <v/>
      </c>
      <c r="AD105" s="1" t="str">
        <f t="shared" si="46"/>
        <v/>
      </c>
      <c r="AE105" s="1">
        <f t="shared" si="54"/>
        <v>0</v>
      </c>
      <c r="AG105" s="1">
        <f t="shared" si="63"/>
        <v>0</v>
      </c>
      <c r="AH105" s="1">
        <f t="shared" si="64"/>
        <v>1</v>
      </c>
      <c r="AI105" s="1">
        <f t="shared" si="65"/>
        <v>0</v>
      </c>
      <c r="AJ105" s="1">
        <f t="shared" si="66"/>
        <v>1</v>
      </c>
      <c r="AK105" s="1">
        <f t="shared" si="67"/>
        <v>1</v>
      </c>
      <c r="AL105" s="1">
        <f t="shared" si="68"/>
        <v>0</v>
      </c>
      <c r="BB105" s="1" t="str">
        <f t="shared" si="55"/>
        <v/>
      </c>
      <c r="BC105" s="1" t="str">
        <f t="shared" si="56"/>
        <v/>
      </c>
      <c r="BD105" s="1" t="str">
        <f t="shared" si="57"/>
        <v/>
      </c>
      <c r="BE105" s="1" t="str">
        <f t="shared" si="58"/>
        <v/>
      </c>
      <c r="BF105" s="284" t="str">
        <f t="shared" si="59"/>
        <v/>
      </c>
      <c r="BG105" s="1" t="str">
        <f t="shared" si="60"/>
        <v/>
      </c>
    </row>
    <row r="106" spans="2:59" ht="16.5" hidden="1" thickBot="1" x14ac:dyDescent="0.3">
      <c r="B106" s="24" t="str">
        <f t="shared" si="61"/>
        <v/>
      </c>
      <c r="C106" s="30" t="str">
        <f>IF('תנאי סף'!$AK106&lt;&gt;1,"",'תנאי סף'!C106)</f>
        <v/>
      </c>
      <c r="D106" s="30" t="str">
        <f>IF('תנאי סף'!$AK106&lt;&gt;1,"",'תנאי סף'!D106)</f>
        <v/>
      </c>
      <c r="E106" s="30" t="str">
        <f>IF('תנאי סף'!$AK106&lt;&gt;1,"",'תנאי סף'!E106)</f>
        <v/>
      </c>
      <c r="F106" s="30" t="str">
        <f>IF('תנאי סף'!$AK106&lt;&gt;1,"",'תנאי סף'!F106)</f>
        <v/>
      </c>
      <c r="G106" s="25"/>
      <c r="H106" s="26"/>
      <c r="I106" s="28" t="str">
        <f t="shared" si="47"/>
        <v/>
      </c>
      <c r="J106" s="26"/>
      <c r="K106" s="28" t="str">
        <f t="shared" si="48"/>
        <v/>
      </c>
      <c r="L106" s="26"/>
      <c r="M106" s="28" t="str">
        <f t="shared" si="49"/>
        <v/>
      </c>
      <c r="N106" s="28" t="str">
        <f t="shared" si="50"/>
        <v/>
      </c>
      <c r="O106" s="26"/>
      <c r="P106" s="28" t="str">
        <f t="shared" si="51"/>
        <v/>
      </c>
      <c r="Q106" s="28"/>
      <c r="R106" s="28"/>
      <c r="S106" s="28"/>
      <c r="T106" s="28"/>
      <c r="U106" s="28"/>
      <c r="V106" s="28" t="str">
        <f t="shared" si="52"/>
        <v/>
      </c>
      <c r="W106" s="28"/>
      <c r="X106" s="28"/>
      <c r="Y106" s="28"/>
      <c r="Z106" s="28"/>
      <c r="AA106" s="217" t="str">
        <f t="shared" si="53"/>
        <v/>
      </c>
      <c r="AB106" s="1">
        <f t="shared" si="62"/>
        <v>0</v>
      </c>
      <c r="AC106" s="1" t="str">
        <f t="shared" si="46"/>
        <v/>
      </c>
      <c r="AD106" s="1" t="str">
        <f t="shared" si="46"/>
        <v/>
      </c>
      <c r="AE106" s="1">
        <f t="shared" si="54"/>
        <v>0</v>
      </c>
      <c r="AG106" s="1">
        <f t="shared" si="63"/>
        <v>0</v>
      </c>
      <c r="AH106" s="1">
        <f t="shared" si="64"/>
        <v>1</v>
      </c>
      <c r="AI106" s="1">
        <f t="shared" si="65"/>
        <v>0</v>
      </c>
      <c r="AJ106" s="1">
        <f t="shared" si="66"/>
        <v>1</v>
      </c>
      <c r="AK106" s="1">
        <f t="shared" si="67"/>
        <v>1</v>
      </c>
      <c r="AL106" s="1">
        <f t="shared" si="68"/>
        <v>0</v>
      </c>
      <c r="BB106" s="1" t="str">
        <f t="shared" si="55"/>
        <v/>
      </c>
      <c r="BC106" s="1" t="str">
        <f t="shared" si="56"/>
        <v/>
      </c>
      <c r="BD106" s="1" t="str">
        <f t="shared" si="57"/>
        <v/>
      </c>
      <c r="BE106" s="1" t="str">
        <f t="shared" si="58"/>
        <v/>
      </c>
      <c r="BF106" s="284" t="str">
        <f t="shared" si="59"/>
        <v/>
      </c>
      <c r="BG106" s="1" t="str">
        <f t="shared" si="60"/>
        <v/>
      </c>
    </row>
    <row r="107" spans="2:59" ht="16.5" hidden="1" thickBot="1" x14ac:dyDescent="0.3">
      <c r="B107" s="24" t="str">
        <f t="shared" si="61"/>
        <v/>
      </c>
      <c r="C107" s="30" t="str">
        <f>IF('תנאי סף'!$AK107&lt;&gt;1,"",'תנאי סף'!C107)</f>
        <v/>
      </c>
      <c r="D107" s="30" t="str">
        <f>IF('תנאי סף'!$AK107&lt;&gt;1,"",'תנאי סף'!D107)</f>
        <v/>
      </c>
      <c r="E107" s="30" t="str">
        <f>IF('תנאי סף'!$AK107&lt;&gt;1,"",'תנאי סף'!E107)</f>
        <v/>
      </c>
      <c r="F107" s="30" t="str">
        <f>IF('תנאי סף'!$AK107&lt;&gt;1,"",'תנאי סף'!F107)</f>
        <v/>
      </c>
      <c r="G107" s="25"/>
      <c r="H107" s="26"/>
      <c r="I107" s="28" t="str">
        <f t="shared" si="47"/>
        <v/>
      </c>
      <c r="J107" s="26"/>
      <c r="K107" s="28" t="str">
        <f t="shared" si="48"/>
        <v/>
      </c>
      <c r="L107" s="26"/>
      <c r="M107" s="28" t="str">
        <f t="shared" si="49"/>
        <v/>
      </c>
      <c r="N107" s="28" t="str">
        <f t="shared" si="50"/>
        <v/>
      </c>
      <c r="O107" s="26"/>
      <c r="P107" s="28" t="str">
        <f t="shared" si="51"/>
        <v/>
      </c>
      <c r="Q107" s="28"/>
      <c r="R107" s="28"/>
      <c r="S107" s="28"/>
      <c r="T107" s="28"/>
      <c r="U107" s="28"/>
      <c r="V107" s="28" t="str">
        <f t="shared" si="52"/>
        <v/>
      </c>
      <c r="W107" s="28"/>
      <c r="X107" s="28"/>
      <c r="Y107" s="28"/>
      <c r="Z107" s="28"/>
      <c r="AA107" s="217" t="str">
        <f t="shared" si="53"/>
        <v/>
      </c>
      <c r="AB107" s="1">
        <f t="shared" si="62"/>
        <v>0</v>
      </c>
      <c r="AC107" s="1" t="str">
        <f t="shared" si="46"/>
        <v/>
      </c>
      <c r="AD107" s="1" t="str">
        <f t="shared" si="46"/>
        <v/>
      </c>
      <c r="AE107" s="1">
        <f t="shared" si="54"/>
        <v>0</v>
      </c>
      <c r="AG107" s="1">
        <f t="shared" si="63"/>
        <v>0</v>
      </c>
      <c r="AH107" s="1">
        <f t="shared" si="64"/>
        <v>1</v>
      </c>
      <c r="AI107" s="1">
        <f t="shared" si="65"/>
        <v>0</v>
      </c>
      <c r="AJ107" s="1">
        <f t="shared" si="66"/>
        <v>1</v>
      </c>
      <c r="AK107" s="1">
        <f t="shared" si="67"/>
        <v>1</v>
      </c>
      <c r="AL107" s="1">
        <f t="shared" si="68"/>
        <v>0</v>
      </c>
      <c r="BB107" s="1" t="str">
        <f t="shared" si="55"/>
        <v/>
      </c>
      <c r="BC107" s="1" t="str">
        <f t="shared" si="56"/>
        <v/>
      </c>
      <c r="BD107" s="1" t="str">
        <f t="shared" si="57"/>
        <v/>
      </c>
      <c r="BE107" s="1" t="str">
        <f t="shared" si="58"/>
        <v/>
      </c>
      <c r="BF107" s="284" t="str">
        <f t="shared" si="59"/>
        <v/>
      </c>
      <c r="BG107" s="1" t="str">
        <f t="shared" si="60"/>
        <v/>
      </c>
    </row>
    <row r="108" spans="2:59" ht="16.5" hidden="1" thickBot="1" x14ac:dyDescent="0.3">
      <c r="B108" s="24" t="str">
        <f t="shared" si="61"/>
        <v/>
      </c>
      <c r="C108" s="30" t="str">
        <f>IF('תנאי סף'!$AK108&lt;&gt;1,"",'תנאי סף'!C108)</f>
        <v/>
      </c>
      <c r="D108" s="30" t="str">
        <f>IF('תנאי סף'!$AK108&lt;&gt;1,"",'תנאי סף'!D108)</f>
        <v/>
      </c>
      <c r="E108" s="30" t="str">
        <f>IF('תנאי סף'!$AK108&lt;&gt;1,"",'תנאי סף'!E108)</f>
        <v/>
      </c>
      <c r="F108" s="30" t="str">
        <f>IF('תנאי סף'!$AK108&lt;&gt;1,"",'תנאי סף'!F108)</f>
        <v/>
      </c>
      <c r="G108" s="25"/>
      <c r="H108" s="26"/>
      <c r="I108" s="28" t="str">
        <f t="shared" si="47"/>
        <v/>
      </c>
      <c r="J108" s="26"/>
      <c r="K108" s="28" t="str">
        <f t="shared" si="48"/>
        <v/>
      </c>
      <c r="L108" s="26"/>
      <c r="M108" s="28" t="str">
        <f t="shared" si="49"/>
        <v/>
      </c>
      <c r="N108" s="28" t="str">
        <f t="shared" si="50"/>
        <v/>
      </c>
      <c r="O108" s="26"/>
      <c r="P108" s="28" t="str">
        <f t="shared" si="51"/>
        <v/>
      </c>
      <c r="Q108" s="28"/>
      <c r="R108" s="28"/>
      <c r="S108" s="28"/>
      <c r="T108" s="28"/>
      <c r="U108" s="28"/>
      <c r="V108" s="28" t="str">
        <f t="shared" si="52"/>
        <v/>
      </c>
      <c r="W108" s="28"/>
      <c r="X108" s="28"/>
      <c r="Y108" s="28"/>
      <c r="Z108" s="28"/>
      <c r="AA108" s="217" t="str">
        <f t="shared" si="53"/>
        <v/>
      </c>
      <c r="AB108" s="1">
        <f t="shared" si="62"/>
        <v>0</v>
      </c>
      <c r="AC108" s="1" t="str">
        <f t="shared" si="46"/>
        <v/>
      </c>
      <c r="AD108" s="1" t="str">
        <f t="shared" si="46"/>
        <v/>
      </c>
      <c r="AE108" s="1">
        <f t="shared" si="54"/>
        <v>0</v>
      </c>
      <c r="AG108" s="1">
        <f t="shared" si="63"/>
        <v>0</v>
      </c>
      <c r="AH108" s="1">
        <f t="shared" si="64"/>
        <v>1</v>
      </c>
      <c r="AI108" s="1">
        <f t="shared" si="65"/>
        <v>0</v>
      </c>
      <c r="AJ108" s="1">
        <f t="shared" si="66"/>
        <v>1</v>
      </c>
      <c r="AK108" s="1">
        <f t="shared" si="67"/>
        <v>1</v>
      </c>
      <c r="AL108" s="1">
        <f t="shared" si="68"/>
        <v>0</v>
      </c>
      <c r="BB108" s="1" t="str">
        <f t="shared" si="55"/>
        <v/>
      </c>
      <c r="BC108" s="1" t="str">
        <f t="shared" si="56"/>
        <v/>
      </c>
      <c r="BD108" s="1" t="str">
        <f t="shared" si="57"/>
        <v/>
      </c>
      <c r="BE108" s="1" t="str">
        <f t="shared" si="58"/>
        <v/>
      </c>
      <c r="BF108" s="284" t="str">
        <f t="shared" si="59"/>
        <v/>
      </c>
      <c r="BG108" s="1" t="str">
        <f t="shared" si="60"/>
        <v/>
      </c>
    </row>
    <row r="109" spans="2:59" ht="16.5" hidden="1" thickBot="1" x14ac:dyDescent="0.3">
      <c r="B109" s="24" t="str">
        <f t="shared" si="61"/>
        <v/>
      </c>
      <c r="C109" s="30" t="str">
        <f>IF('תנאי סף'!$AK109&lt;&gt;1,"",'תנאי סף'!C109)</f>
        <v/>
      </c>
      <c r="D109" s="30" t="str">
        <f>IF('תנאי סף'!$AK109&lt;&gt;1,"",'תנאי סף'!D109)</f>
        <v/>
      </c>
      <c r="E109" s="30" t="str">
        <f>IF('תנאי סף'!$AK109&lt;&gt;1,"",'תנאי סף'!E109)</f>
        <v/>
      </c>
      <c r="F109" s="30" t="str">
        <f>IF('תנאי סף'!$AK109&lt;&gt;1,"",'תנאי סף'!F109)</f>
        <v/>
      </c>
      <c r="G109" s="25"/>
      <c r="H109" s="26"/>
      <c r="I109" s="28" t="str">
        <f t="shared" si="47"/>
        <v/>
      </c>
      <c r="J109" s="26"/>
      <c r="K109" s="28" t="str">
        <f t="shared" si="48"/>
        <v/>
      </c>
      <c r="L109" s="26"/>
      <c r="M109" s="28" t="str">
        <f t="shared" si="49"/>
        <v/>
      </c>
      <c r="N109" s="28" t="str">
        <f t="shared" si="50"/>
        <v/>
      </c>
      <c r="O109" s="26"/>
      <c r="P109" s="28" t="str">
        <f t="shared" si="51"/>
        <v/>
      </c>
      <c r="Q109" s="28"/>
      <c r="R109" s="28"/>
      <c r="S109" s="28"/>
      <c r="T109" s="28"/>
      <c r="U109" s="28"/>
      <c r="V109" s="28" t="str">
        <f t="shared" si="52"/>
        <v/>
      </c>
      <c r="W109" s="28"/>
      <c r="X109" s="28"/>
      <c r="Y109" s="28"/>
      <c r="Z109" s="28"/>
      <c r="AA109" s="217" t="str">
        <f t="shared" si="53"/>
        <v/>
      </c>
      <c r="AB109" s="1">
        <f t="shared" si="62"/>
        <v>0</v>
      </c>
      <c r="AC109" s="1" t="str">
        <f t="shared" si="46"/>
        <v/>
      </c>
      <c r="AD109" s="1" t="str">
        <f t="shared" si="46"/>
        <v/>
      </c>
      <c r="AE109" s="1">
        <f t="shared" si="54"/>
        <v>0</v>
      </c>
      <c r="AG109" s="1">
        <f t="shared" si="63"/>
        <v>0</v>
      </c>
      <c r="AH109" s="1">
        <f t="shared" si="64"/>
        <v>1</v>
      </c>
      <c r="AI109" s="1">
        <f t="shared" si="65"/>
        <v>0</v>
      </c>
      <c r="AJ109" s="1">
        <f t="shared" si="66"/>
        <v>1</v>
      </c>
      <c r="AK109" s="1">
        <f t="shared" si="67"/>
        <v>1</v>
      </c>
      <c r="AL109" s="1">
        <f t="shared" si="68"/>
        <v>0</v>
      </c>
      <c r="BB109" s="1" t="str">
        <f t="shared" si="55"/>
        <v/>
      </c>
      <c r="BC109" s="1" t="str">
        <f t="shared" si="56"/>
        <v/>
      </c>
      <c r="BD109" s="1" t="str">
        <f t="shared" si="57"/>
        <v/>
      </c>
      <c r="BE109" s="1" t="str">
        <f t="shared" si="58"/>
        <v/>
      </c>
      <c r="BF109" s="284" t="str">
        <f t="shared" si="59"/>
        <v/>
      </c>
      <c r="BG109" s="1" t="str">
        <f t="shared" si="60"/>
        <v/>
      </c>
    </row>
    <row r="110" spans="2:59" ht="16.5" hidden="1" thickBot="1" x14ac:dyDescent="0.3">
      <c r="B110" s="24" t="str">
        <f t="shared" si="61"/>
        <v/>
      </c>
      <c r="C110" s="30" t="str">
        <f>IF('תנאי סף'!$AK110&lt;&gt;1,"",'תנאי סף'!C110)</f>
        <v/>
      </c>
      <c r="D110" s="30" t="str">
        <f>IF('תנאי סף'!$AK110&lt;&gt;1,"",'תנאי סף'!D110)</f>
        <v/>
      </c>
      <c r="E110" s="30" t="str">
        <f>IF('תנאי סף'!$AK110&lt;&gt;1,"",'תנאי סף'!E110)</f>
        <v/>
      </c>
      <c r="F110" s="30" t="str">
        <f>IF('תנאי סף'!$AK110&lt;&gt;1,"",'תנאי סף'!F110)</f>
        <v/>
      </c>
      <c r="G110" s="25"/>
      <c r="H110" s="26"/>
      <c r="I110" s="28" t="str">
        <f t="shared" si="47"/>
        <v/>
      </c>
      <c r="J110" s="26"/>
      <c r="K110" s="28" t="str">
        <f t="shared" si="48"/>
        <v/>
      </c>
      <c r="L110" s="26"/>
      <c r="M110" s="28" t="str">
        <f t="shared" si="49"/>
        <v/>
      </c>
      <c r="N110" s="28" t="str">
        <f t="shared" si="50"/>
        <v/>
      </c>
      <c r="O110" s="26"/>
      <c r="P110" s="28" t="str">
        <f t="shared" si="51"/>
        <v/>
      </c>
      <c r="Q110" s="28"/>
      <c r="R110" s="28"/>
      <c r="S110" s="28"/>
      <c r="T110" s="28"/>
      <c r="U110" s="28"/>
      <c r="V110" s="28" t="str">
        <f t="shared" si="52"/>
        <v/>
      </c>
      <c r="W110" s="28"/>
      <c r="X110" s="28"/>
      <c r="Y110" s="28"/>
      <c r="Z110" s="28"/>
      <c r="AA110" s="217" t="str">
        <f t="shared" si="53"/>
        <v/>
      </c>
      <c r="AB110" s="1">
        <f t="shared" si="62"/>
        <v>0</v>
      </c>
      <c r="AC110" s="1" t="str">
        <f t="shared" si="46"/>
        <v/>
      </c>
      <c r="AD110" s="1" t="str">
        <f t="shared" si="46"/>
        <v/>
      </c>
      <c r="AE110" s="1">
        <f t="shared" si="54"/>
        <v>0</v>
      </c>
      <c r="AG110" s="1">
        <f t="shared" si="63"/>
        <v>0</v>
      </c>
      <c r="AH110" s="1">
        <f t="shared" si="64"/>
        <v>1</v>
      </c>
      <c r="AI110" s="1">
        <f t="shared" si="65"/>
        <v>0</v>
      </c>
      <c r="AJ110" s="1">
        <f t="shared" si="66"/>
        <v>1</v>
      </c>
      <c r="AK110" s="1">
        <f t="shared" si="67"/>
        <v>1</v>
      </c>
      <c r="AL110" s="1">
        <f t="shared" si="68"/>
        <v>0</v>
      </c>
      <c r="BB110" s="1" t="str">
        <f t="shared" si="55"/>
        <v/>
      </c>
      <c r="BC110" s="1" t="str">
        <f t="shared" si="56"/>
        <v/>
      </c>
      <c r="BD110" s="1" t="str">
        <f t="shared" si="57"/>
        <v/>
      </c>
      <c r="BE110" s="1" t="str">
        <f t="shared" si="58"/>
        <v/>
      </c>
      <c r="BF110" s="284" t="str">
        <f t="shared" si="59"/>
        <v/>
      </c>
      <c r="BG110" s="1" t="str">
        <f t="shared" si="60"/>
        <v/>
      </c>
    </row>
    <row r="111" spans="2:59" ht="16.5" hidden="1" thickBot="1" x14ac:dyDescent="0.3">
      <c r="B111" s="24" t="str">
        <f t="shared" si="61"/>
        <v/>
      </c>
      <c r="C111" s="30" t="str">
        <f>IF('תנאי סף'!$AK111&lt;&gt;1,"",'תנאי סף'!C111)</f>
        <v/>
      </c>
      <c r="D111" s="30" t="str">
        <f>IF('תנאי סף'!$AK111&lt;&gt;1,"",'תנאי סף'!D111)</f>
        <v/>
      </c>
      <c r="E111" s="30" t="str">
        <f>IF('תנאי סף'!$AK111&lt;&gt;1,"",'תנאי סף'!E111)</f>
        <v/>
      </c>
      <c r="F111" s="30" t="str">
        <f>IF('תנאי סף'!$AK111&lt;&gt;1,"",'תנאי סף'!F111)</f>
        <v/>
      </c>
      <c r="G111" s="25"/>
      <c r="H111" s="26"/>
      <c r="I111" s="28" t="str">
        <f t="shared" si="47"/>
        <v/>
      </c>
      <c r="J111" s="26"/>
      <c r="K111" s="28" t="str">
        <f t="shared" si="48"/>
        <v/>
      </c>
      <c r="L111" s="26"/>
      <c r="M111" s="28" t="str">
        <f t="shared" si="49"/>
        <v/>
      </c>
      <c r="N111" s="28" t="str">
        <f t="shared" si="50"/>
        <v/>
      </c>
      <c r="O111" s="26"/>
      <c r="P111" s="28" t="str">
        <f t="shared" si="51"/>
        <v/>
      </c>
      <c r="Q111" s="28"/>
      <c r="R111" s="28"/>
      <c r="S111" s="28"/>
      <c r="T111" s="28"/>
      <c r="U111" s="28"/>
      <c r="V111" s="28" t="str">
        <f t="shared" si="52"/>
        <v/>
      </c>
      <c r="W111" s="28"/>
      <c r="X111" s="28"/>
      <c r="Y111" s="28"/>
      <c r="Z111" s="28"/>
      <c r="AA111" s="217" t="str">
        <f t="shared" si="53"/>
        <v/>
      </c>
      <c r="AB111" s="1">
        <f t="shared" si="62"/>
        <v>0</v>
      </c>
      <c r="AC111" s="1" t="str">
        <f t="shared" si="46"/>
        <v/>
      </c>
      <c r="AD111" s="1" t="str">
        <f t="shared" si="46"/>
        <v/>
      </c>
      <c r="AE111" s="1">
        <f t="shared" si="54"/>
        <v>0</v>
      </c>
      <c r="AG111" s="1">
        <f t="shared" si="63"/>
        <v>0</v>
      </c>
      <c r="AH111" s="1">
        <f t="shared" si="64"/>
        <v>1</v>
      </c>
      <c r="AI111" s="1">
        <f t="shared" si="65"/>
        <v>0</v>
      </c>
      <c r="AJ111" s="1">
        <f t="shared" si="66"/>
        <v>1</v>
      </c>
      <c r="AK111" s="1">
        <f t="shared" si="67"/>
        <v>1</v>
      </c>
      <c r="AL111" s="1">
        <f t="shared" si="68"/>
        <v>0</v>
      </c>
      <c r="BB111" s="1" t="str">
        <f t="shared" si="55"/>
        <v/>
      </c>
      <c r="BC111" s="1" t="str">
        <f t="shared" si="56"/>
        <v/>
      </c>
      <c r="BD111" s="1" t="str">
        <f t="shared" si="57"/>
        <v/>
      </c>
      <c r="BE111" s="1" t="str">
        <f t="shared" si="58"/>
        <v/>
      </c>
      <c r="BF111" s="284" t="str">
        <f t="shared" si="59"/>
        <v/>
      </c>
      <c r="BG111" s="1" t="str">
        <f t="shared" si="60"/>
        <v/>
      </c>
    </row>
    <row r="112" spans="2:59" ht="16.5" hidden="1" thickBot="1" x14ac:dyDescent="0.3">
      <c r="B112" s="24" t="str">
        <f t="shared" si="61"/>
        <v/>
      </c>
      <c r="C112" s="30" t="str">
        <f>IF('תנאי סף'!$AK112&lt;&gt;1,"",'תנאי סף'!C112)</f>
        <v/>
      </c>
      <c r="D112" s="30" t="str">
        <f>IF('תנאי סף'!$AK112&lt;&gt;1,"",'תנאי סף'!D112)</f>
        <v/>
      </c>
      <c r="E112" s="30" t="str">
        <f>IF('תנאי סף'!$AK112&lt;&gt;1,"",'תנאי סף'!E112)</f>
        <v/>
      </c>
      <c r="F112" s="30" t="str">
        <f>IF('תנאי סף'!$AK112&lt;&gt;1,"",'תנאי סף'!F112)</f>
        <v/>
      </c>
      <c r="G112" s="25"/>
      <c r="H112" s="26"/>
      <c r="I112" s="28" t="str">
        <f t="shared" si="47"/>
        <v/>
      </c>
      <c r="J112" s="26"/>
      <c r="K112" s="28" t="str">
        <f t="shared" si="48"/>
        <v/>
      </c>
      <c r="L112" s="26"/>
      <c r="M112" s="28" t="str">
        <f t="shared" si="49"/>
        <v/>
      </c>
      <c r="N112" s="28" t="str">
        <f t="shared" si="50"/>
        <v/>
      </c>
      <c r="O112" s="26"/>
      <c r="P112" s="28" t="str">
        <f t="shared" si="51"/>
        <v/>
      </c>
      <c r="Q112" s="28"/>
      <c r="R112" s="28"/>
      <c r="S112" s="28"/>
      <c r="T112" s="28"/>
      <c r="U112" s="28"/>
      <c r="V112" s="28" t="str">
        <f t="shared" si="52"/>
        <v/>
      </c>
      <c r="W112" s="28"/>
      <c r="X112" s="28"/>
      <c r="Y112" s="28"/>
      <c r="Z112" s="28"/>
      <c r="AA112" s="217" t="str">
        <f t="shared" si="53"/>
        <v/>
      </c>
      <c r="AB112" s="1">
        <f t="shared" si="62"/>
        <v>0</v>
      </c>
      <c r="AC112" s="1" t="str">
        <f t="shared" si="46"/>
        <v/>
      </c>
      <c r="AD112" s="1" t="str">
        <f t="shared" si="46"/>
        <v/>
      </c>
      <c r="AE112" s="1">
        <f t="shared" si="54"/>
        <v>0</v>
      </c>
      <c r="AG112" s="1">
        <f t="shared" si="63"/>
        <v>0</v>
      </c>
      <c r="AH112" s="1">
        <f t="shared" si="64"/>
        <v>1</v>
      </c>
      <c r="AI112" s="1">
        <f t="shared" si="65"/>
        <v>0</v>
      </c>
      <c r="AJ112" s="1">
        <f t="shared" si="66"/>
        <v>1</v>
      </c>
      <c r="AK112" s="1">
        <f t="shared" si="67"/>
        <v>1</v>
      </c>
      <c r="AL112" s="1">
        <f t="shared" si="68"/>
        <v>0</v>
      </c>
      <c r="BB112" s="1" t="str">
        <f t="shared" si="55"/>
        <v/>
      </c>
      <c r="BC112" s="1" t="str">
        <f t="shared" si="56"/>
        <v/>
      </c>
      <c r="BD112" s="1" t="str">
        <f t="shared" si="57"/>
        <v/>
      </c>
      <c r="BE112" s="1" t="str">
        <f t="shared" si="58"/>
        <v/>
      </c>
      <c r="BF112" s="284" t="str">
        <f t="shared" si="59"/>
        <v/>
      </c>
      <c r="BG112" s="1" t="str">
        <f t="shared" si="60"/>
        <v/>
      </c>
    </row>
    <row r="113" spans="2:59" ht="16.5" hidden="1" thickBot="1" x14ac:dyDescent="0.3">
      <c r="B113" s="24" t="str">
        <f t="shared" si="61"/>
        <v/>
      </c>
      <c r="C113" s="30" t="str">
        <f>IF('תנאי סף'!$AK113&lt;&gt;1,"",'תנאי סף'!C113)</f>
        <v/>
      </c>
      <c r="D113" s="30" t="str">
        <f>IF('תנאי סף'!$AK113&lt;&gt;1,"",'תנאי סף'!D113)</f>
        <v/>
      </c>
      <c r="E113" s="30" t="str">
        <f>IF('תנאי סף'!$AK113&lt;&gt;1,"",'תנאי סף'!E113)</f>
        <v/>
      </c>
      <c r="F113" s="30" t="str">
        <f>IF('תנאי סף'!$AK113&lt;&gt;1,"",'תנאי סף'!F113)</f>
        <v/>
      </c>
      <c r="G113" s="25"/>
      <c r="H113" s="26"/>
      <c r="I113" s="28" t="str">
        <f t="shared" si="47"/>
        <v/>
      </c>
      <c r="J113" s="26"/>
      <c r="K113" s="28" t="str">
        <f t="shared" si="48"/>
        <v/>
      </c>
      <c r="L113" s="26"/>
      <c r="M113" s="28" t="str">
        <f t="shared" si="49"/>
        <v/>
      </c>
      <c r="N113" s="28" t="str">
        <f t="shared" si="50"/>
        <v/>
      </c>
      <c r="O113" s="26"/>
      <c r="P113" s="28" t="str">
        <f t="shared" si="51"/>
        <v/>
      </c>
      <c r="Q113" s="28"/>
      <c r="R113" s="28"/>
      <c r="S113" s="28"/>
      <c r="T113" s="28"/>
      <c r="U113" s="28"/>
      <c r="V113" s="28" t="str">
        <f t="shared" si="52"/>
        <v/>
      </c>
      <c r="W113" s="28"/>
      <c r="X113" s="28"/>
      <c r="Y113" s="28"/>
      <c r="Z113" s="28"/>
      <c r="AA113" s="217" t="str">
        <f t="shared" si="53"/>
        <v/>
      </c>
      <c r="AB113" s="1">
        <f t="shared" si="62"/>
        <v>0</v>
      </c>
      <c r="AC113" s="1" t="str">
        <f t="shared" si="46"/>
        <v/>
      </c>
      <c r="AD113" s="1" t="str">
        <f t="shared" si="46"/>
        <v/>
      </c>
      <c r="AE113" s="1">
        <f t="shared" si="54"/>
        <v>0</v>
      </c>
      <c r="AG113" s="1">
        <f t="shared" si="63"/>
        <v>0</v>
      </c>
      <c r="AH113" s="1">
        <f t="shared" si="64"/>
        <v>1</v>
      </c>
      <c r="AI113" s="1">
        <f t="shared" si="65"/>
        <v>0</v>
      </c>
      <c r="AJ113" s="1">
        <f t="shared" si="66"/>
        <v>1</v>
      </c>
      <c r="AK113" s="1">
        <f t="shared" si="67"/>
        <v>1</v>
      </c>
      <c r="AL113" s="1">
        <f t="shared" si="68"/>
        <v>0</v>
      </c>
      <c r="BB113" s="1" t="str">
        <f t="shared" si="55"/>
        <v/>
      </c>
      <c r="BC113" s="1" t="str">
        <f t="shared" si="56"/>
        <v/>
      </c>
      <c r="BD113" s="1" t="str">
        <f t="shared" si="57"/>
        <v/>
      </c>
      <c r="BE113" s="1" t="str">
        <f t="shared" si="58"/>
        <v/>
      </c>
      <c r="BF113" s="284" t="str">
        <f t="shared" si="59"/>
        <v/>
      </c>
      <c r="BG113" s="1" t="str">
        <f t="shared" si="60"/>
        <v/>
      </c>
    </row>
    <row r="114" spans="2:59" ht="16.5" hidden="1" thickBot="1" x14ac:dyDescent="0.3">
      <c r="B114" s="24" t="str">
        <f t="shared" si="61"/>
        <v/>
      </c>
      <c r="C114" s="30" t="str">
        <f>IF('תנאי סף'!$AK114&lt;&gt;1,"",'תנאי סף'!C114)</f>
        <v/>
      </c>
      <c r="D114" s="30" t="str">
        <f>IF('תנאי סף'!$AK114&lt;&gt;1,"",'תנאי סף'!D114)</f>
        <v/>
      </c>
      <c r="E114" s="30" t="str">
        <f>IF('תנאי סף'!$AK114&lt;&gt;1,"",'תנאי סף'!E114)</f>
        <v/>
      </c>
      <c r="F114" s="30" t="str">
        <f>IF('תנאי סף'!$AK114&lt;&gt;1,"",'תנאי סף'!F114)</f>
        <v/>
      </c>
      <c r="G114" s="25"/>
      <c r="H114" s="26"/>
      <c r="I114" s="28" t="str">
        <f t="shared" si="47"/>
        <v/>
      </c>
      <c r="J114" s="26"/>
      <c r="K114" s="28" t="str">
        <f t="shared" si="48"/>
        <v/>
      </c>
      <c r="L114" s="26"/>
      <c r="M114" s="28" t="str">
        <f t="shared" si="49"/>
        <v/>
      </c>
      <c r="N114" s="28" t="str">
        <f t="shared" si="50"/>
        <v/>
      </c>
      <c r="O114" s="26"/>
      <c r="P114" s="28" t="str">
        <f t="shared" si="51"/>
        <v/>
      </c>
      <c r="Q114" s="28"/>
      <c r="R114" s="28"/>
      <c r="S114" s="28"/>
      <c r="T114" s="28"/>
      <c r="U114" s="28"/>
      <c r="V114" s="28" t="str">
        <f t="shared" si="52"/>
        <v/>
      </c>
      <c r="W114" s="28"/>
      <c r="X114" s="28"/>
      <c r="Y114" s="28"/>
      <c r="Z114" s="28"/>
      <c r="AA114" s="217" t="str">
        <f t="shared" si="53"/>
        <v/>
      </c>
      <c r="AB114" s="1">
        <f t="shared" si="62"/>
        <v>0</v>
      </c>
      <c r="AC114" s="1" t="str">
        <f t="shared" si="46"/>
        <v/>
      </c>
      <c r="AD114" s="1" t="str">
        <f t="shared" si="46"/>
        <v/>
      </c>
      <c r="AE114" s="1">
        <f t="shared" si="54"/>
        <v>0</v>
      </c>
      <c r="AG114" s="1">
        <f t="shared" si="63"/>
        <v>0</v>
      </c>
      <c r="AH114" s="1">
        <f t="shared" si="64"/>
        <v>1</v>
      </c>
      <c r="AI114" s="1">
        <f t="shared" si="65"/>
        <v>0</v>
      </c>
      <c r="AJ114" s="1">
        <f t="shared" si="66"/>
        <v>1</v>
      </c>
      <c r="AK114" s="1">
        <f t="shared" si="67"/>
        <v>1</v>
      </c>
      <c r="AL114" s="1">
        <f t="shared" si="68"/>
        <v>0</v>
      </c>
      <c r="BB114" s="1" t="str">
        <f t="shared" si="55"/>
        <v/>
      </c>
      <c r="BC114" s="1" t="str">
        <f t="shared" si="56"/>
        <v/>
      </c>
      <c r="BD114" s="1" t="str">
        <f t="shared" si="57"/>
        <v/>
      </c>
      <c r="BE114" s="1" t="str">
        <f t="shared" si="58"/>
        <v/>
      </c>
      <c r="BF114" s="284" t="str">
        <f t="shared" si="59"/>
        <v/>
      </c>
      <c r="BG114" s="1" t="str">
        <f t="shared" si="60"/>
        <v/>
      </c>
    </row>
    <row r="115" spans="2:59" ht="16.5" hidden="1" thickBot="1" x14ac:dyDescent="0.3">
      <c r="B115" s="24" t="str">
        <f t="shared" si="61"/>
        <v/>
      </c>
      <c r="C115" s="30" t="str">
        <f>IF('תנאי סף'!$AK115&lt;&gt;1,"",'תנאי סף'!C115)</f>
        <v/>
      </c>
      <c r="D115" s="30" t="str">
        <f>IF('תנאי סף'!$AK115&lt;&gt;1,"",'תנאי סף'!D115)</f>
        <v/>
      </c>
      <c r="E115" s="30" t="str">
        <f>IF('תנאי סף'!$AK115&lt;&gt;1,"",'תנאי סף'!E115)</f>
        <v/>
      </c>
      <c r="F115" s="30" t="str">
        <f>IF('תנאי סף'!$AK115&lt;&gt;1,"",'תנאי סף'!F115)</f>
        <v/>
      </c>
      <c r="G115" s="25"/>
      <c r="H115" s="26"/>
      <c r="I115" s="28" t="str">
        <f t="shared" si="47"/>
        <v/>
      </c>
      <c r="J115" s="26"/>
      <c r="K115" s="28" t="str">
        <f t="shared" si="48"/>
        <v/>
      </c>
      <c r="L115" s="26"/>
      <c r="M115" s="28" t="str">
        <f t="shared" si="49"/>
        <v/>
      </c>
      <c r="N115" s="28" t="str">
        <f t="shared" si="50"/>
        <v/>
      </c>
      <c r="O115" s="26"/>
      <c r="P115" s="28" t="str">
        <f t="shared" si="51"/>
        <v/>
      </c>
      <c r="Q115" s="28"/>
      <c r="R115" s="28"/>
      <c r="S115" s="28"/>
      <c r="T115" s="28"/>
      <c r="U115" s="28"/>
      <c r="V115" s="28" t="str">
        <f t="shared" si="52"/>
        <v/>
      </c>
      <c r="W115" s="28"/>
      <c r="X115" s="28"/>
      <c r="Y115" s="28"/>
      <c r="Z115" s="28"/>
      <c r="AA115" s="217" t="str">
        <f t="shared" si="53"/>
        <v/>
      </c>
      <c r="AB115" s="1">
        <f t="shared" si="62"/>
        <v>0</v>
      </c>
      <c r="AC115" s="1" t="str">
        <f t="shared" si="46"/>
        <v/>
      </c>
      <c r="AD115" s="1" t="str">
        <f t="shared" si="46"/>
        <v/>
      </c>
      <c r="AE115" s="1">
        <f t="shared" si="54"/>
        <v>0</v>
      </c>
      <c r="AG115" s="1">
        <f t="shared" si="63"/>
        <v>0</v>
      </c>
      <c r="AH115" s="1">
        <f t="shared" si="64"/>
        <v>1</v>
      </c>
      <c r="AI115" s="1">
        <f t="shared" si="65"/>
        <v>0</v>
      </c>
      <c r="AJ115" s="1">
        <f t="shared" si="66"/>
        <v>1</v>
      </c>
      <c r="AK115" s="1">
        <f t="shared" si="67"/>
        <v>1</v>
      </c>
      <c r="AL115" s="1">
        <f t="shared" si="68"/>
        <v>0</v>
      </c>
      <c r="BB115" s="1" t="str">
        <f t="shared" si="55"/>
        <v/>
      </c>
      <c r="BC115" s="1" t="str">
        <f t="shared" si="56"/>
        <v/>
      </c>
      <c r="BD115" s="1" t="str">
        <f t="shared" si="57"/>
        <v/>
      </c>
      <c r="BE115" s="1" t="str">
        <f t="shared" si="58"/>
        <v/>
      </c>
      <c r="BF115" s="284" t="str">
        <f t="shared" si="59"/>
        <v/>
      </c>
      <c r="BG115" s="1" t="str">
        <f t="shared" si="60"/>
        <v/>
      </c>
    </row>
    <row r="116" spans="2:59" ht="16.5" hidden="1" thickBot="1" x14ac:dyDescent="0.3">
      <c r="B116" s="24" t="str">
        <f t="shared" si="61"/>
        <v/>
      </c>
      <c r="C116" s="30" t="str">
        <f>IF('תנאי סף'!$AK116&lt;&gt;1,"",'תנאי סף'!C116)</f>
        <v/>
      </c>
      <c r="D116" s="30" t="str">
        <f>IF('תנאי סף'!$AK116&lt;&gt;1,"",'תנאי סף'!D116)</f>
        <v/>
      </c>
      <c r="E116" s="30" t="str">
        <f>IF('תנאי סף'!$AK116&lt;&gt;1,"",'תנאי סף'!E116)</f>
        <v/>
      </c>
      <c r="F116" s="30" t="str">
        <f>IF('תנאי סף'!$AK116&lt;&gt;1,"",'תנאי סף'!F116)</f>
        <v/>
      </c>
      <c r="G116" s="25"/>
      <c r="H116" s="26"/>
      <c r="I116" s="28" t="str">
        <f t="shared" si="47"/>
        <v/>
      </c>
      <c r="J116" s="26"/>
      <c r="K116" s="28" t="str">
        <f t="shared" si="48"/>
        <v/>
      </c>
      <c r="L116" s="26"/>
      <c r="M116" s="28" t="str">
        <f t="shared" si="49"/>
        <v/>
      </c>
      <c r="N116" s="28" t="str">
        <f t="shared" si="50"/>
        <v/>
      </c>
      <c r="O116" s="26"/>
      <c r="P116" s="28" t="str">
        <f t="shared" si="51"/>
        <v/>
      </c>
      <c r="Q116" s="28"/>
      <c r="R116" s="28"/>
      <c r="S116" s="28"/>
      <c r="T116" s="28"/>
      <c r="U116" s="28"/>
      <c r="V116" s="28" t="str">
        <f t="shared" si="52"/>
        <v/>
      </c>
      <c r="W116" s="28"/>
      <c r="X116" s="28"/>
      <c r="Y116" s="28"/>
      <c r="Z116" s="28"/>
      <c r="AA116" s="217" t="str">
        <f t="shared" si="53"/>
        <v/>
      </c>
      <c r="AB116" s="1">
        <f t="shared" si="62"/>
        <v>0</v>
      </c>
      <c r="AC116" s="1" t="str">
        <f t="shared" si="46"/>
        <v/>
      </c>
      <c r="AD116" s="1" t="str">
        <f t="shared" si="46"/>
        <v/>
      </c>
      <c r="AE116" s="1">
        <f t="shared" si="54"/>
        <v>0</v>
      </c>
      <c r="AG116" s="1">
        <f t="shared" si="63"/>
        <v>0</v>
      </c>
      <c r="AH116" s="1">
        <f t="shared" si="64"/>
        <v>1</v>
      </c>
      <c r="AI116" s="1">
        <f t="shared" si="65"/>
        <v>0</v>
      </c>
      <c r="AJ116" s="1">
        <f t="shared" si="66"/>
        <v>1</v>
      </c>
      <c r="AK116" s="1">
        <f t="shared" si="67"/>
        <v>1</v>
      </c>
      <c r="AL116" s="1">
        <f t="shared" si="68"/>
        <v>0</v>
      </c>
      <c r="BB116" s="1" t="str">
        <f t="shared" si="55"/>
        <v/>
      </c>
      <c r="BC116" s="1" t="str">
        <f t="shared" si="56"/>
        <v/>
      </c>
      <c r="BD116" s="1" t="str">
        <f t="shared" si="57"/>
        <v/>
      </c>
      <c r="BE116" s="1" t="str">
        <f t="shared" si="58"/>
        <v/>
      </c>
      <c r="BF116" s="284" t="str">
        <f t="shared" si="59"/>
        <v/>
      </c>
      <c r="BG116" s="1" t="str">
        <f t="shared" si="60"/>
        <v/>
      </c>
    </row>
    <row r="117" spans="2:59" ht="16.5" hidden="1" thickBot="1" x14ac:dyDescent="0.3">
      <c r="B117" s="24" t="str">
        <f t="shared" si="61"/>
        <v/>
      </c>
      <c r="C117" s="30" t="str">
        <f>IF('תנאי סף'!$AK117&lt;&gt;1,"",'תנאי סף'!C117)</f>
        <v/>
      </c>
      <c r="D117" s="30" t="str">
        <f>IF('תנאי סף'!$AK117&lt;&gt;1,"",'תנאי סף'!D117)</f>
        <v/>
      </c>
      <c r="E117" s="30" t="str">
        <f>IF('תנאי סף'!$AK117&lt;&gt;1,"",'תנאי סף'!E117)</f>
        <v/>
      </c>
      <c r="F117" s="30" t="str">
        <f>IF('תנאי סף'!$AK117&lt;&gt;1,"",'תנאי סף'!F117)</f>
        <v/>
      </c>
      <c r="G117" s="25"/>
      <c r="H117" s="26"/>
      <c r="I117" s="28" t="str">
        <f t="shared" si="47"/>
        <v/>
      </c>
      <c r="J117" s="26"/>
      <c r="K117" s="28" t="str">
        <f t="shared" si="48"/>
        <v/>
      </c>
      <c r="L117" s="26"/>
      <c r="M117" s="28" t="str">
        <f t="shared" si="49"/>
        <v/>
      </c>
      <c r="N117" s="28" t="str">
        <f t="shared" si="50"/>
        <v/>
      </c>
      <c r="O117" s="26"/>
      <c r="P117" s="28" t="str">
        <f t="shared" si="51"/>
        <v/>
      </c>
      <c r="Q117" s="28"/>
      <c r="R117" s="28"/>
      <c r="S117" s="28"/>
      <c r="T117" s="28"/>
      <c r="U117" s="28"/>
      <c r="V117" s="28" t="str">
        <f t="shared" si="52"/>
        <v/>
      </c>
      <c r="W117" s="28"/>
      <c r="X117" s="28"/>
      <c r="Y117" s="28"/>
      <c r="Z117" s="28"/>
      <c r="AA117" s="217" t="str">
        <f t="shared" si="53"/>
        <v/>
      </c>
      <c r="AB117" s="1">
        <f t="shared" si="62"/>
        <v>0</v>
      </c>
      <c r="AC117" s="1" t="str">
        <f t="shared" si="46"/>
        <v/>
      </c>
      <c r="AD117" s="1" t="str">
        <f t="shared" si="46"/>
        <v/>
      </c>
      <c r="AE117" s="1">
        <f t="shared" si="54"/>
        <v>0</v>
      </c>
      <c r="AG117" s="1">
        <f t="shared" si="63"/>
        <v>0</v>
      </c>
      <c r="AH117" s="1">
        <f t="shared" si="64"/>
        <v>1</v>
      </c>
      <c r="AI117" s="1">
        <f t="shared" si="65"/>
        <v>0</v>
      </c>
      <c r="AJ117" s="1">
        <f t="shared" si="66"/>
        <v>1</v>
      </c>
      <c r="AK117" s="1">
        <f t="shared" si="67"/>
        <v>1</v>
      </c>
      <c r="AL117" s="1">
        <f t="shared" si="68"/>
        <v>0</v>
      </c>
      <c r="BB117" s="1" t="str">
        <f t="shared" si="55"/>
        <v/>
      </c>
      <c r="BC117" s="1" t="str">
        <f t="shared" si="56"/>
        <v/>
      </c>
      <c r="BD117" s="1" t="str">
        <f t="shared" si="57"/>
        <v/>
      </c>
      <c r="BE117" s="1" t="str">
        <f t="shared" si="58"/>
        <v/>
      </c>
      <c r="BF117" s="284" t="str">
        <f t="shared" si="59"/>
        <v/>
      </c>
      <c r="BG117" s="1" t="str">
        <f t="shared" si="60"/>
        <v/>
      </c>
    </row>
    <row r="118" spans="2:59" ht="16.5" hidden="1" thickBot="1" x14ac:dyDescent="0.3">
      <c r="B118" s="24" t="str">
        <f t="shared" si="61"/>
        <v/>
      </c>
      <c r="C118" s="30" t="str">
        <f>IF('תנאי סף'!$AK118&lt;&gt;1,"",'תנאי סף'!C118)</f>
        <v/>
      </c>
      <c r="D118" s="30" t="str">
        <f>IF('תנאי סף'!$AK118&lt;&gt;1,"",'תנאי סף'!D118)</f>
        <v/>
      </c>
      <c r="E118" s="30" t="str">
        <f>IF('תנאי סף'!$AK118&lt;&gt;1,"",'תנאי סף'!E118)</f>
        <v/>
      </c>
      <c r="F118" s="30" t="str">
        <f>IF('תנאי סף'!$AK118&lt;&gt;1,"",'תנאי סף'!F118)</f>
        <v/>
      </c>
      <c r="G118" s="25"/>
      <c r="H118" s="26"/>
      <c r="I118" s="28" t="str">
        <f t="shared" si="47"/>
        <v/>
      </c>
      <c r="J118" s="26"/>
      <c r="K118" s="28" t="str">
        <f t="shared" si="48"/>
        <v/>
      </c>
      <c r="L118" s="26"/>
      <c r="M118" s="28" t="str">
        <f t="shared" si="49"/>
        <v/>
      </c>
      <c r="N118" s="28" t="str">
        <f t="shared" si="50"/>
        <v/>
      </c>
      <c r="O118" s="26"/>
      <c r="P118" s="28" t="str">
        <f t="shared" si="51"/>
        <v/>
      </c>
      <c r="Q118" s="28"/>
      <c r="R118" s="28"/>
      <c r="S118" s="28"/>
      <c r="T118" s="28"/>
      <c r="U118" s="28"/>
      <c r="V118" s="28" t="str">
        <f t="shared" si="52"/>
        <v/>
      </c>
      <c r="W118" s="28"/>
      <c r="X118" s="28"/>
      <c r="Y118" s="28"/>
      <c r="Z118" s="28"/>
      <c r="AA118" s="217" t="str">
        <f t="shared" si="53"/>
        <v/>
      </c>
      <c r="AB118" s="1">
        <f t="shared" si="62"/>
        <v>0</v>
      </c>
      <c r="AC118" s="1" t="str">
        <f t="shared" si="46"/>
        <v/>
      </c>
      <c r="AD118" s="1" t="str">
        <f t="shared" si="46"/>
        <v/>
      </c>
      <c r="AE118" s="1">
        <f t="shared" si="54"/>
        <v>0</v>
      </c>
      <c r="AG118" s="1">
        <f t="shared" si="63"/>
        <v>0</v>
      </c>
      <c r="AH118" s="1">
        <f t="shared" si="64"/>
        <v>1</v>
      </c>
      <c r="AI118" s="1">
        <f t="shared" si="65"/>
        <v>0</v>
      </c>
      <c r="AJ118" s="1">
        <f t="shared" si="66"/>
        <v>1</v>
      </c>
      <c r="AK118" s="1">
        <f t="shared" si="67"/>
        <v>1</v>
      </c>
      <c r="AL118" s="1">
        <f t="shared" si="68"/>
        <v>0</v>
      </c>
      <c r="BB118" s="1" t="str">
        <f t="shared" si="55"/>
        <v/>
      </c>
      <c r="BC118" s="1" t="str">
        <f t="shared" si="56"/>
        <v/>
      </c>
      <c r="BD118" s="1" t="str">
        <f t="shared" si="57"/>
        <v/>
      </c>
      <c r="BE118" s="1" t="str">
        <f t="shared" si="58"/>
        <v/>
      </c>
      <c r="BF118" s="284" t="str">
        <f t="shared" si="59"/>
        <v/>
      </c>
      <c r="BG118" s="1" t="str">
        <f t="shared" si="60"/>
        <v/>
      </c>
    </row>
    <row r="119" spans="2:59" ht="16.5" hidden="1" thickBot="1" x14ac:dyDescent="0.3">
      <c r="B119" s="24" t="str">
        <f t="shared" si="61"/>
        <v/>
      </c>
      <c r="C119" s="30" t="str">
        <f>IF('תנאי סף'!$AK119&lt;&gt;1,"",'תנאי סף'!C119)</f>
        <v/>
      </c>
      <c r="D119" s="30" t="str">
        <f>IF('תנאי סף'!$AK119&lt;&gt;1,"",'תנאי סף'!D119)</f>
        <v/>
      </c>
      <c r="E119" s="30" t="str">
        <f>IF('תנאי סף'!$AK119&lt;&gt;1,"",'תנאי סף'!E119)</f>
        <v/>
      </c>
      <c r="F119" s="30" t="str">
        <f>IF('תנאי סף'!$AK119&lt;&gt;1,"",'תנאי סף'!F119)</f>
        <v/>
      </c>
      <c r="G119" s="25"/>
      <c r="H119" s="26"/>
      <c r="I119" s="28" t="str">
        <f t="shared" si="47"/>
        <v/>
      </c>
      <c r="J119" s="26"/>
      <c r="K119" s="28" t="str">
        <f t="shared" si="48"/>
        <v/>
      </c>
      <c r="L119" s="26"/>
      <c r="M119" s="28" t="str">
        <f t="shared" si="49"/>
        <v/>
      </c>
      <c r="N119" s="28" t="str">
        <f t="shared" si="50"/>
        <v/>
      </c>
      <c r="O119" s="26"/>
      <c r="P119" s="28" t="str">
        <f t="shared" si="51"/>
        <v/>
      </c>
      <c r="Q119" s="28"/>
      <c r="R119" s="28"/>
      <c r="S119" s="28"/>
      <c r="T119" s="28"/>
      <c r="U119" s="28"/>
      <c r="V119" s="28" t="str">
        <f t="shared" si="52"/>
        <v/>
      </c>
      <c r="W119" s="28"/>
      <c r="X119" s="28"/>
      <c r="Y119" s="28"/>
      <c r="Z119" s="28"/>
      <c r="AA119" s="217" t="str">
        <f t="shared" si="53"/>
        <v/>
      </c>
      <c r="AB119" s="1">
        <f t="shared" si="62"/>
        <v>0</v>
      </c>
      <c r="AC119" s="1" t="str">
        <f t="shared" si="46"/>
        <v/>
      </c>
      <c r="AD119" s="1" t="str">
        <f t="shared" si="46"/>
        <v/>
      </c>
      <c r="AE119" s="1">
        <f t="shared" si="54"/>
        <v>0</v>
      </c>
      <c r="AG119" s="1">
        <f t="shared" si="63"/>
        <v>0</v>
      </c>
      <c r="AH119" s="1">
        <f t="shared" si="64"/>
        <v>1</v>
      </c>
      <c r="AI119" s="1">
        <f t="shared" si="65"/>
        <v>0</v>
      </c>
      <c r="AJ119" s="1">
        <f t="shared" si="66"/>
        <v>1</v>
      </c>
      <c r="AK119" s="1">
        <f t="shared" si="67"/>
        <v>1</v>
      </c>
      <c r="AL119" s="1">
        <f t="shared" si="68"/>
        <v>0</v>
      </c>
      <c r="BB119" s="1" t="str">
        <f t="shared" si="55"/>
        <v/>
      </c>
      <c r="BC119" s="1" t="str">
        <f t="shared" si="56"/>
        <v/>
      </c>
      <c r="BD119" s="1" t="str">
        <f t="shared" si="57"/>
        <v/>
      </c>
      <c r="BE119" s="1" t="str">
        <f t="shared" si="58"/>
        <v/>
      </c>
      <c r="BF119" s="284" t="str">
        <f t="shared" si="59"/>
        <v/>
      </c>
      <c r="BG119" s="1" t="str">
        <f t="shared" si="60"/>
        <v/>
      </c>
    </row>
    <row r="120" spans="2:59" ht="16.5" hidden="1" thickBot="1" x14ac:dyDescent="0.3">
      <c r="B120" s="24" t="str">
        <f t="shared" si="61"/>
        <v/>
      </c>
      <c r="C120" s="30" t="str">
        <f>IF('תנאי סף'!$AK120&lt;&gt;1,"",'תנאי סף'!C120)</f>
        <v/>
      </c>
      <c r="D120" s="30" t="str">
        <f>IF('תנאי סף'!$AK120&lt;&gt;1,"",'תנאי סף'!D120)</f>
        <v/>
      </c>
      <c r="E120" s="30" t="str">
        <f>IF('תנאי סף'!$AK120&lt;&gt;1,"",'תנאי סף'!E120)</f>
        <v/>
      </c>
      <c r="F120" s="30" t="str">
        <f>IF('תנאי סף'!$AK120&lt;&gt;1,"",'תנאי סף'!F120)</f>
        <v/>
      </c>
      <c r="G120" s="25"/>
      <c r="H120" s="26"/>
      <c r="I120" s="28" t="str">
        <f t="shared" si="47"/>
        <v/>
      </c>
      <c r="J120" s="26"/>
      <c r="K120" s="28" t="str">
        <f t="shared" si="48"/>
        <v/>
      </c>
      <c r="L120" s="26"/>
      <c r="M120" s="28" t="str">
        <f t="shared" si="49"/>
        <v/>
      </c>
      <c r="N120" s="28" t="str">
        <f t="shared" si="50"/>
        <v/>
      </c>
      <c r="O120" s="26"/>
      <c r="P120" s="28" t="str">
        <f t="shared" si="51"/>
        <v/>
      </c>
      <c r="Q120" s="28"/>
      <c r="R120" s="28"/>
      <c r="S120" s="28"/>
      <c r="T120" s="28"/>
      <c r="U120" s="28"/>
      <c r="V120" s="28" t="str">
        <f t="shared" si="52"/>
        <v/>
      </c>
      <c r="W120" s="28"/>
      <c r="X120" s="28"/>
      <c r="Y120" s="28"/>
      <c r="Z120" s="28"/>
      <c r="AA120" s="217" t="str">
        <f t="shared" si="53"/>
        <v/>
      </c>
      <c r="AB120" s="1">
        <f t="shared" si="62"/>
        <v>0</v>
      </c>
      <c r="AC120" s="1" t="str">
        <f t="shared" si="46"/>
        <v/>
      </c>
      <c r="AD120" s="1" t="str">
        <f t="shared" si="46"/>
        <v/>
      </c>
      <c r="AE120" s="1">
        <f t="shared" si="54"/>
        <v>0</v>
      </c>
      <c r="AG120" s="1">
        <f t="shared" si="63"/>
        <v>0</v>
      </c>
      <c r="AH120" s="1">
        <f t="shared" si="64"/>
        <v>1</v>
      </c>
      <c r="AI120" s="1">
        <f t="shared" si="65"/>
        <v>0</v>
      </c>
      <c r="AJ120" s="1">
        <f t="shared" si="66"/>
        <v>1</v>
      </c>
      <c r="AK120" s="1">
        <f t="shared" si="67"/>
        <v>1</v>
      </c>
      <c r="AL120" s="1">
        <f t="shared" si="68"/>
        <v>0</v>
      </c>
      <c r="BB120" s="1" t="str">
        <f t="shared" si="55"/>
        <v/>
      </c>
      <c r="BC120" s="1" t="str">
        <f t="shared" si="56"/>
        <v/>
      </c>
      <c r="BD120" s="1" t="str">
        <f t="shared" si="57"/>
        <v/>
      </c>
      <c r="BE120" s="1" t="str">
        <f t="shared" si="58"/>
        <v/>
      </c>
      <c r="BF120" s="284" t="str">
        <f t="shared" si="59"/>
        <v/>
      </c>
      <c r="BG120" s="1" t="str">
        <f t="shared" si="60"/>
        <v/>
      </c>
    </row>
    <row r="121" spans="2:59" ht="16.5" hidden="1" thickBot="1" x14ac:dyDescent="0.3">
      <c r="B121" s="24" t="str">
        <f t="shared" si="61"/>
        <v/>
      </c>
      <c r="C121" s="30" t="str">
        <f>IF('תנאי סף'!$AK121&lt;&gt;1,"",'תנאי סף'!C121)</f>
        <v/>
      </c>
      <c r="D121" s="30" t="str">
        <f>IF('תנאי סף'!$AK121&lt;&gt;1,"",'תנאי סף'!D121)</f>
        <v/>
      </c>
      <c r="E121" s="30" t="str">
        <f>IF('תנאי סף'!$AK121&lt;&gt;1,"",'תנאי סף'!E121)</f>
        <v/>
      </c>
      <c r="F121" s="30" t="str">
        <f>IF('תנאי סף'!$AK121&lt;&gt;1,"",'תנאי סף'!F121)</f>
        <v/>
      </c>
      <c r="G121" s="25"/>
      <c r="H121" s="26"/>
      <c r="I121" s="28" t="str">
        <f t="shared" si="47"/>
        <v/>
      </c>
      <c r="J121" s="26"/>
      <c r="K121" s="28" t="str">
        <f t="shared" si="48"/>
        <v/>
      </c>
      <c r="L121" s="26"/>
      <c r="M121" s="28" t="str">
        <f t="shared" si="49"/>
        <v/>
      </c>
      <c r="N121" s="28" t="str">
        <f t="shared" si="50"/>
        <v/>
      </c>
      <c r="O121" s="26"/>
      <c r="P121" s="28" t="str">
        <f t="shared" si="51"/>
        <v/>
      </c>
      <c r="Q121" s="28"/>
      <c r="R121" s="28"/>
      <c r="S121" s="28"/>
      <c r="T121" s="28"/>
      <c r="U121" s="28"/>
      <c r="V121" s="28" t="str">
        <f t="shared" si="52"/>
        <v/>
      </c>
      <c r="W121" s="28"/>
      <c r="X121" s="28"/>
      <c r="Y121" s="28"/>
      <c r="Z121" s="28"/>
      <c r="AA121" s="217" t="str">
        <f t="shared" si="53"/>
        <v/>
      </c>
      <c r="AB121" s="1">
        <f t="shared" si="62"/>
        <v>0</v>
      </c>
      <c r="AC121" s="1" t="str">
        <f t="shared" si="46"/>
        <v/>
      </c>
      <c r="AD121" s="1" t="str">
        <f t="shared" si="46"/>
        <v/>
      </c>
      <c r="AE121" s="1">
        <f t="shared" si="54"/>
        <v>0</v>
      </c>
      <c r="AG121" s="1">
        <f t="shared" si="63"/>
        <v>0</v>
      </c>
      <c r="AH121" s="1">
        <f t="shared" si="64"/>
        <v>1</v>
      </c>
      <c r="AI121" s="1">
        <f t="shared" si="65"/>
        <v>0</v>
      </c>
      <c r="AJ121" s="1">
        <f t="shared" si="66"/>
        <v>1</v>
      </c>
      <c r="AK121" s="1">
        <f t="shared" si="67"/>
        <v>1</v>
      </c>
      <c r="AL121" s="1">
        <f t="shared" si="68"/>
        <v>0</v>
      </c>
      <c r="BB121" s="1" t="str">
        <f t="shared" si="55"/>
        <v/>
      </c>
      <c r="BC121" s="1" t="str">
        <f t="shared" si="56"/>
        <v/>
      </c>
      <c r="BD121" s="1" t="str">
        <f t="shared" si="57"/>
        <v/>
      </c>
      <c r="BE121" s="1" t="str">
        <f t="shared" si="58"/>
        <v/>
      </c>
      <c r="BF121" s="284" t="str">
        <f t="shared" si="59"/>
        <v/>
      </c>
      <c r="BG121" s="1" t="str">
        <f t="shared" si="60"/>
        <v/>
      </c>
    </row>
    <row r="122" spans="2:59" ht="16.5" hidden="1" thickBot="1" x14ac:dyDescent="0.3">
      <c r="B122" s="24" t="str">
        <f t="shared" si="61"/>
        <v/>
      </c>
      <c r="C122" s="30" t="str">
        <f>IF('תנאי סף'!$AK122&lt;&gt;1,"",'תנאי סף'!C122)</f>
        <v/>
      </c>
      <c r="D122" s="30" t="str">
        <f>IF('תנאי סף'!$AK122&lt;&gt;1,"",'תנאי סף'!D122)</f>
        <v/>
      </c>
      <c r="E122" s="30" t="str">
        <f>IF('תנאי סף'!$AK122&lt;&gt;1,"",'תנאי סף'!E122)</f>
        <v/>
      </c>
      <c r="F122" s="30" t="str">
        <f>IF('תנאי סף'!$AK122&lt;&gt;1,"",'תנאי סף'!F122)</f>
        <v/>
      </c>
      <c r="G122" s="25"/>
      <c r="H122" s="26"/>
      <c r="I122" s="28" t="str">
        <f t="shared" si="47"/>
        <v/>
      </c>
      <c r="J122" s="26"/>
      <c r="K122" s="28" t="str">
        <f t="shared" si="48"/>
        <v/>
      </c>
      <c r="L122" s="26"/>
      <c r="M122" s="28" t="str">
        <f t="shared" si="49"/>
        <v/>
      </c>
      <c r="N122" s="28" t="str">
        <f t="shared" si="50"/>
        <v/>
      </c>
      <c r="O122" s="26"/>
      <c r="P122" s="28" t="str">
        <f t="shared" si="51"/>
        <v/>
      </c>
      <c r="Q122" s="28"/>
      <c r="R122" s="28"/>
      <c r="S122" s="28"/>
      <c r="T122" s="28"/>
      <c r="U122" s="28"/>
      <c r="V122" s="28" t="str">
        <f t="shared" si="52"/>
        <v/>
      </c>
      <c r="W122" s="28"/>
      <c r="X122" s="28"/>
      <c r="Y122" s="28"/>
      <c r="Z122" s="28"/>
      <c r="AA122" s="217" t="str">
        <f t="shared" si="53"/>
        <v/>
      </c>
      <c r="AB122" s="1">
        <f t="shared" si="62"/>
        <v>0</v>
      </c>
      <c r="AC122" s="1" t="str">
        <f t="shared" si="46"/>
        <v/>
      </c>
      <c r="AD122" s="1" t="str">
        <f t="shared" si="46"/>
        <v/>
      </c>
      <c r="AE122" s="1">
        <f t="shared" si="54"/>
        <v>0</v>
      </c>
      <c r="AG122" s="1">
        <f t="shared" si="63"/>
        <v>0</v>
      </c>
      <c r="AH122" s="1">
        <f t="shared" si="64"/>
        <v>1</v>
      </c>
      <c r="AI122" s="1">
        <f t="shared" si="65"/>
        <v>0</v>
      </c>
      <c r="AJ122" s="1">
        <f t="shared" si="66"/>
        <v>1</v>
      </c>
      <c r="AK122" s="1">
        <f t="shared" si="67"/>
        <v>1</v>
      </c>
      <c r="AL122" s="1">
        <f t="shared" si="68"/>
        <v>0</v>
      </c>
      <c r="BB122" s="1" t="str">
        <f t="shared" si="55"/>
        <v/>
      </c>
      <c r="BC122" s="1" t="str">
        <f t="shared" si="56"/>
        <v/>
      </c>
      <c r="BD122" s="1" t="str">
        <f t="shared" si="57"/>
        <v/>
      </c>
      <c r="BE122" s="1" t="str">
        <f t="shared" si="58"/>
        <v/>
      </c>
      <c r="BF122" s="284" t="str">
        <f t="shared" si="59"/>
        <v/>
      </c>
      <c r="BG122" s="1" t="str">
        <f t="shared" si="60"/>
        <v/>
      </c>
    </row>
    <row r="123" spans="2:59" ht="16.5" hidden="1" thickBot="1" x14ac:dyDescent="0.3">
      <c r="B123" s="24" t="str">
        <f t="shared" si="61"/>
        <v/>
      </c>
      <c r="C123" s="30" t="str">
        <f>IF('תנאי סף'!$AK123&lt;&gt;1,"",'תנאי סף'!C123)</f>
        <v/>
      </c>
      <c r="D123" s="30" t="str">
        <f>IF('תנאי סף'!$AK123&lt;&gt;1,"",'תנאי סף'!D123)</f>
        <v/>
      </c>
      <c r="E123" s="30" t="str">
        <f>IF('תנאי סף'!$AK123&lt;&gt;1,"",'תנאי סף'!E123)</f>
        <v/>
      </c>
      <c r="F123" s="30" t="str">
        <f>IF('תנאי סף'!$AK123&lt;&gt;1,"",'תנאי סף'!F123)</f>
        <v/>
      </c>
      <c r="G123" s="25"/>
      <c r="H123" s="26"/>
      <c r="I123" s="28" t="str">
        <f t="shared" si="47"/>
        <v/>
      </c>
      <c r="J123" s="26"/>
      <c r="K123" s="28" t="str">
        <f t="shared" si="48"/>
        <v/>
      </c>
      <c r="L123" s="26"/>
      <c r="M123" s="28" t="str">
        <f t="shared" si="49"/>
        <v/>
      </c>
      <c r="N123" s="28" t="str">
        <f t="shared" si="50"/>
        <v/>
      </c>
      <c r="O123" s="26"/>
      <c r="P123" s="28" t="str">
        <f t="shared" si="51"/>
        <v/>
      </c>
      <c r="Q123" s="28"/>
      <c r="R123" s="28"/>
      <c r="S123" s="28"/>
      <c r="T123" s="28"/>
      <c r="U123" s="28"/>
      <c r="V123" s="28" t="str">
        <f t="shared" si="52"/>
        <v/>
      </c>
      <c r="W123" s="28"/>
      <c r="X123" s="28"/>
      <c r="Y123" s="28"/>
      <c r="Z123" s="28"/>
      <c r="AA123" s="217" t="str">
        <f t="shared" si="53"/>
        <v/>
      </c>
      <c r="AB123" s="1">
        <f t="shared" si="62"/>
        <v>0</v>
      </c>
      <c r="AC123" s="1" t="str">
        <f t="shared" si="46"/>
        <v/>
      </c>
      <c r="AD123" s="1" t="str">
        <f t="shared" si="46"/>
        <v/>
      </c>
      <c r="AE123" s="1">
        <f t="shared" si="54"/>
        <v>0</v>
      </c>
      <c r="AG123" s="1">
        <f t="shared" si="63"/>
        <v>0</v>
      </c>
      <c r="AH123" s="1">
        <f t="shared" si="64"/>
        <v>1</v>
      </c>
      <c r="AI123" s="1">
        <f t="shared" si="65"/>
        <v>0</v>
      </c>
      <c r="AJ123" s="1">
        <f t="shared" si="66"/>
        <v>1</v>
      </c>
      <c r="AK123" s="1">
        <f t="shared" si="67"/>
        <v>1</v>
      </c>
      <c r="AL123" s="1">
        <f t="shared" si="68"/>
        <v>0</v>
      </c>
      <c r="BB123" s="1" t="str">
        <f t="shared" si="55"/>
        <v/>
      </c>
      <c r="BC123" s="1" t="str">
        <f t="shared" si="56"/>
        <v/>
      </c>
      <c r="BD123" s="1" t="str">
        <f t="shared" si="57"/>
        <v/>
      </c>
      <c r="BE123" s="1" t="str">
        <f t="shared" si="58"/>
        <v/>
      </c>
      <c r="BF123" s="284" t="str">
        <f t="shared" si="59"/>
        <v/>
      </c>
      <c r="BG123" s="1" t="str">
        <f t="shared" si="60"/>
        <v/>
      </c>
    </row>
    <row r="124" spans="2:59" ht="16.5" hidden="1" thickBot="1" x14ac:dyDescent="0.3">
      <c r="B124" s="24" t="str">
        <f t="shared" si="61"/>
        <v/>
      </c>
      <c r="C124" s="30" t="str">
        <f>IF('תנאי סף'!$AK124&lt;&gt;1,"",'תנאי סף'!C124)</f>
        <v/>
      </c>
      <c r="D124" s="30" t="str">
        <f>IF('תנאי סף'!$AK124&lt;&gt;1,"",'תנאי סף'!D124)</f>
        <v/>
      </c>
      <c r="E124" s="30" t="str">
        <f>IF('תנאי סף'!$AK124&lt;&gt;1,"",'תנאי סף'!E124)</f>
        <v/>
      </c>
      <c r="F124" s="30" t="str">
        <f>IF('תנאי סף'!$AK124&lt;&gt;1,"",'תנאי סף'!F124)</f>
        <v/>
      </c>
      <c r="G124" s="25"/>
      <c r="H124" s="26"/>
      <c r="I124" s="28" t="str">
        <f t="shared" si="47"/>
        <v/>
      </c>
      <c r="J124" s="26"/>
      <c r="K124" s="28" t="str">
        <f t="shared" si="48"/>
        <v/>
      </c>
      <c r="L124" s="26"/>
      <c r="M124" s="28" t="str">
        <f t="shared" si="49"/>
        <v/>
      </c>
      <c r="N124" s="28" t="str">
        <f t="shared" si="50"/>
        <v/>
      </c>
      <c r="O124" s="26"/>
      <c r="P124" s="28" t="str">
        <f t="shared" si="51"/>
        <v/>
      </c>
      <c r="Q124" s="28"/>
      <c r="R124" s="28"/>
      <c r="S124" s="28"/>
      <c r="T124" s="28"/>
      <c r="U124" s="28"/>
      <c r="V124" s="28" t="str">
        <f t="shared" si="52"/>
        <v/>
      </c>
      <c r="W124" s="28"/>
      <c r="X124" s="28"/>
      <c r="Y124" s="28"/>
      <c r="Z124" s="28"/>
      <c r="AA124" s="217" t="str">
        <f t="shared" si="53"/>
        <v/>
      </c>
      <c r="AB124" s="1">
        <f t="shared" si="62"/>
        <v>0</v>
      </c>
      <c r="AC124" s="1" t="str">
        <f t="shared" si="46"/>
        <v/>
      </c>
      <c r="AD124" s="1" t="str">
        <f t="shared" si="46"/>
        <v/>
      </c>
      <c r="AE124" s="1">
        <f t="shared" si="54"/>
        <v>0</v>
      </c>
      <c r="AG124" s="1">
        <f t="shared" si="63"/>
        <v>0</v>
      </c>
      <c r="AH124" s="1">
        <f t="shared" si="64"/>
        <v>1</v>
      </c>
      <c r="AI124" s="1">
        <f t="shared" si="65"/>
        <v>0</v>
      </c>
      <c r="AJ124" s="1">
        <f t="shared" si="66"/>
        <v>1</v>
      </c>
      <c r="AK124" s="1">
        <f t="shared" si="67"/>
        <v>1</v>
      </c>
      <c r="AL124" s="1">
        <f t="shared" si="68"/>
        <v>0</v>
      </c>
      <c r="BB124" s="1" t="str">
        <f t="shared" si="55"/>
        <v/>
      </c>
      <c r="BC124" s="1" t="str">
        <f t="shared" si="56"/>
        <v/>
      </c>
      <c r="BD124" s="1" t="str">
        <f t="shared" si="57"/>
        <v/>
      </c>
      <c r="BE124" s="1" t="str">
        <f t="shared" si="58"/>
        <v/>
      </c>
      <c r="BF124" s="284" t="str">
        <f t="shared" si="59"/>
        <v/>
      </c>
      <c r="BG124" s="1" t="str">
        <f t="shared" si="60"/>
        <v/>
      </c>
    </row>
    <row r="125" spans="2:59" ht="16.5" hidden="1" thickBot="1" x14ac:dyDescent="0.3">
      <c r="B125" s="24" t="str">
        <f t="shared" si="61"/>
        <v/>
      </c>
      <c r="C125" s="30" t="str">
        <f>IF('תנאי סף'!$AK125&lt;&gt;1,"",'תנאי סף'!C125)</f>
        <v/>
      </c>
      <c r="D125" s="30" t="str">
        <f>IF('תנאי סף'!$AK125&lt;&gt;1,"",'תנאי סף'!D125)</f>
        <v/>
      </c>
      <c r="E125" s="30" t="str">
        <f>IF('תנאי סף'!$AK125&lt;&gt;1,"",'תנאי סף'!E125)</f>
        <v/>
      </c>
      <c r="F125" s="30" t="str">
        <f>IF('תנאי סף'!$AK125&lt;&gt;1,"",'תנאי סף'!F125)</f>
        <v/>
      </c>
      <c r="G125" s="25"/>
      <c r="H125" s="26"/>
      <c r="I125" s="28" t="str">
        <f t="shared" si="47"/>
        <v/>
      </c>
      <c r="J125" s="26"/>
      <c r="K125" s="28" t="str">
        <f t="shared" si="48"/>
        <v/>
      </c>
      <c r="L125" s="26"/>
      <c r="M125" s="28" t="str">
        <f t="shared" si="49"/>
        <v/>
      </c>
      <c r="N125" s="28" t="str">
        <f t="shared" si="50"/>
        <v/>
      </c>
      <c r="O125" s="26"/>
      <c r="P125" s="28" t="str">
        <f t="shared" si="51"/>
        <v/>
      </c>
      <c r="Q125" s="28"/>
      <c r="R125" s="28"/>
      <c r="S125" s="28"/>
      <c r="T125" s="28"/>
      <c r="U125" s="28"/>
      <c r="V125" s="28" t="str">
        <f t="shared" si="52"/>
        <v/>
      </c>
      <c r="W125" s="28"/>
      <c r="X125" s="28"/>
      <c r="Y125" s="28"/>
      <c r="Z125" s="28"/>
      <c r="AA125" s="217" t="str">
        <f t="shared" si="53"/>
        <v/>
      </c>
      <c r="AB125" s="1">
        <f t="shared" si="62"/>
        <v>0</v>
      </c>
      <c r="AC125" s="1" t="str">
        <f t="shared" si="46"/>
        <v/>
      </c>
      <c r="AD125" s="1" t="str">
        <f t="shared" si="46"/>
        <v/>
      </c>
      <c r="AE125" s="1">
        <f t="shared" si="54"/>
        <v>0</v>
      </c>
      <c r="AG125" s="1">
        <f t="shared" si="63"/>
        <v>0</v>
      </c>
      <c r="AH125" s="1">
        <f t="shared" si="64"/>
        <v>1</v>
      </c>
      <c r="AI125" s="1">
        <f t="shared" si="65"/>
        <v>0</v>
      </c>
      <c r="AJ125" s="1">
        <f t="shared" si="66"/>
        <v>1</v>
      </c>
      <c r="AK125" s="1">
        <f t="shared" si="67"/>
        <v>1</v>
      </c>
      <c r="AL125" s="1">
        <f t="shared" si="68"/>
        <v>0</v>
      </c>
      <c r="BB125" s="1" t="str">
        <f t="shared" si="55"/>
        <v/>
      </c>
      <c r="BC125" s="1" t="str">
        <f t="shared" si="56"/>
        <v/>
      </c>
      <c r="BD125" s="1" t="str">
        <f t="shared" si="57"/>
        <v/>
      </c>
      <c r="BE125" s="1" t="str">
        <f t="shared" si="58"/>
        <v/>
      </c>
      <c r="BF125" s="284" t="str">
        <f t="shared" si="59"/>
        <v/>
      </c>
      <c r="BG125" s="1" t="str">
        <f t="shared" si="60"/>
        <v/>
      </c>
    </row>
    <row r="126" spans="2:59" ht="16.5" hidden="1" thickBot="1" x14ac:dyDescent="0.3">
      <c r="B126" s="24" t="str">
        <f t="shared" si="61"/>
        <v/>
      </c>
      <c r="C126" s="30" t="str">
        <f>IF('תנאי סף'!$AK126&lt;&gt;1,"",'תנאי סף'!C126)</f>
        <v/>
      </c>
      <c r="D126" s="30" t="str">
        <f>IF('תנאי סף'!$AK126&lt;&gt;1,"",'תנאי סף'!D126)</f>
        <v/>
      </c>
      <c r="E126" s="30" t="str">
        <f>IF('תנאי סף'!$AK126&lt;&gt;1,"",'תנאי סף'!E126)</f>
        <v/>
      </c>
      <c r="F126" s="30" t="str">
        <f>IF('תנאי סף'!$AK126&lt;&gt;1,"",'תנאי סף'!F126)</f>
        <v/>
      </c>
      <c r="G126" s="25"/>
      <c r="H126" s="26"/>
      <c r="I126" s="28" t="str">
        <f t="shared" si="47"/>
        <v/>
      </c>
      <c r="J126" s="26"/>
      <c r="K126" s="28" t="str">
        <f t="shared" si="48"/>
        <v/>
      </c>
      <c r="L126" s="26"/>
      <c r="M126" s="28" t="str">
        <f t="shared" si="49"/>
        <v/>
      </c>
      <c r="N126" s="28" t="str">
        <f t="shared" si="50"/>
        <v/>
      </c>
      <c r="O126" s="26"/>
      <c r="P126" s="28" t="str">
        <f t="shared" si="51"/>
        <v/>
      </c>
      <c r="Q126" s="28"/>
      <c r="R126" s="28"/>
      <c r="S126" s="28"/>
      <c r="T126" s="28"/>
      <c r="U126" s="28"/>
      <c r="V126" s="28" t="str">
        <f t="shared" si="52"/>
        <v/>
      </c>
      <c r="W126" s="28"/>
      <c r="X126" s="28"/>
      <c r="Y126" s="28"/>
      <c r="Z126" s="28"/>
      <c r="AA126" s="217" t="str">
        <f t="shared" si="53"/>
        <v/>
      </c>
      <c r="AB126" s="1">
        <f t="shared" si="62"/>
        <v>0</v>
      </c>
      <c r="AC126" s="1" t="str">
        <f t="shared" si="46"/>
        <v/>
      </c>
      <c r="AD126" s="1" t="str">
        <f t="shared" si="46"/>
        <v/>
      </c>
      <c r="AE126" s="1">
        <f t="shared" si="54"/>
        <v>0</v>
      </c>
      <c r="AG126" s="1">
        <f t="shared" si="63"/>
        <v>0</v>
      </c>
      <c r="AH126" s="1">
        <f t="shared" si="64"/>
        <v>1</v>
      </c>
      <c r="AI126" s="1">
        <f t="shared" si="65"/>
        <v>0</v>
      </c>
      <c r="AJ126" s="1">
        <f t="shared" si="66"/>
        <v>1</v>
      </c>
      <c r="AK126" s="1">
        <f t="shared" si="67"/>
        <v>1</v>
      </c>
      <c r="AL126" s="1">
        <f t="shared" si="68"/>
        <v>0</v>
      </c>
      <c r="BB126" s="1" t="str">
        <f t="shared" si="55"/>
        <v/>
      </c>
      <c r="BC126" s="1" t="str">
        <f t="shared" si="56"/>
        <v/>
      </c>
      <c r="BD126" s="1" t="str">
        <f t="shared" si="57"/>
        <v/>
      </c>
      <c r="BE126" s="1" t="str">
        <f t="shared" si="58"/>
        <v/>
      </c>
      <c r="BF126" s="284" t="str">
        <f t="shared" si="59"/>
        <v/>
      </c>
      <c r="BG126" s="1" t="str">
        <f t="shared" si="60"/>
        <v/>
      </c>
    </row>
    <row r="127" spans="2:59" ht="16.5" hidden="1" thickBot="1" x14ac:dyDescent="0.3">
      <c r="B127" s="24" t="str">
        <f t="shared" si="61"/>
        <v/>
      </c>
      <c r="C127" s="30" t="str">
        <f>IF('תנאי סף'!$AK127&lt;&gt;1,"",'תנאי סף'!C127)</f>
        <v/>
      </c>
      <c r="D127" s="30" t="str">
        <f>IF('תנאי סף'!$AK127&lt;&gt;1,"",'תנאי סף'!D127)</f>
        <v/>
      </c>
      <c r="E127" s="30" t="str">
        <f>IF('תנאי סף'!$AK127&lt;&gt;1,"",'תנאי סף'!E127)</f>
        <v/>
      </c>
      <c r="F127" s="30" t="str">
        <f>IF('תנאי סף'!$AK127&lt;&gt;1,"",'תנאי סף'!F127)</f>
        <v/>
      </c>
      <c r="G127" s="25"/>
      <c r="H127" s="26"/>
      <c r="I127" s="28" t="str">
        <f t="shared" ref="I127:I130" si="69">IF($F127="","",IFERROR(VLOOKUP(H127,$E$5:$F$10,2,0),0))</f>
        <v/>
      </c>
      <c r="J127" s="26"/>
      <c r="K127" s="28" t="str">
        <f t="shared" ref="K127:K130" si="70">IF($F127="","",IFERROR(VLOOKUP(J127,$J$5:$K$10,2,0),$AC$1))</f>
        <v/>
      </c>
      <c r="L127" s="26"/>
      <c r="M127" s="28" t="str">
        <f t="shared" ref="M127:M130" si="71">IF($F127="","",IF(AND(K127+I127=0,L127=1),VLOOKUP(H127,$J$12:$K$15,2),0))</f>
        <v/>
      </c>
      <c r="N127" s="28" t="str">
        <f t="shared" ref="N127:N130" si="72">IF($F127="","",IF($AB127&lt;&gt;1,$AC$1,IFERROR(M127*(K127+I127),$AC$1)))</f>
        <v/>
      </c>
      <c r="O127" s="26"/>
      <c r="P127" s="28" t="str">
        <f t="shared" ref="P127:P130" si="73">IF($F127="","",IFERROR(IF(O127=1,$K$16,0),$AC$1))</f>
        <v/>
      </c>
      <c r="Q127" s="28"/>
      <c r="R127" s="28"/>
      <c r="S127" s="28"/>
      <c r="T127" s="28"/>
      <c r="U127" s="28"/>
      <c r="V127" s="28" t="str">
        <f t="shared" si="52"/>
        <v/>
      </c>
      <c r="W127" s="28"/>
      <c r="X127" s="28"/>
      <c r="Y127" s="28"/>
      <c r="Z127" s="28"/>
      <c r="AA127" s="217" t="str">
        <f t="shared" si="53"/>
        <v/>
      </c>
      <c r="AB127" s="1">
        <f t="shared" si="62"/>
        <v>0</v>
      </c>
      <c r="AC127" s="1" t="str">
        <f t="shared" si="46"/>
        <v/>
      </c>
      <c r="AD127" s="1" t="str">
        <f t="shared" si="46"/>
        <v/>
      </c>
      <c r="AE127" s="1">
        <f t="shared" si="54"/>
        <v>0</v>
      </c>
      <c r="AG127" s="1">
        <f t="shared" si="63"/>
        <v>0</v>
      </c>
      <c r="AH127" s="1">
        <f t="shared" si="64"/>
        <v>1</v>
      </c>
      <c r="AI127" s="1">
        <f t="shared" si="65"/>
        <v>0</v>
      </c>
      <c r="AJ127" s="1">
        <f t="shared" si="66"/>
        <v>1</v>
      </c>
      <c r="AK127" s="1">
        <f t="shared" si="67"/>
        <v>1</v>
      </c>
      <c r="AL127" s="1">
        <f t="shared" si="68"/>
        <v>0</v>
      </c>
      <c r="BB127" s="1" t="str">
        <f t="shared" si="55"/>
        <v/>
      </c>
      <c r="BC127" s="1" t="str">
        <f t="shared" si="56"/>
        <v/>
      </c>
      <c r="BD127" s="1" t="str">
        <f t="shared" si="57"/>
        <v/>
      </c>
      <c r="BE127" s="1" t="str">
        <f t="shared" si="58"/>
        <v/>
      </c>
      <c r="BF127" s="284" t="str">
        <f t="shared" si="59"/>
        <v/>
      </c>
      <c r="BG127" s="1" t="str">
        <f t="shared" si="60"/>
        <v/>
      </c>
    </row>
    <row r="128" spans="2:59" ht="16.5" hidden="1" thickBot="1" x14ac:dyDescent="0.3">
      <c r="B128" s="24" t="str">
        <f t="shared" si="61"/>
        <v/>
      </c>
      <c r="C128" s="30" t="str">
        <f>IF('תנאי סף'!$AK128&lt;&gt;1,"",'תנאי סף'!C128)</f>
        <v/>
      </c>
      <c r="D128" s="30" t="str">
        <f>IF('תנאי סף'!$AK128&lt;&gt;1,"",'תנאי סף'!D128)</f>
        <v/>
      </c>
      <c r="E128" s="30" t="str">
        <f>IF('תנאי סף'!$AK128&lt;&gt;1,"",'תנאי סף'!E128)</f>
        <v/>
      </c>
      <c r="F128" s="30" t="str">
        <f>IF('תנאי סף'!$AK128&lt;&gt;1,"",'תנאי סף'!F128)</f>
        <v/>
      </c>
      <c r="G128" s="25"/>
      <c r="H128" s="26"/>
      <c r="I128" s="28" t="str">
        <f t="shared" si="69"/>
        <v/>
      </c>
      <c r="J128" s="26"/>
      <c r="K128" s="28" t="str">
        <f t="shared" si="70"/>
        <v/>
      </c>
      <c r="L128" s="26"/>
      <c r="M128" s="28" t="str">
        <f t="shared" si="71"/>
        <v/>
      </c>
      <c r="N128" s="28" t="str">
        <f t="shared" si="72"/>
        <v/>
      </c>
      <c r="O128" s="26"/>
      <c r="P128" s="28" t="str">
        <f t="shared" si="73"/>
        <v/>
      </c>
      <c r="Q128" s="28"/>
      <c r="R128" s="28"/>
      <c r="S128" s="28"/>
      <c r="T128" s="28"/>
      <c r="U128" s="28"/>
      <c r="V128" s="28" t="str">
        <f t="shared" si="52"/>
        <v/>
      </c>
      <c r="W128" s="28"/>
      <c r="X128" s="28"/>
      <c r="Y128" s="28"/>
      <c r="Z128" s="28"/>
      <c r="AA128" s="217" t="str">
        <f t="shared" si="53"/>
        <v/>
      </c>
      <c r="AB128" s="1">
        <f t="shared" si="62"/>
        <v>0</v>
      </c>
      <c r="AC128" s="1" t="str">
        <f t="shared" si="46"/>
        <v/>
      </c>
      <c r="AD128" s="1" t="str">
        <f t="shared" si="46"/>
        <v/>
      </c>
      <c r="AE128" s="1">
        <f t="shared" si="54"/>
        <v>0</v>
      </c>
      <c r="AG128" s="1">
        <f t="shared" si="63"/>
        <v>0</v>
      </c>
      <c r="AH128" s="1">
        <f t="shared" si="64"/>
        <v>1</v>
      </c>
      <c r="AI128" s="1">
        <f t="shared" si="65"/>
        <v>0</v>
      </c>
      <c r="AJ128" s="1">
        <f t="shared" si="66"/>
        <v>1</v>
      </c>
      <c r="AK128" s="1">
        <f t="shared" si="67"/>
        <v>1</v>
      </c>
      <c r="AL128" s="1">
        <f t="shared" si="68"/>
        <v>0</v>
      </c>
      <c r="BB128" s="1" t="str">
        <f t="shared" si="55"/>
        <v/>
      </c>
      <c r="BC128" s="1" t="str">
        <f t="shared" si="56"/>
        <v/>
      </c>
      <c r="BD128" s="1" t="str">
        <f t="shared" si="57"/>
        <v/>
      </c>
      <c r="BE128" s="1" t="str">
        <f t="shared" si="58"/>
        <v/>
      </c>
      <c r="BF128" s="284" t="str">
        <f t="shared" si="59"/>
        <v/>
      </c>
      <c r="BG128" s="1" t="str">
        <f t="shared" si="60"/>
        <v/>
      </c>
    </row>
    <row r="129" spans="2:59" ht="16.5" hidden="1" thickBot="1" x14ac:dyDescent="0.3">
      <c r="B129" s="24" t="str">
        <f t="shared" si="61"/>
        <v/>
      </c>
      <c r="C129" s="30" t="str">
        <f>IF('תנאי סף'!$AK129&lt;&gt;1,"",'תנאי סף'!C129)</f>
        <v/>
      </c>
      <c r="D129" s="30" t="str">
        <f>IF('תנאי סף'!$AK129&lt;&gt;1,"",'תנאי סף'!D129)</f>
        <v/>
      </c>
      <c r="E129" s="30" t="str">
        <f>IF('תנאי סף'!$AK129&lt;&gt;1,"",'תנאי סף'!E129)</f>
        <v/>
      </c>
      <c r="F129" s="30" t="str">
        <f>IF('תנאי סף'!$AK129&lt;&gt;1,"",'תנאי סף'!F129)</f>
        <v/>
      </c>
      <c r="G129" s="25"/>
      <c r="H129" s="26"/>
      <c r="I129" s="28" t="str">
        <f t="shared" si="69"/>
        <v/>
      </c>
      <c r="J129" s="26"/>
      <c r="K129" s="28" t="str">
        <f t="shared" si="70"/>
        <v/>
      </c>
      <c r="L129" s="26"/>
      <c r="M129" s="28" t="str">
        <f t="shared" si="71"/>
        <v/>
      </c>
      <c r="N129" s="28" t="str">
        <f t="shared" si="72"/>
        <v/>
      </c>
      <c r="O129" s="26"/>
      <c r="P129" s="28" t="str">
        <f t="shared" si="73"/>
        <v/>
      </c>
      <c r="Q129" s="28"/>
      <c r="R129" s="28"/>
      <c r="S129" s="28"/>
      <c r="T129" s="28"/>
      <c r="U129" s="28"/>
      <c r="V129" s="28" t="str">
        <f t="shared" si="52"/>
        <v/>
      </c>
      <c r="W129" s="28"/>
      <c r="X129" s="28"/>
      <c r="Y129" s="28"/>
      <c r="Z129" s="28"/>
      <c r="AA129" s="217" t="str">
        <f t="shared" si="53"/>
        <v/>
      </c>
      <c r="AB129" s="1">
        <f t="shared" si="62"/>
        <v>0</v>
      </c>
      <c r="AC129" s="1" t="str">
        <f t="shared" si="46"/>
        <v/>
      </c>
      <c r="AD129" s="1" t="str">
        <f t="shared" si="46"/>
        <v/>
      </c>
      <c r="AE129" s="1">
        <f t="shared" si="54"/>
        <v>0</v>
      </c>
      <c r="AG129" s="1">
        <f t="shared" si="63"/>
        <v>0</v>
      </c>
      <c r="AH129" s="1">
        <f t="shared" si="64"/>
        <v>1</v>
      </c>
      <c r="AI129" s="1">
        <f t="shared" si="65"/>
        <v>0</v>
      </c>
      <c r="AJ129" s="1">
        <f t="shared" si="66"/>
        <v>1</v>
      </c>
      <c r="AK129" s="1">
        <f t="shared" si="67"/>
        <v>1</v>
      </c>
      <c r="AL129" s="1">
        <f t="shared" si="68"/>
        <v>0</v>
      </c>
      <c r="BB129" s="1" t="str">
        <f t="shared" si="55"/>
        <v/>
      </c>
      <c r="BC129" s="1" t="str">
        <f t="shared" si="56"/>
        <v/>
      </c>
      <c r="BD129" s="1" t="str">
        <f t="shared" si="57"/>
        <v/>
      </c>
      <c r="BE129" s="1" t="str">
        <f t="shared" si="58"/>
        <v/>
      </c>
      <c r="BF129" s="284" t="str">
        <f t="shared" si="59"/>
        <v/>
      </c>
      <c r="BG129" s="1" t="str">
        <f t="shared" si="60"/>
        <v/>
      </c>
    </row>
    <row r="130" spans="2:59" ht="16.5" hidden="1" thickBot="1" x14ac:dyDescent="0.3">
      <c r="B130" s="24" t="str">
        <f t="shared" si="61"/>
        <v/>
      </c>
      <c r="C130" s="30" t="str">
        <f>IF('תנאי סף'!$AK130&lt;&gt;1,"",'תנאי סף'!C130)</f>
        <v/>
      </c>
      <c r="D130" s="30" t="str">
        <f>IF('תנאי סף'!$AK130&lt;&gt;1,"",'תנאי סף'!D130)</f>
        <v/>
      </c>
      <c r="E130" s="30" t="str">
        <f>IF('תנאי סף'!$AK130&lt;&gt;1,"",'תנאי סף'!E130)</f>
        <v/>
      </c>
      <c r="F130" s="30" t="str">
        <f>IF('תנאי סף'!$AK130&lt;&gt;1,"",'תנאי סף'!F130)</f>
        <v/>
      </c>
      <c r="G130" s="25"/>
      <c r="H130" s="26"/>
      <c r="I130" s="28" t="str">
        <f t="shared" si="69"/>
        <v/>
      </c>
      <c r="J130" s="26"/>
      <c r="K130" s="28" t="str">
        <f t="shared" si="70"/>
        <v/>
      </c>
      <c r="L130" s="26"/>
      <c r="M130" s="28" t="str">
        <f t="shared" si="71"/>
        <v/>
      </c>
      <c r="N130" s="28" t="str">
        <f t="shared" si="72"/>
        <v/>
      </c>
      <c r="O130" s="26"/>
      <c r="P130" s="28" t="str">
        <f t="shared" si="73"/>
        <v/>
      </c>
      <c r="Q130" s="28"/>
      <c r="R130" s="28"/>
      <c r="S130" s="28"/>
      <c r="T130" s="28"/>
      <c r="U130" s="28"/>
      <c r="V130" s="28" t="str">
        <f t="shared" si="52"/>
        <v/>
      </c>
      <c r="W130" s="28"/>
      <c r="X130" s="28"/>
      <c r="Y130" s="28"/>
      <c r="Z130" s="28"/>
      <c r="AA130" s="217" t="str">
        <f t="shared" si="53"/>
        <v/>
      </c>
      <c r="AB130" s="1">
        <f t="shared" si="62"/>
        <v>0</v>
      </c>
      <c r="AC130" s="1" t="str">
        <f t="shared" si="46"/>
        <v/>
      </c>
      <c r="AD130" s="1" t="str">
        <f t="shared" si="46"/>
        <v/>
      </c>
      <c r="AE130" s="1">
        <f t="shared" si="54"/>
        <v>0</v>
      </c>
      <c r="AG130" s="1">
        <f t="shared" si="63"/>
        <v>0</v>
      </c>
      <c r="AH130" s="1">
        <f t="shared" si="64"/>
        <v>1</v>
      </c>
      <c r="AI130" s="1">
        <f t="shared" si="65"/>
        <v>0</v>
      </c>
      <c r="AJ130" s="1">
        <f t="shared" si="66"/>
        <v>1</v>
      </c>
      <c r="AK130" s="1">
        <f t="shared" si="67"/>
        <v>1</v>
      </c>
      <c r="AL130" s="1">
        <f t="shared" si="68"/>
        <v>0</v>
      </c>
      <c r="BB130" s="1" t="str">
        <f t="shared" si="55"/>
        <v/>
      </c>
      <c r="BC130" s="1" t="str">
        <f t="shared" si="56"/>
        <v/>
      </c>
      <c r="BD130" s="1" t="str">
        <f t="shared" si="57"/>
        <v/>
      </c>
      <c r="BE130" s="1" t="str">
        <f t="shared" si="58"/>
        <v/>
      </c>
      <c r="BF130" s="284" t="str">
        <f t="shared" si="59"/>
        <v/>
      </c>
      <c r="BG130" s="1" t="str">
        <f t="shared" si="60"/>
        <v/>
      </c>
    </row>
    <row r="131" spans="2:59" ht="19.5" thickBot="1" x14ac:dyDescent="0.35">
      <c r="B131" s="432" t="s">
        <v>66</v>
      </c>
      <c r="C131" s="433"/>
      <c r="D131" s="433"/>
      <c r="E131" s="433"/>
      <c r="F131" s="433"/>
      <c r="G131" s="293"/>
      <c r="H131" s="29"/>
      <c r="I131" s="29">
        <f t="shared" ref="I131:AA131" si="74">SUM(I31:I130)</f>
        <v>20</v>
      </c>
      <c r="J131" s="259">
        <f t="shared" si="74"/>
        <v>6</v>
      </c>
      <c r="K131" s="29">
        <f t="shared" si="74"/>
        <v>12</v>
      </c>
      <c r="L131" s="29">
        <f t="shared" si="74"/>
        <v>2</v>
      </c>
      <c r="M131" s="29">
        <f t="shared" si="74"/>
        <v>0</v>
      </c>
      <c r="N131" s="29">
        <f t="shared" si="74"/>
        <v>0</v>
      </c>
      <c r="O131" s="29">
        <f t="shared" si="74"/>
        <v>1</v>
      </c>
      <c r="P131" s="29">
        <f t="shared" si="74"/>
        <v>5</v>
      </c>
      <c r="Q131" s="29">
        <f t="shared" si="74"/>
        <v>0</v>
      </c>
      <c r="R131" s="29">
        <f t="shared" si="74"/>
        <v>0</v>
      </c>
      <c r="S131" s="29">
        <f t="shared" si="74"/>
        <v>0</v>
      </c>
      <c r="T131" s="29">
        <f t="shared" si="74"/>
        <v>0</v>
      </c>
      <c r="U131" s="29">
        <f t="shared" si="74"/>
        <v>0</v>
      </c>
      <c r="V131" s="29">
        <f t="shared" si="74"/>
        <v>19.400000000000002</v>
      </c>
      <c r="W131" s="29">
        <f t="shared" si="74"/>
        <v>0</v>
      </c>
      <c r="X131" s="29">
        <f t="shared" si="74"/>
        <v>0</v>
      </c>
      <c r="Y131" s="29">
        <f t="shared" si="74"/>
        <v>0</v>
      </c>
      <c r="Z131" s="29">
        <f t="shared" si="74"/>
        <v>0</v>
      </c>
      <c r="AA131" s="157">
        <f t="shared" si="74"/>
        <v>0.99999999999999978</v>
      </c>
    </row>
  </sheetData>
  <sheetProtection algorithmName="SHA-512" hashValue="+EO6b4fa6lO2IRijDJfL1sdUSTcpjUH1cQy2tjqRRG8fTC1wDcxhuL1LK5He2UqKOQkjdO9aznoaMCvHAiTj9g==" saltValue="PqErtO2fSP0iLdnXifRLgQ==" spinCount="100000" sheet="1" scenarios="1" formatColumns="0" formatRows="0" autoFilter="0"/>
  <mergeCells count="23">
    <mergeCell ref="B131:F131"/>
    <mergeCell ref="U29:U30"/>
    <mergeCell ref="V29:V30"/>
    <mergeCell ref="W29:W30"/>
    <mergeCell ref="X29:X30"/>
    <mergeCell ref="N29:N30"/>
    <mergeCell ref="P29:P30"/>
    <mergeCell ref="Q29:Q30"/>
    <mergeCell ref="R29:R30"/>
    <mergeCell ref="S29:S30"/>
    <mergeCell ref="T29:T30"/>
    <mergeCell ref="B1:AA1"/>
    <mergeCell ref="B29:B30"/>
    <mergeCell ref="C29:C30"/>
    <mergeCell ref="D29:D30"/>
    <mergeCell ref="E29:E30"/>
    <mergeCell ref="F29:F30"/>
    <mergeCell ref="I29:I30"/>
    <mergeCell ref="K29:K30"/>
    <mergeCell ref="M29:M30"/>
    <mergeCell ref="AA29:AA30"/>
    <mergeCell ref="Y29:Y30"/>
    <mergeCell ref="Z29:Z30"/>
  </mergeCells>
  <conditionalFormatting sqref="B31:K130">
    <cfRule type="expression" dxfId="130" priority="1" stopIfTrue="1">
      <formula>AND($F31="",B31&lt;&gt;"")</formula>
    </cfRule>
    <cfRule type="expression" dxfId="129" priority="2">
      <formula>$F31=""</formula>
    </cfRule>
    <cfRule type="expression" dxfId="128" priority="3">
      <formula>B$30&lt;&gt;""</formula>
    </cfRule>
  </conditionalFormatting>
  <conditionalFormatting sqref="I32:I130">
    <cfRule type="expression" dxfId="127" priority="73" stopIfTrue="1">
      <formula>AND($F32="",I32&lt;&gt;"")</formula>
    </cfRule>
    <cfRule type="expression" dxfId="126" priority="74">
      <formula>$F32=""</formula>
    </cfRule>
    <cfRule type="expression" dxfId="125" priority="75">
      <formula>I$30&lt;&gt;""</formula>
    </cfRule>
  </conditionalFormatting>
  <conditionalFormatting sqref="K32:M130 L31">
    <cfRule type="expression" dxfId="124" priority="77" stopIfTrue="1">
      <formula>AND($F31="",K31&lt;&gt;"")</formula>
    </cfRule>
  </conditionalFormatting>
  <conditionalFormatting sqref="L31 K32:M130">
    <cfRule type="expression" dxfId="123" priority="78">
      <formula>$F31=""</formula>
    </cfRule>
    <cfRule type="expression" dxfId="122" priority="79">
      <formula>K$30&lt;&gt;""</formula>
    </cfRule>
  </conditionalFormatting>
  <conditionalFormatting sqref="L126">
    <cfRule type="expression" dxfId="121" priority="61" stopIfTrue="1">
      <formula>AND($F126="",L126&lt;&gt;"")</formula>
    </cfRule>
    <cfRule type="expression" dxfId="120" priority="62">
      <formula>$F126=""</formula>
    </cfRule>
    <cfRule type="expression" dxfId="119" priority="63">
      <formula>L$30&lt;&gt;""</formula>
    </cfRule>
  </conditionalFormatting>
  <conditionalFormatting sqref="M31:N130">
    <cfRule type="expression" dxfId="118" priority="37" stopIfTrue="1">
      <formula>AND($F31="",M31&lt;&gt;"")</formula>
    </cfRule>
    <cfRule type="expression" dxfId="117" priority="38">
      <formula>$F31=""</formula>
    </cfRule>
    <cfRule type="expression" dxfId="116" priority="39">
      <formula>M$30&lt;&gt;""</formula>
    </cfRule>
  </conditionalFormatting>
  <conditionalFormatting sqref="O31:O130">
    <cfRule type="expression" dxfId="115" priority="57" stopIfTrue="1">
      <formula>AND($F31="",O31&lt;&gt;"")</formula>
    </cfRule>
    <cfRule type="expression" dxfId="114" priority="58">
      <formula>$F31=""</formula>
    </cfRule>
    <cfRule type="expression" dxfId="113" priority="59">
      <formula>O$30&lt;&gt;""</formula>
    </cfRule>
  </conditionalFormatting>
  <conditionalFormatting sqref="O126">
    <cfRule type="expression" dxfId="112" priority="53" stopIfTrue="1">
      <formula>AND($F126="",O126&lt;&gt;"")</formula>
    </cfRule>
    <cfRule type="expression" dxfId="111" priority="54">
      <formula>$F126=""</formula>
    </cfRule>
    <cfRule type="expression" dxfId="110" priority="55">
      <formula>O$30&lt;&gt;""</formula>
    </cfRule>
  </conditionalFormatting>
  <conditionalFormatting sqref="P31:AA130">
    <cfRule type="expression" dxfId="109" priority="33" stopIfTrue="1">
      <formula>AND($F31="",P31&lt;&gt;"")</formula>
    </cfRule>
    <cfRule type="expression" dxfId="108" priority="34">
      <formula>$F31=""</formula>
    </cfRule>
    <cfRule type="expression" dxfId="107" priority="35">
      <formula>P$30&lt;&gt;""</formula>
    </cfRule>
  </conditionalFormatting>
  <dataValidations count="5">
    <dataValidation type="list" allowBlank="1" showInputMessage="1" showErrorMessage="1" sqref="L30" xr:uid="{00000000-0002-0000-0500-000000000000}">
      <formula1>$AJ$1:$BH$1</formula1>
    </dataValidation>
    <dataValidation type="list" allowBlank="1" showInputMessage="1" showErrorMessage="1" errorTitle="נתון שגוי." error="ניתן להזין רק 0 או 1._x000a_0 = לא עומד בתנאי._x000a_1 = עומד בתנאי." sqref="O31:O130 L31:L130" xr:uid="{00000000-0002-0000-0500-000001000000}">
      <formula1>$AC31:$AD31</formula1>
    </dataValidation>
    <dataValidation type="whole" allowBlank="1" showInputMessage="1" showErrorMessage="1" errorTitle="נתון שגוי." error="ניתן להזין רק מספר שלם גדול מ-0" sqref="H31:H130" xr:uid="{00000000-0002-0000-0500-000002000000}">
      <formula1>1</formula1>
      <formula2>10</formula2>
    </dataValidation>
    <dataValidation type="list" allowBlank="1" showInputMessage="1" showErrorMessage="1" sqref="G30:J30 M30:P30" xr:uid="{00000000-0002-0000-0500-000003000000}">
      <formula1>$AF$1:$BA$1</formula1>
    </dataValidation>
    <dataValidation type="list" allowBlank="1" showInputMessage="1" showErrorMessage="1" sqref="J31:J130" xr:uid="{00000000-0002-0000-0500-000004000000}">
      <formula1>BB30:BG30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56" orientation="portrait" r:id="rId1"/>
  <headerFooter>
    <oddHeader>&amp;C&amp;Uמבחנים לתמיכה של משרד התרבות והספורט</oddHeader>
    <oddFooter>&amp;Lא. חפץ ושות'
יעוץ כלכלי&amp;C&amp;P</oddFooter>
  </headerFooter>
  <colBreaks count="1" manualBreakCount="1">
    <brk id="8" max="130" man="1"/>
  </col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B2553D20-252B-43BF-9B8F-C26963601F31}">
            <xm:f>NOT(ISERROR(SEARCH($AC$1,B31)))</xm:f>
            <xm:f>$AC$1</xm:f>
            <x14:dxf>
              <fill>
                <patternFill>
                  <bgColor rgb="FFFF0000"/>
                </patternFill>
              </fill>
            </x14:dxf>
          </x14:cfRule>
          <xm:sqref>B31:K130</xm:sqref>
        </x14:conditionalFormatting>
        <x14:conditionalFormatting xmlns:xm="http://schemas.microsoft.com/office/excel/2006/main">
          <x14:cfRule type="containsText" priority="76" operator="containsText" id="{579504D4-BCE0-4D59-89F8-BFA09967EFFE}">
            <xm:f>NOT(ISERROR(SEARCH($AC$1,I32)))</xm:f>
            <xm:f>$AC$1</xm:f>
            <x14:dxf>
              <fill>
                <patternFill>
                  <bgColor rgb="FFFF0000"/>
                </patternFill>
              </fill>
            </x14:dxf>
          </x14:cfRule>
          <xm:sqref>I32:I130</xm:sqref>
        </x14:conditionalFormatting>
        <x14:conditionalFormatting xmlns:xm="http://schemas.microsoft.com/office/excel/2006/main">
          <x14:cfRule type="containsText" priority="80" operator="containsText" id="{31C5482E-49FA-46A0-B9A8-289F9DB234C4}">
            <xm:f>NOT(ISERROR(SEARCH($AC$1,K31)))</xm:f>
            <xm:f>$AC$1</xm:f>
            <x14:dxf>
              <fill>
                <patternFill>
                  <bgColor rgb="FFFF0000"/>
                </patternFill>
              </fill>
            </x14:dxf>
          </x14:cfRule>
          <xm:sqref>L31 K32:M130</xm:sqref>
        </x14:conditionalFormatting>
        <x14:conditionalFormatting xmlns:xm="http://schemas.microsoft.com/office/excel/2006/main">
          <x14:cfRule type="containsText" priority="64" operator="containsText" id="{C60DC87B-B331-42FD-A210-98CC91846709}">
            <xm:f>NOT(ISERROR(SEARCH($AC$1,L126)))</xm:f>
            <xm:f>$AC$1</xm:f>
            <x14:dxf>
              <fill>
                <patternFill>
                  <bgColor rgb="FFFF0000"/>
                </patternFill>
              </fill>
            </x14:dxf>
          </x14:cfRule>
          <xm:sqref>L126</xm:sqref>
        </x14:conditionalFormatting>
        <x14:conditionalFormatting xmlns:xm="http://schemas.microsoft.com/office/excel/2006/main">
          <x14:cfRule type="containsText" priority="40" operator="containsText" id="{7D3DF9F5-B68F-43A6-A3B8-98115E621E30}">
            <xm:f>NOT(ISERROR(SEARCH($AC$1,M31)))</xm:f>
            <xm:f>$AC$1</xm:f>
            <x14:dxf>
              <fill>
                <patternFill>
                  <bgColor rgb="FFFF0000"/>
                </patternFill>
              </fill>
            </x14:dxf>
          </x14:cfRule>
          <xm:sqref>M31:N130</xm:sqref>
        </x14:conditionalFormatting>
        <x14:conditionalFormatting xmlns:xm="http://schemas.microsoft.com/office/excel/2006/main">
          <x14:cfRule type="containsText" priority="60" operator="containsText" id="{B85D8418-1811-4772-9DE2-6DDFE08E4D8C}">
            <xm:f>NOT(ISERROR(SEARCH($AC$1,O31)))</xm:f>
            <xm:f>$AC$1</xm:f>
            <x14:dxf>
              <fill>
                <patternFill>
                  <bgColor rgb="FFFF0000"/>
                </patternFill>
              </fill>
            </x14:dxf>
          </x14:cfRule>
          <xm:sqref>O31:O130</xm:sqref>
        </x14:conditionalFormatting>
        <x14:conditionalFormatting xmlns:xm="http://schemas.microsoft.com/office/excel/2006/main">
          <x14:cfRule type="containsText" priority="56" operator="containsText" id="{4DA5B75C-2DC9-4D3C-9794-EE3D7471EA1A}">
            <xm:f>NOT(ISERROR(SEARCH($AC$1,O126)))</xm:f>
            <xm:f>$AC$1</xm:f>
            <x14:dxf>
              <fill>
                <patternFill>
                  <bgColor rgb="FFFF0000"/>
                </patternFill>
              </fill>
            </x14:dxf>
          </x14:cfRule>
          <xm:sqref>O126</xm:sqref>
        </x14:conditionalFormatting>
        <x14:conditionalFormatting xmlns:xm="http://schemas.microsoft.com/office/excel/2006/main">
          <x14:cfRule type="containsText" priority="36" operator="containsText" id="{080005A3-F3E0-4EE0-861D-C7BED3510A97}">
            <xm:f>NOT(ISERROR(SEARCH($AC$1,P31)))</xm:f>
            <xm:f>$AC$1</xm:f>
            <x14:dxf>
              <fill>
                <patternFill>
                  <bgColor rgb="FFFF0000"/>
                </patternFill>
              </fill>
            </x14:dxf>
          </x14:cfRule>
          <xm:sqref>P31:AA130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Worksheet______4">
    <tabColor theme="4" tint="-0.249977111117893"/>
  </sheetPr>
  <dimension ref="A1:BK131"/>
  <sheetViews>
    <sheetView showGridLines="0" rightToLeft="1" view="pageBreakPreview" zoomScale="110" zoomScaleNormal="100" zoomScaleSheetLayoutView="110" workbookViewId="0">
      <pane xSplit="6" ySplit="30" topLeftCell="G31" activePane="bottomRight" state="frozen"/>
      <selection pane="topRight" activeCell="D25" sqref="D25"/>
      <selection pane="bottomLeft" activeCell="D25" sqref="D25"/>
      <selection pane="bottomRight" activeCell="G31" sqref="G31"/>
    </sheetView>
  </sheetViews>
  <sheetFormatPr defaultColWidth="9.140625" defaultRowHeight="15.75" outlineLevelRow="1" x14ac:dyDescent="0.25"/>
  <cols>
    <col min="1" max="1" width="9.140625" style="1" hidden="1" customWidth="1"/>
    <col min="2" max="2" width="6.85546875" style="1" customWidth="1"/>
    <col min="3" max="3" width="12.42578125" style="1" customWidth="1"/>
    <col min="4" max="4" width="14" style="1" customWidth="1"/>
    <col min="5" max="5" width="22.5703125" style="1" customWidth="1"/>
    <col min="6" max="6" width="36.42578125" style="1" bestFit="1" customWidth="1"/>
    <col min="7" max="7" width="26.85546875" style="1" customWidth="1"/>
    <col min="8" max="8" width="16.85546875" style="1" customWidth="1"/>
    <col min="9" max="10" width="21.42578125" style="1" hidden="1" customWidth="1"/>
    <col min="11" max="11" width="17.42578125" style="1" hidden="1" customWidth="1"/>
    <col min="12" max="21" width="21.42578125" style="1" hidden="1" customWidth="1"/>
    <col min="22" max="22" width="14" style="1" customWidth="1"/>
    <col min="23" max="26" width="21.42578125" style="1" hidden="1" customWidth="1"/>
    <col min="27" max="27" width="14" style="1" customWidth="1"/>
    <col min="28" max="30" width="9.140625" style="1" hidden="1" customWidth="1"/>
    <col min="31" max="31" width="11.85546875" style="1" hidden="1" customWidth="1"/>
    <col min="32" max="33" width="9.140625" style="1" hidden="1" customWidth="1"/>
    <col min="34" max="34" width="10.140625" style="1" hidden="1" customWidth="1"/>
    <col min="35" max="35" width="16.85546875" style="1" hidden="1" customWidth="1"/>
    <col min="36" max="36" width="8.85546875" style="1" hidden="1" customWidth="1"/>
    <col min="37" max="37" width="11.85546875" style="1" hidden="1" customWidth="1"/>
    <col min="38" max="38" width="17.85546875" style="1" hidden="1" customWidth="1"/>
    <col min="39" max="49" width="9.140625" style="1" hidden="1" customWidth="1"/>
    <col min="50" max="50" width="10.85546875" style="1" hidden="1" customWidth="1"/>
    <col min="51" max="63" width="9.140625" style="1" hidden="1" customWidth="1"/>
    <col min="64" max="16384" width="9.140625" style="1"/>
  </cols>
  <sheetData>
    <row r="1" spans="2:53" ht="25.5" customHeight="1" thickBot="1" x14ac:dyDescent="0.3">
      <c r="B1" s="422" t="str">
        <f ca="1">MID(CELL("filename",AD2),FIND("]",CELL("filename",AD2),1)+1,99)</f>
        <v>מספר המשתתפים</v>
      </c>
      <c r="C1" s="423"/>
      <c r="D1" s="423"/>
      <c r="E1" s="423"/>
      <c r="F1" s="423"/>
      <c r="G1" s="423"/>
      <c r="H1" s="423"/>
      <c r="I1" s="423"/>
      <c r="J1" s="423"/>
      <c r="K1" s="423"/>
      <c r="L1" s="423"/>
      <c r="M1" s="423"/>
      <c r="N1" s="423"/>
      <c r="O1" s="423"/>
      <c r="P1" s="423"/>
      <c r="Q1" s="423"/>
      <c r="R1" s="423"/>
      <c r="S1" s="423"/>
      <c r="T1" s="423"/>
      <c r="U1" s="423"/>
      <c r="V1" s="423"/>
      <c r="W1" s="423"/>
      <c r="X1" s="423"/>
      <c r="Y1" s="423"/>
      <c r="Z1" s="423"/>
      <c r="AA1" s="434"/>
      <c r="AC1" s="1" t="s">
        <v>92</v>
      </c>
      <c r="AE1" s="8" t="s">
        <v>93</v>
      </c>
      <c r="AF1" s="9" t="s">
        <v>94</v>
      </c>
      <c r="AG1" s="9" t="s">
        <v>95</v>
      </c>
      <c r="AH1" s="9" t="s">
        <v>96</v>
      </c>
      <c r="AI1" s="9" t="s">
        <v>97</v>
      </c>
      <c r="AJ1" s="9" t="s">
        <v>98</v>
      </c>
      <c r="AK1" s="9" t="s">
        <v>99</v>
      </c>
      <c r="AL1" s="10" t="s">
        <v>100</v>
      </c>
      <c r="AM1" s="9" t="s">
        <v>101</v>
      </c>
      <c r="AN1" s="10" t="s">
        <v>102</v>
      </c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10"/>
    </row>
    <row r="2" spans="2:53" ht="20.25" customHeight="1" x14ac:dyDescent="0.25">
      <c r="V2" s="5" t="str">
        <f>'פרמטרים לקריטריונים'!$B$4</f>
        <v>שנת תקציב</v>
      </c>
      <c r="W2" s="6"/>
      <c r="Y2" s="6"/>
      <c r="Z2" s="5" t="str">
        <f>'פרמטרים לקריטריונים'!$B$4</f>
        <v>שנת תקציב</v>
      </c>
      <c r="AA2" s="7">
        <f>'פרמטרים לקריטריונים'!$C$4</f>
        <v>2025</v>
      </c>
      <c r="AF2" s="1">
        <f>IF(ISNA(MATCH(H31,$AC$30:$AD$30,0)),0,1)</f>
        <v>0</v>
      </c>
      <c r="AG2" s="1">
        <f>IF(IFERROR(H31*1,"bad")="bad",0,1)</f>
        <v>1</v>
      </c>
      <c r="AH2" s="1">
        <f>IF(IFERROR(IF(H31=TRUNC(H31),1,"bad"),"bad")="bad",0,1)</f>
        <v>1</v>
      </c>
      <c r="AI2" s="1">
        <f>IF(AND(IF(IFERROR(H31*1,"bad")="bad",0,1)=1,H31&gt;=0),1,0)</f>
        <v>1</v>
      </c>
      <c r="AJ2" s="1">
        <f>IF(AND(IF(IFERROR(IF(H31=TRUNC(H31),1,"bad"),"bad")="bad",0,1)=1,H31&gt;=0),1,0)</f>
        <v>1</v>
      </c>
      <c r="AK2" s="1">
        <f>IF(AND(IF(IFERROR(H31*1,"bad")="bad",0,1)=1,H31&gt;0),1,0)</f>
        <v>1</v>
      </c>
      <c r="AL2" s="1">
        <f>IF(AND(IF(IFERROR(IF(H31=TRUNC(H31),1,"bad"),"bad")="bad",0,1)=1,H31&gt;0),1,0)</f>
        <v>1</v>
      </c>
      <c r="AM2" s="1">
        <v>1</v>
      </c>
      <c r="AN2" s="1">
        <f>IF(IFERROR(HLOOKUP(H31,$BB$30:$BL$30,1,0),"bad")="bad",0,1)</f>
        <v>0</v>
      </c>
    </row>
    <row r="3" spans="2:53" ht="38.25" thickBot="1" x14ac:dyDescent="0.3">
      <c r="V3" s="11" t="str">
        <f>'פרמטרים לקריטריונים'!$B$5</f>
        <v>תקציב התמיכה</v>
      </c>
      <c r="Y3" s="12"/>
      <c r="Z3" s="11" t="str">
        <f>'פרמטרים לקריטריונים'!$B$5</f>
        <v>תקציב התמיכה</v>
      </c>
      <c r="AA3" s="13">
        <f>'פרמטרים לקריטריונים'!$C$5</f>
        <v>2100000</v>
      </c>
      <c r="AD3" s="1">
        <f>IF(H$30="",1,IF(H31="",0,IF(H$30=$AF$1,11,IF(H$30=$AG$1,12,IF(H$30=$AEH1,13,IF(H$30=$AI$1,14,IF(H$30=$AJ$1,15,IF(H$30=$AK$1,16,IF(H$30=$AL$1,17,IF(H$30=$AM$1,18,IF(H$30=$AN$1,19,0)))))))))))</f>
        <v>1</v>
      </c>
      <c r="AE3" s="1" t="s">
        <v>103</v>
      </c>
      <c r="AF3" s="1">
        <v>1</v>
      </c>
      <c r="AG3" s="1">
        <v>2</v>
      </c>
      <c r="AH3" s="1">
        <v>3</v>
      </c>
      <c r="AI3" s="1">
        <v>4</v>
      </c>
      <c r="AJ3" s="1">
        <v>5</v>
      </c>
      <c r="AK3" s="1">
        <v>6</v>
      </c>
      <c r="AL3" s="1">
        <v>7</v>
      </c>
      <c r="AM3" s="1">
        <v>8</v>
      </c>
      <c r="AN3" s="1">
        <v>9</v>
      </c>
    </row>
    <row r="4" spans="2:53" ht="16.5" outlineLevel="1" thickBot="1" x14ac:dyDescent="0.3">
      <c r="E4" s="327" t="str">
        <f>'פרמטרים לקריטריונים'!B99</f>
        <v>סעיף</v>
      </c>
      <c r="F4" s="327" t="str">
        <f>'פרמטרים לקריטריונים'!C99</f>
        <v>ניקוד</v>
      </c>
      <c r="AE4" s="1" t="s">
        <v>105</v>
      </c>
      <c r="AF4" s="8">
        <v>1</v>
      </c>
      <c r="AG4" s="9">
        <v>2</v>
      </c>
      <c r="AH4" s="9">
        <v>3</v>
      </c>
      <c r="AI4" s="9">
        <v>4</v>
      </c>
      <c r="AJ4" s="9">
        <v>5</v>
      </c>
      <c r="AK4" s="9">
        <v>6</v>
      </c>
      <c r="AL4" s="9">
        <v>7</v>
      </c>
      <c r="AM4" s="9">
        <v>8</v>
      </c>
      <c r="AN4" s="9">
        <v>9</v>
      </c>
      <c r="AO4" s="10">
        <v>10</v>
      </c>
    </row>
    <row r="5" spans="2:53" outlineLevel="1" x14ac:dyDescent="0.25">
      <c r="E5" s="329" t="str">
        <f>'פרמטרים לקריטריונים'!B100</f>
        <v>ניקוד מקסימלי</v>
      </c>
      <c r="F5" s="333">
        <f>'פרמטרים לקריטריונים'!C100</f>
        <v>10</v>
      </c>
    </row>
    <row r="6" spans="2:53" outlineLevel="1" x14ac:dyDescent="0.25">
      <c r="E6" s="329" t="str">
        <f>'פרמטרים לקריטריונים'!B101</f>
        <v>מספר משתתפים מזערי</v>
      </c>
      <c r="F6" s="333">
        <f>'פרמטרים לקריטריונים'!C101</f>
        <v>12</v>
      </c>
    </row>
    <row r="7" spans="2:53" ht="16.5" outlineLevel="1" thickBot="1" x14ac:dyDescent="0.3"/>
    <row r="8" spans="2:53" hidden="1" outlineLevel="1" x14ac:dyDescent="0.25"/>
    <row r="9" spans="2:53" hidden="1" outlineLevel="1" x14ac:dyDescent="0.25"/>
    <row r="10" spans="2:53" hidden="1" outlineLevel="1" x14ac:dyDescent="0.25"/>
    <row r="11" spans="2:53" hidden="1" outlineLevel="1" x14ac:dyDescent="0.25"/>
    <row r="12" spans="2:53" hidden="1" outlineLevel="1" x14ac:dyDescent="0.25"/>
    <row r="13" spans="2:53" hidden="1" outlineLevel="1" x14ac:dyDescent="0.25"/>
    <row r="14" spans="2:53" hidden="1" outlineLevel="1" x14ac:dyDescent="0.25"/>
    <row r="15" spans="2:53" hidden="1" outlineLevel="1" x14ac:dyDescent="0.25"/>
    <row r="16" spans="2:53" hidden="1" outlineLevel="1" x14ac:dyDescent="0.25"/>
    <row r="17" spans="1:63" hidden="1" outlineLevel="1" x14ac:dyDescent="0.25"/>
    <row r="18" spans="1:63" hidden="1" outlineLevel="1" x14ac:dyDescent="0.25"/>
    <row r="19" spans="1:63" hidden="1" outlineLevel="1" x14ac:dyDescent="0.25"/>
    <row r="20" spans="1:63" hidden="1" outlineLevel="1" x14ac:dyDescent="0.25"/>
    <row r="21" spans="1:63" hidden="1" x14ac:dyDescent="0.25"/>
    <row r="22" spans="1:63" hidden="1" x14ac:dyDescent="0.25"/>
    <row r="23" spans="1:63" hidden="1" x14ac:dyDescent="0.25">
      <c r="F23" s="332" t="str">
        <f>'פרמטרים לקריטריונים'!$D$31</f>
        <v>החלת מקדם</v>
      </c>
      <c r="G23" s="332"/>
      <c r="H23" s="333">
        <f ca="1">VLOOKUP(B1,'פרמטרים לקריטריונים'!$B$32:$D$46,3,0)</f>
        <v>1</v>
      </c>
    </row>
    <row r="24" spans="1:63" hidden="1" x14ac:dyDescent="0.25"/>
    <row r="25" spans="1:63" hidden="1" x14ac:dyDescent="0.25">
      <c r="B25" s="1" t="s">
        <v>129</v>
      </c>
      <c r="H25" s="1">
        <f>IF(H30="",1,IF(IFERROR(HLOOKUP(H30,$AE$1:$BA$2,1,0),0)=0,0,1))</f>
        <v>1</v>
      </c>
      <c r="I25" s="1">
        <f>IF(I30="",1,IF(IFERROR(HLOOKUP(I30,$AE$1:$BA$2,1,0),0)=0,0,1))</f>
        <v>1</v>
      </c>
      <c r="J25" s="1">
        <f t="shared" ref="J25:Z25" si="0">IF(J30="",1,IF(IFERROR(HLOOKUP(J30,$AE$1:$BA$2,1,0),0)=0,0,1))</f>
        <v>1</v>
      </c>
      <c r="K25" s="1">
        <f t="shared" si="0"/>
        <v>1</v>
      </c>
      <c r="L25" s="1">
        <f t="shared" si="0"/>
        <v>1</v>
      </c>
      <c r="M25" s="1">
        <f t="shared" si="0"/>
        <v>1</v>
      </c>
      <c r="N25" s="1">
        <f t="shared" si="0"/>
        <v>1</v>
      </c>
      <c r="O25" s="1">
        <f t="shared" si="0"/>
        <v>1</v>
      </c>
      <c r="P25" s="1">
        <f t="shared" si="0"/>
        <v>1</v>
      </c>
      <c r="Q25" s="1">
        <f t="shared" si="0"/>
        <v>1</v>
      </c>
      <c r="R25" s="1">
        <f t="shared" si="0"/>
        <v>1</v>
      </c>
      <c r="S25" s="1">
        <f t="shared" si="0"/>
        <v>1</v>
      </c>
      <c r="T25" s="1">
        <f t="shared" si="0"/>
        <v>1</v>
      </c>
      <c r="U25" s="1">
        <f t="shared" si="0"/>
        <v>1</v>
      </c>
      <c r="V25" s="1">
        <f t="shared" si="0"/>
        <v>1</v>
      </c>
      <c r="W25" s="1">
        <f t="shared" si="0"/>
        <v>1</v>
      </c>
      <c r="X25" s="1">
        <f t="shared" si="0"/>
        <v>1</v>
      </c>
      <c r="Y25" s="1">
        <f t="shared" si="0"/>
        <v>1</v>
      </c>
      <c r="Z25" s="1">
        <f t="shared" si="0"/>
        <v>1</v>
      </c>
    </row>
    <row r="26" spans="1:63" hidden="1" x14ac:dyDescent="0.25">
      <c r="B26" s="1" t="s">
        <v>130</v>
      </c>
      <c r="F26" s="15">
        <f>$A$29-COUNTBLANK(F31:F130)</f>
        <v>6</v>
      </c>
      <c r="G26" s="15"/>
      <c r="H26" s="15">
        <f>$A$29-COUNTBLANK(H31:H130)</f>
        <v>6</v>
      </c>
      <c r="I26" s="15">
        <f t="shared" ref="I26:Z26" si="1">$A$29-COUNTBLANK(I31:I130)</f>
        <v>0</v>
      </c>
      <c r="J26" s="15">
        <f t="shared" si="1"/>
        <v>0</v>
      </c>
      <c r="K26" s="15">
        <f t="shared" si="1"/>
        <v>0</v>
      </c>
      <c r="L26" s="15">
        <f t="shared" si="1"/>
        <v>0</v>
      </c>
      <c r="M26" s="15">
        <f t="shared" si="1"/>
        <v>0</v>
      </c>
      <c r="N26" s="15">
        <f t="shared" si="1"/>
        <v>0</v>
      </c>
      <c r="O26" s="15">
        <f t="shared" si="1"/>
        <v>0</v>
      </c>
      <c r="P26" s="15">
        <f t="shared" si="1"/>
        <v>0</v>
      </c>
      <c r="Q26" s="15">
        <f t="shared" si="1"/>
        <v>0</v>
      </c>
      <c r="R26" s="15">
        <f t="shared" si="1"/>
        <v>0</v>
      </c>
      <c r="S26" s="15">
        <f t="shared" si="1"/>
        <v>0</v>
      </c>
      <c r="T26" s="15">
        <f t="shared" si="1"/>
        <v>0</v>
      </c>
      <c r="U26" s="15">
        <f t="shared" si="1"/>
        <v>0</v>
      </c>
      <c r="V26" s="15">
        <f t="shared" si="1"/>
        <v>6</v>
      </c>
      <c r="W26" s="15">
        <f t="shared" si="1"/>
        <v>0</v>
      </c>
      <c r="X26" s="15">
        <f t="shared" si="1"/>
        <v>0</v>
      </c>
      <c r="Y26" s="15">
        <f t="shared" si="1"/>
        <v>0</v>
      </c>
      <c r="Z26" s="15">
        <f t="shared" si="1"/>
        <v>0</v>
      </c>
    </row>
    <row r="27" spans="1:63" hidden="1" x14ac:dyDescent="0.25">
      <c r="B27" s="16" t="s">
        <v>131</v>
      </c>
      <c r="C27" s="16"/>
      <c r="D27" s="16"/>
      <c r="E27" s="16"/>
      <c r="F27" s="16"/>
      <c r="G27" s="16"/>
      <c r="H27" s="15">
        <f>AVERAGE(H31:H130)</f>
        <v>17.666666666666668</v>
      </c>
      <c r="I27" s="15" t="e">
        <f t="shared" ref="I27:AA27" si="2">AVERAGE(I31:I130)</f>
        <v>#DIV/0!</v>
      </c>
      <c r="J27" s="15" t="e">
        <f t="shared" si="2"/>
        <v>#DIV/0!</v>
      </c>
      <c r="K27" s="15" t="e">
        <f t="shared" si="2"/>
        <v>#DIV/0!</v>
      </c>
      <c r="L27" s="15" t="e">
        <f t="shared" si="2"/>
        <v>#DIV/0!</v>
      </c>
      <c r="M27" s="15" t="e">
        <f t="shared" si="2"/>
        <v>#DIV/0!</v>
      </c>
      <c r="N27" s="15" t="e">
        <f t="shared" si="2"/>
        <v>#DIV/0!</v>
      </c>
      <c r="O27" s="15" t="e">
        <f t="shared" si="2"/>
        <v>#DIV/0!</v>
      </c>
      <c r="P27" s="15" t="e">
        <f t="shared" si="2"/>
        <v>#DIV/0!</v>
      </c>
      <c r="Q27" s="15" t="e">
        <f t="shared" si="2"/>
        <v>#DIV/0!</v>
      </c>
      <c r="R27" s="15" t="e">
        <f t="shared" si="2"/>
        <v>#DIV/0!</v>
      </c>
      <c r="S27" s="15" t="e">
        <f t="shared" si="2"/>
        <v>#DIV/0!</v>
      </c>
      <c r="T27" s="15" t="e">
        <f t="shared" si="2"/>
        <v>#DIV/0!</v>
      </c>
      <c r="U27" s="15" t="e">
        <f t="shared" si="2"/>
        <v>#DIV/0!</v>
      </c>
      <c r="V27" s="15">
        <f t="shared" si="2"/>
        <v>3.2716049382716048</v>
      </c>
      <c r="W27" s="15" t="e">
        <f t="shared" si="2"/>
        <v>#DIV/0!</v>
      </c>
      <c r="X27" s="15" t="e">
        <f t="shared" si="2"/>
        <v>#DIV/0!</v>
      </c>
      <c r="Y27" s="15" t="e">
        <f t="shared" si="2"/>
        <v>#DIV/0!</v>
      </c>
      <c r="Z27" s="15" t="e">
        <f t="shared" si="2"/>
        <v>#DIV/0!</v>
      </c>
      <c r="AA27" s="15">
        <f t="shared" si="2"/>
        <v>0.16666666666666666</v>
      </c>
    </row>
    <row r="28" spans="1:63" ht="16.5" hidden="1" thickBot="1" x14ac:dyDescent="0.3">
      <c r="B28" s="16" t="s">
        <v>66</v>
      </c>
      <c r="C28" s="16"/>
      <c r="D28" s="16"/>
      <c r="E28" s="16"/>
      <c r="F28" s="16"/>
      <c r="G28" s="16"/>
      <c r="H28" s="15">
        <f>SUM(H31:H130)</f>
        <v>106</v>
      </c>
      <c r="I28" s="15">
        <f t="shared" ref="I28:Z28" si="3">SUM(I31:I130)</f>
        <v>0</v>
      </c>
      <c r="J28" s="15">
        <f t="shared" si="3"/>
        <v>0</v>
      </c>
      <c r="K28" s="15">
        <f t="shared" si="3"/>
        <v>0</v>
      </c>
      <c r="L28" s="15">
        <f t="shared" si="3"/>
        <v>0</v>
      </c>
      <c r="M28" s="15">
        <f t="shared" si="3"/>
        <v>0</v>
      </c>
      <c r="N28" s="15">
        <f t="shared" si="3"/>
        <v>0</v>
      </c>
      <c r="O28" s="15">
        <f t="shared" si="3"/>
        <v>0</v>
      </c>
      <c r="P28" s="15">
        <f t="shared" si="3"/>
        <v>0</v>
      </c>
      <c r="Q28" s="15">
        <f t="shared" si="3"/>
        <v>0</v>
      </c>
      <c r="R28" s="15">
        <f t="shared" si="3"/>
        <v>0</v>
      </c>
      <c r="S28" s="15">
        <f t="shared" si="3"/>
        <v>0</v>
      </c>
      <c r="T28" s="15">
        <f t="shared" si="3"/>
        <v>0</v>
      </c>
      <c r="U28" s="15">
        <f t="shared" si="3"/>
        <v>0</v>
      </c>
      <c r="V28" s="15">
        <f t="shared" si="3"/>
        <v>19.62962962962963</v>
      </c>
      <c r="W28" s="15">
        <f t="shared" si="3"/>
        <v>0</v>
      </c>
      <c r="X28" s="15">
        <f t="shared" si="3"/>
        <v>0</v>
      </c>
      <c r="Y28" s="15">
        <f t="shared" si="3"/>
        <v>0</v>
      </c>
      <c r="Z28" s="15">
        <f t="shared" si="3"/>
        <v>0</v>
      </c>
      <c r="AB28" s="15">
        <f>IF(SUM(AB31:AB130)=COUNT(AB31:AB130),1,0)</f>
        <v>1</v>
      </c>
    </row>
    <row r="29" spans="1:63" ht="48" thickBot="1" x14ac:dyDescent="0.3">
      <c r="A29" s="17">
        <v>100</v>
      </c>
      <c r="B29" s="424" t="s">
        <v>132</v>
      </c>
      <c r="C29" s="420" t="s">
        <v>133</v>
      </c>
      <c r="D29" s="420" t="s">
        <v>134</v>
      </c>
      <c r="E29" s="426" t="s">
        <v>135</v>
      </c>
      <c r="F29" s="426" t="s">
        <v>136</v>
      </c>
      <c r="G29" s="18" t="s">
        <v>179</v>
      </c>
      <c r="H29" s="420" t="s">
        <v>180</v>
      </c>
      <c r="I29" s="19" t="s">
        <v>181</v>
      </c>
      <c r="J29" s="19" t="s">
        <v>182</v>
      </c>
      <c r="K29" s="19" t="s">
        <v>183</v>
      </c>
      <c r="L29" s="19" t="s">
        <v>184</v>
      </c>
      <c r="M29" s="19" t="s">
        <v>185</v>
      </c>
      <c r="N29" s="19" t="s">
        <v>186</v>
      </c>
      <c r="O29" s="19" t="s">
        <v>187</v>
      </c>
      <c r="P29" s="19" t="s">
        <v>188</v>
      </c>
      <c r="Q29" s="430">
        <f>COLUMN()</f>
        <v>17</v>
      </c>
      <c r="R29" s="430">
        <f>COLUMN()</f>
        <v>18</v>
      </c>
      <c r="S29" s="430">
        <f>COLUMN()</f>
        <v>19</v>
      </c>
      <c r="T29" s="430">
        <f>COLUMN()</f>
        <v>20</v>
      </c>
      <c r="U29" s="430">
        <f>COLUMN()</f>
        <v>21</v>
      </c>
      <c r="V29" s="420" t="s">
        <v>176</v>
      </c>
      <c r="W29" s="420"/>
      <c r="X29" s="420"/>
      <c r="Y29" s="430"/>
      <c r="Z29" s="430"/>
      <c r="AA29" s="428" t="s">
        <v>177</v>
      </c>
      <c r="AB29" s="20" t="s">
        <v>164</v>
      </c>
      <c r="AE29" s="1" t="str">
        <f>"בקרת "&amp;H29</f>
        <v>בקרת מספר משתתפים מעל המספר המזערי</v>
      </c>
      <c r="AF29" s="1" t="str">
        <f t="shared" ref="AF29:AW29" si="4">"בקרת "&amp;I29</f>
        <v>בקרת טור הזנת מספר</v>
      </c>
      <c r="AG29" s="1" t="str">
        <f t="shared" si="4"/>
        <v>בקרת טור הזנת מספר שלם</v>
      </c>
      <c r="AH29" s="1" t="str">
        <f t="shared" si="4"/>
        <v>בקרת טור הזנת מספר שאינו שלילי</v>
      </c>
      <c r="AI29" s="1" t="str">
        <f t="shared" si="4"/>
        <v>בקרת טור הזנת  מספר שלם שאינו שלילי</v>
      </c>
      <c r="AJ29" s="1" t="str">
        <f t="shared" si="4"/>
        <v>בקרת טור הזנת מספר חיובי</v>
      </c>
      <c r="AK29" s="1" t="str">
        <f t="shared" si="4"/>
        <v>בקרת טור הזנת מספר שלם חיובי</v>
      </c>
      <c r="AL29" s="1" t="str">
        <f t="shared" si="4"/>
        <v>בקרת טור הזנת טקסט</v>
      </c>
      <c r="AM29" s="1" t="str">
        <f t="shared" si="4"/>
        <v>בקרת טור הזנת טקסט מרשימה סגורה</v>
      </c>
      <c r="AN29" s="1" t="str">
        <f t="shared" si="4"/>
        <v>בקרת 17</v>
      </c>
      <c r="AO29" s="1" t="str">
        <f t="shared" si="4"/>
        <v>בקרת 18</v>
      </c>
      <c r="AP29" s="1" t="str">
        <f t="shared" si="4"/>
        <v>בקרת 19</v>
      </c>
      <c r="AQ29" s="1" t="str">
        <f t="shared" si="4"/>
        <v>בקרת 20</v>
      </c>
      <c r="AR29" s="1" t="str">
        <f t="shared" si="4"/>
        <v>בקרת 21</v>
      </c>
      <c r="AS29" s="1" t="str">
        <f t="shared" si="4"/>
        <v>בקרת סה"כ ניקוד</v>
      </c>
      <c r="AT29" s="1" t="str">
        <f t="shared" si="4"/>
        <v xml:space="preserve">בקרת </v>
      </c>
      <c r="AU29" s="1" t="str">
        <f t="shared" si="4"/>
        <v xml:space="preserve">בקרת </v>
      </c>
      <c r="AV29" s="1" t="str">
        <f t="shared" si="4"/>
        <v xml:space="preserve">בקרת </v>
      </c>
      <c r="AW29" s="1" t="str">
        <f t="shared" si="4"/>
        <v xml:space="preserve">בקרת </v>
      </c>
      <c r="BB29" s="1" t="s">
        <v>105</v>
      </c>
    </row>
    <row r="30" spans="1:63" ht="23.25" customHeight="1" thickBot="1" x14ac:dyDescent="0.3">
      <c r="A30" s="21"/>
      <c r="B30" s="425"/>
      <c r="C30" s="421"/>
      <c r="D30" s="421"/>
      <c r="E30" s="427"/>
      <c r="F30" s="427"/>
      <c r="G30" s="22" t="s">
        <v>98</v>
      </c>
      <c r="H30" s="421"/>
      <c r="I30" s="23"/>
      <c r="J30" s="23"/>
      <c r="K30" s="23"/>
      <c r="L30" s="23"/>
      <c r="M30" s="23"/>
      <c r="N30" s="23"/>
      <c r="O30" s="23"/>
      <c r="P30" s="23"/>
      <c r="Q30" s="431"/>
      <c r="R30" s="431"/>
      <c r="S30" s="431"/>
      <c r="T30" s="431"/>
      <c r="U30" s="431"/>
      <c r="V30" s="421"/>
      <c r="W30" s="421"/>
      <c r="X30" s="421"/>
      <c r="Y30" s="431"/>
      <c r="Z30" s="431"/>
      <c r="AA30" s="429"/>
      <c r="AC30" s="1">
        <v>0</v>
      </c>
      <c r="AD30" s="1">
        <v>1</v>
      </c>
      <c r="AE30" s="1">
        <f>H30</f>
        <v>0</v>
      </c>
      <c r="AF30" s="1">
        <f t="shared" ref="AF30:AW30" si="5">I30</f>
        <v>0</v>
      </c>
      <c r="AG30" s="1">
        <f t="shared" si="5"/>
        <v>0</v>
      </c>
      <c r="AH30" s="1">
        <f t="shared" si="5"/>
        <v>0</v>
      </c>
      <c r="AI30" s="1">
        <f t="shared" si="5"/>
        <v>0</v>
      </c>
      <c r="AJ30" s="1">
        <f t="shared" si="5"/>
        <v>0</v>
      </c>
      <c r="AK30" s="1">
        <f t="shared" si="5"/>
        <v>0</v>
      </c>
      <c r="AL30" s="1">
        <f t="shared" si="5"/>
        <v>0</v>
      </c>
      <c r="AM30" s="1">
        <f t="shared" si="5"/>
        <v>0</v>
      </c>
      <c r="AN30" s="1">
        <f t="shared" si="5"/>
        <v>0</v>
      </c>
      <c r="AO30" s="1">
        <f t="shared" si="5"/>
        <v>0</v>
      </c>
      <c r="AP30" s="1">
        <f t="shared" si="5"/>
        <v>0</v>
      </c>
      <c r="AQ30" s="1">
        <f t="shared" si="5"/>
        <v>0</v>
      </c>
      <c r="AR30" s="1">
        <f t="shared" si="5"/>
        <v>0</v>
      </c>
      <c r="AS30" s="1">
        <f t="shared" si="5"/>
        <v>0</v>
      </c>
      <c r="AT30" s="1">
        <f t="shared" si="5"/>
        <v>0</v>
      </c>
      <c r="AU30" s="1">
        <f t="shared" si="5"/>
        <v>0</v>
      </c>
      <c r="AV30" s="1">
        <f t="shared" si="5"/>
        <v>0</v>
      </c>
      <c r="AW30" s="1">
        <f t="shared" si="5"/>
        <v>0</v>
      </c>
      <c r="BB30" s="1">
        <f>AF4</f>
        <v>1</v>
      </c>
      <c r="BC30" s="1">
        <f t="shared" ref="BC30:BK30" si="6">AG4</f>
        <v>2</v>
      </c>
      <c r="BD30" s="1">
        <f t="shared" si="6"/>
        <v>3</v>
      </c>
      <c r="BE30" s="1">
        <f t="shared" si="6"/>
        <v>4</v>
      </c>
      <c r="BF30" s="1">
        <f t="shared" si="6"/>
        <v>5</v>
      </c>
      <c r="BG30" s="1">
        <f t="shared" si="6"/>
        <v>6</v>
      </c>
      <c r="BH30" s="1">
        <f t="shared" si="6"/>
        <v>7</v>
      </c>
      <c r="BI30" s="1">
        <f t="shared" si="6"/>
        <v>8</v>
      </c>
      <c r="BJ30" s="1">
        <f t="shared" si="6"/>
        <v>9</v>
      </c>
      <c r="BK30" s="1">
        <f t="shared" si="6"/>
        <v>10</v>
      </c>
    </row>
    <row r="31" spans="1:63" x14ac:dyDescent="0.25">
      <c r="B31" s="160">
        <f>IF(F31="","",ROW()-30)</f>
        <v>1</v>
      </c>
      <c r="C31" s="334">
        <f>IF('תנאי סף'!$AK31&lt;&gt;1,"",'תנאי סף'!C31)</f>
        <v>580450898</v>
      </c>
      <c r="D31" s="334">
        <f>IF('תנאי סף'!$AK31&lt;&gt;1,"",'תנאי סף'!D31)</f>
        <v>1001843832</v>
      </c>
      <c r="E31" s="334" t="str">
        <f>IF('תנאי סף'!$AK31&lt;&gt;1,"",'תנאי סף'!E31)</f>
        <v>תזמורת הרחוב בקהילה - תחום ב' שתפ</v>
      </c>
      <c r="F31" s="334" t="str">
        <f>IF('תנאי סף'!$AK31&lt;&gt;1,"",'תנאי סף'!F31)</f>
        <v>בר-קיימא לתרבות, אמנות, מוסיקה ושלום</v>
      </c>
      <c r="G31" s="281">
        <v>36</v>
      </c>
      <c r="H31" s="202">
        <f>IF($F31="","",IF(G31&gt;0,G31-$F$6,$AC$1))</f>
        <v>24</v>
      </c>
      <c r="I31" s="28"/>
      <c r="J31" s="27"/>
      <c r="K31" s="28"/>
      <c r="L31" s="27"/>
      <c r="M31" s="28"/>
      <c r="N31" s="27"/>
      <c r="O31" s="30"/>
      <c r="P31" s="30"/>
      <c r="Q31" s="28"/>
      <c r="R31" s="28"/>
      <c r="S31" s="28"/>
      <c r="T31" s="28"/>
      <c r="U31" s="28"/>
      <c r="V31" s="202">
        <f t="shared" ref="V31:V62" si="7">IF($F31="","",IF($AB31&lt;&gt;1,$AC$1,IFERROR($F$5*H31/MAX($H$31:$H$130),0)))</f>
        <v>4.4444444444444446</v>
      </c>
      <c r="W31" s="28"/>
      <c r="X31" s="28"/>
      <c r="Y31" s="28"/>
      <c r="Z31" s="28"/>
      <c r="AA31" s="231">
        <f>IF($F31="","",IF(OR($AB31&lt;&gt;1,V31=$AC$1),$AC$1,IFERROR(V31/$V$131,0)))</f>
        <v>0.22641509433962265</v>
      </c>
      <c r="AB31" s="1">
        <f>IF(SUM(AE31:AW31)=COUNT(AE31:AW31),1,0)</f>
        <v>1</v>
      </c>
      <c r="AC31" s="1">
        <f>IF($F31="","",AC$30)</f>
        <v>0</v>
      </c>
      <c r="AD31" s="1">
        <f>IF($F31="","",AD$30)</f>
        <v>1</v>
      </c>
      <c r="AE31" s="1">
        <f>IF(H$30="",1,IF(H31="",0,IF(H$30=$AF$1,IF(ISNA(MATCH(H31,$AC$30:$AD$30,0)),0,1),IF(H$30=$AG$1,IF(IFERROR(H31*1,"bad")="bad",0,1),IF(H$30=$AH$1,IF(IFERROR(IF(H31=TRUNC(H31),1,"bad"),"bad")="bad",0,1),IF(H$30=$AI$1,IF(AND(IF(IFERROR(H31*1,"bad")="bad",0,1)=1,H31&gt;=0),1,0),IF(H$30=$AJ$1,IF(AND(IF(IFERROR(IF(H31=TRUNC(H31),1,"bad"),"bad")="bad",0,1)=1,H31&gt;=0),1,0),IF(H$30=$AK$1,IF(AND(IF(IFERROR(H31*1,"bad")="bad",0,1)=1,H31&gt;0),1,0),IF(H$30=$AL$1,IF(AND(IF(IFERROR(IF(H31=TRUNC(H31),1,"bad"),"bad")="bad",0,1)=1,H31&gt;0),1,0),IF(H$30=$AM$1,1,IF(H$30=$AN$1,IF(IFERROR(HLOOKUP(H31,$AF$4:$AO$4,1,0),"bad")="bad",0,1),0)))))))))))</f>
        <v>1</v>
      </c>
      <c r="BB31" s="1">
        <f>IF($F31="","",BB$30)</f>
        <v>1</v>
      </c>
      <c r="BC31" s="1">
        <f t="shared" ref="BC31:BK31" si="8">IF($F31="","",BC$30)</f>
        <v>2</v>
      </c>
      <c r="BD31" s="1">
        <f t="shared" si="8"/>
        <v>3</v>
      </c>
      <c r="BE31" s="1">
        <f t="shared" si="8"/>
        <v>4</v>
      </c>
      <c r="BF31" s="1">
        <f t="shared" si="8"/>
        <v>5</v>
      </c>
      <c r="BG31" s="1">
        <f t="shared" si="8"/>
        <v>6</v>
      </c>
      <c r="BH31" s="1">
        <f t="shared" si="8"/>
        <v>7</v>
      </c>
      <c r="BI31" s="1">
        <f t="shared" si="8"/>
        <v>8</v>
      </c>
      <c r="BJ31" s="1">
        <f t="shared" si="8"/>
        <v>9</v>
      </c>
      <c r="BK31" s="1">
        <f t="shared" si="8"/>
        <v>10</v>
      </c>
    </row>
    <row r="32" spans="1:63" x14ac:dyDescent="0.25">
      <c r="B32" s="160">
        <f t="shared" ref="B32:B95" si="9">IF(F32="","",ROW()-30)</f>
        <v>2</v>
      </c>
      <c r="C32" s="334">
        <f>IF('תנאי סף'!$AK32&lt;&gt;1,"",'תנאי סף'!C32)</f>
        <v>580423283</v>
      </c>
      <c r="D32" s="334">
        <f>IF('תנאי סף'!$AK32&lt;&gt;1,"",'תנאי סף'!D32)</f>
        <v>1001829897</v>
      </c>
      <c r="E32" s="334" t="str">
        <f>IF('תנאי סף'!$AK32&lt;&gt;1,"",'תנאי סף'!E32)</f>
        <v>תיאטרון קהילתי</v>
      </c>
      <c r="F32" s="334" t="str">
        <f>IF('תנאי סף'!$AK32&lt;&gt;1,"",'תנאי סף'!F32)</f>
        <v>המרכז הרב תחומי לקידום אמנויות (ע"ר</v>
      </c>
      <c r="G32" s="335">
        <v>14</v>
      </c>
      <c r="H32" s="202">
        <f t="shared" ref="H32:H40" si="10">IF($F32="","",IF(G32&gt;0,G32-$F$6,$AC$1))</f>
        <v>2</v>
      </c>
      <c r="I32" s="28"/>
      <c r="J32" s="27"/>
      <c r="K32" s="28"/>
      <c r="L32" s="27"/>
      <c r="M32" s="28"/>
      <c r="N32" s="27"/>
      <c r="O32" s="30"/>
      <c r="P32" s="30"/>
      <c r="Q32" s="28"/>
      <c r="R32" s="28"/>
      <c r="S32" s="28"/>
      <c r="T32" s="28"/>
      <c r="U32" s="28"/>
      <c r="V32" s="202">
        <f t="shared" si="7"/>
        <v>0.37037037037037035</v>
      </c>
      <c r="W32" s="28"/>
      <c r="X32" s="28"/>
      <c r="Y32" s="28"/>
      <c r="Z32" s="28"/>
      <c r="AA32" s="231">
        <f t="shared" ref="AA32:AA95" si="11">IF($F32="","",IF(OR($AB32&lt;&gt;1,V32=$AC$1),$AC$1,IFERROR(V32/$V$131,0)))</f>
        <v>1.8867924528301886E-2</v>
      </c>
      <c r="AB32" s="1">
        <f t="shared" ref="AB32:AB95" si="12">IF(SUM(AE32:AW32)=COUNT(AE32:AW32),1,0)</f>
        <v>1</v>
      </c>
      <c r="AC32" s="1">
        <f t="shared" ref="AC32:AD63" si="13">IF($F32="","",AC$30)</f>
        <v>0</v>
      </c>
      <c r="AD32" s="1">
        <f t="shared" si="13"/>
        <v>1</v>
      </c>
      <c r="AE32" s="1">
        <f t="shared" ref="AE32:AE95" si="14">IF(H$30="",1,IF(H32="",0,IF(H$30=$AF$1,IF(ISNA(MATCH(H32,$AC$30:$AD$30,0)),0,1),IF(H$30=$AG$1,IF(IFERROR(H32*1,"bad")="bad",0,1),IF(H$30=$AH$1,IF(IFERROR(IF(H32=TRUNC(H32),1,"bad"),"bad")="bad",0,1),IF(H$30=$AI$1,IF(AND(IF(IFERROR(H32*1,"bad")="bad",0,1)=1,H32&gt;=0),1,0),IF(H$30=$AJ$1,IF(AND(IF(IFERROR(IF(H32=TRUNC(H32),1,"bad"),"bad")="bad",0,1)=1,H32&gt;=0),1,0),IF(H$30=$AK$1,IF(AND(IF(IFERROR(H32*1,"bad")="bad",0,1)=1,H32&gt;0),1,0),IF(H$30=$AL$1,IF(AND(IF(IFERROR(IF(H32=TRUNC(H32),1,"bad"),"bad")="bad",0,1)=1,H32&gt;0),1,0),IF(H$30=$AM$1,1,IF(H$30=$AN$1,IF(IFERROR(HLOOKUP(H32,$AF$4:$AO$4,1,0),"bad")="bad",0,1),0)))))))))))</f>
        <v>1</v>
      </c>
    </row>
    <row r="33" spans="2:31" x14ac:dyDescent="0.25">
      <c r="B33" s="160">
        <f t="shared" si="9"/>
        <v>3</v>
      </c>
      <c r="C33" s="334">
        <f>IF('תנאי סף'!$AK33&lt;&gt;1,"",'תנאי סף'!C33)</f>
        <v>580503613</v>
      </c>
      <c r="D33" s="334">
        <f>IF('תנאי סף'!$AK33&lt;&gt;1,"",'תנאי סף'!D33)</f>
        <v>1001842875</v>
      </c>
      <c r="E33" s="334" t="str">
        <f>IF('תנאי סף'!$AK33&lt;&gt;1,"",'תנאי סף'!E33)</f>
        <v>שיתוף פעולה מרכז מחול עמק הירדן 2025</v>
      </c>
      <c r="F33" s="334" t="str">
        <f>IF('תנאי סף'!$AK33&lt;&gt;1,"",'תנאי סף'!F33)</f>
        <v>להקת המחול הקיבוצית (ע"ר)</v>
      </c>
      <c r="G33" s="335">
        <v>33</v>
      </c>
      <c r="H33" s="202">
        <f t="shared" si="10"/>
        <v>21</v>
      </c>
      <c r="I33" s="28"/>
      <c r="J33" s="27"/>
      <c r="K33" s="28"/>
      <c r="L33" s="27"/>
      <c r="M33" s="28"/>
      <c r="N33" s="27"/>
      <c r="O33" s="30"/>
      <c r="P33" s="30"/>
      <c r="Q33" s="28"/>
      <c r="R33" s="28"/>
      <c r="S33" s="28"/>
      <c r="T33" s="28"/>
      <c r="U33" s="28"/>
      <c r="V33" s="202">
        <f t="shared" si="7"/>
        <v>3.8888888888888888</v>
      </c>
      <c r="W33" s="28"/>
      <c r="X33" s="28"/>
      <c r="Y33" s="28"/>
      <c r="Z33" s="28"/>
      <c r="AA33" s="231">
        <f t="shared" si="11"/>
        <v>0.1981132075471698</v>
      </c>
      <c r="AB33" s="1">
        <f t="shared" si="12"/>
        <v>1</v>
      </c>
      <c r="AC33" s="1">
        <f t="shared" si="13"/>
        <v>0</v>
      </c>
      <c r="AD33" s="1">
        <f t="shared" si="13"/>
        <v>1</v>
      </c>
      <c r="AE33" s="1">
        <f t="shared" si="14"/>
        <v>1</v>
      </c>
    </row>
    <row r="34" spans="2:31" x14ac:dyDescent="0.25">
      <c r="B34" s="160">
        <f t="shared" si="9"/>
        <v>4</v>
      </c>
      <c r="C34" s="334">
        <f>IF('תנאי סף'!$AK34&lt;&gt;1,"",'תנאי סף'!C34)</f>
        <v>580371045</v>
      </c>
      <c r="D34" s="334">
        <f>IF('תנאי סף'!$AK34&lt;&gt;1,"",'תנאי סף'!D34)</f>
        <v>1001843020</v>
      </c>
      <c r="E34" s="334" t="str">
        <f>IF('תנאי סף'!$AK34&lt;&gt;1,"",'תנאי סף'!E34)</f>
        <v xml:space="preserve">שיתופי פעולה </v>
      </c>
      <c r="F34" s="334" t="str">
        <f>IF('תנאי סף'!$AK34&lt;&gt;1,"",'תנאי סף'!F34)</f>
        <v>תאטרון "פסיק" ירושלים (ע"ר)</v>
      </c>
      <c r="G34" s="335">
        <v>66</v>
      </c>
      <c r="H34" s="202">
        <f t="shared" si="10"/>
        <v>54</v>
      </c>
      <c r="I34" s="28"/>
      <c r="J34" s="27"/>
      <c r="K34" s="28"/>
      <c r="L34" s="27"/>
      <c r="M34" s="28"/>
      <c r="N34" s="27"/>
      <c r="O34" s="30"/>
      <c r="P34" s="30"/>
      <c r="Q34" s="28"/>
      <c r="R34" s="28"/>
      <c r="S34" s="28"/>
      <c r="T34" s="28"/>
      <c r="U34" s="28"/>
      <c r="V34" s="202">
        <f t="shared" si="7"/>
        <v>10</v>
      </c>
      <c r="W34" s="28"/>
      <c r="X34" s="28"/>
      <c r="Y34" s="28"/>
      <c r="Z34" s="28"/>
      <c r="AA34" s="231">
        <f t="shared" si="11"/>
        <v>0.50943396226415094</v>
      </c>
      <c r="AB34" s="1">
        <f t="shared" si="12"/>
        <v>1</v>
      </c>
      <c r="AC34" s="1">
        <f t="shared" si="13"/>
        <v>0</v>
      </c>
      <c r="AD34" s="1">
        <f t="shared" si="13"/>
        <v>1</v>
      </c>
      <c r="AE34" s="1">
        <f t="shared" si="14"/>
        <v>1</v>
      </c>
    </row>
    <row r="35" spans="2:31" x14ac:dyDescent="0.25">
      <c r="B35" s="160" t="str">
        <f t="shared" si="9"/>
        <v/>
      </c>
      <c r="C35" s="30" t="str">
        <f>IF('תנאי סף'!$AK35&lt;&gt;1,"",'תנאי סף'!C35)</f>
        <v/>
      </c>
      <c r="D35" s="30" t="str">
        <f>IF('תנאי סף'!$AK35&lt;&gt;1,"",'תנאי סף'!D35)</f>
        <v/>
      </c>
      <c r="E35" s="30" t="str">
        <f>IF('תנאי סף'!$AK35&lt;&gt;1,"",'תנאי סף'!E35)</f>
        <v/>
      </c>
      <c r="F35" s="30" t="str">
        <f>IF('תנאי סף'!$AK35&lt;&gt;1,"",'תנאי סף'!F35)</f>
        <v/>
      </c>
      <c r="G35" s="335"/>
      <c r="H35" s="202" t="str">
        <f t="shared" si="10"/>
        <v/>
      </c>
      <c r="I35" s="28"/>
      <c r="J35" s="27"/>
      <c r="K35" s="28"/>
      <c r="L35" s="27"/>
      <c r="M35" s="28"/>
      <c r="N35" s="27"/>
      <c r="O35" s="30"/>
      <c r="P35" s="30"/>
      <c r="Q35" s="28"/>
      <c r="R35" s="28"/>
      <c r="S35" s="28"/>
      <c r="T35" s="28"/>
      <c r="U35" s="28"/>
      <c r="V35" s="202" t="str">
        <f t="shared" si="7"/>
        <v/>
      </c>
      <c r="W35" s="28"/>
      <c r="X35" s="28"/>
      <c r="Y35" s="28"/>
      <c r="Z35" s="28"/>
      <c r="AA35" s="231" t="str">
        <f t="shared" si="11"/>
        <v/>
      </c>
      <c r="AB35" s="1">
        <f t="shared" si="12"/>
        <v>1</v>
      </c>
      <c r="AC35" s="1" t="str">
        <f t="shared" si="13"/>
        <v/>
      </c>
      <c r="AD35" s="1" t="str">
        <f t="shared" si="13"/>
        <v/>
      </c>
      <c r="AE35" s="1">
        <f t="shared" si="14"/>
        <v>1</v>
      </c>
    </row>
    <row r="36" spans="2:31" x14ac:dyDescent="0.25">
      <c r="B36" s="160">
        <f t="shared" si="9"/>
        <v>6</v>
      </c>
      <c r="C36" s="334">
        <f>IF('תנאי סף'!$AK36&lt;&gt;1,"",'תנאי סף'!C36)</f>
        <v>580356210</v>
      </c>
      <c r="D36" s="334">
        <f>IF('תנאי סף'!$AK36&lt;&gt;1,"",'תנאי סף'!D36)</f>
        <v>1001837695</v>
      </c>
      <c r="E36" s="334" t="str">
        <f>IF('תנאי סף'!$AK36&lt;&gt;1,"",'תנאי סף'!E36)</f>
        <v xml:space="preserve">חוצה ישראל מוקד 1 קריית מוצקין </v>
      </c>
      <c r="F36" s="334" t="str">
        <f>IF('תנאי סף'!$AK36&lt;&gt;1,"",'תנאי סף'!F36)</f>
        <v>שח"ם, ארגון השחקנים והשחקניות בישרא</v>
      </c>
      <c r="G36" s="335">
        <v>16</v>
      </c>
      <c r="H36" s="202">
        <f t="shared" si="10"/>
        <v>4</v>
      </c>
      <c r="I36" s="28"/>
      <c r="J36" s="27"/>
      <c r="K36" s="28"/>
      <c r="L36" s="27"/>
      <c r="M36" s="28"/>
      <c r="N36" s="27"/>
      <c r="O36" s="30"/>
      <c r="P36" s="30"/>
      <c r="Q36" s="28"/>
      <c r="R36" s="28"/>
      <c r="S36" s="28"/>
      <c r="T36" s="28"/>
      <c r="U36" s="28"/>
      <c r="V36" s="202">
        <f t="shared" si="7"/>
        <v>0.7407407407407407</v>
      </c>
      <c r="W36" s="28"/>
      <c r="X36" s="28"/>
      <c r="Y36" s="28"/>
      <c r="Z36" s="28"/>
      <c r="AA36" s="231">
        <f t="shared" si="11"/>
        <v>3.7735849056603772E-2</v>
      </c>
      <c r="AB36" s="1">
        <f t="shared" si="12"/>
        <v>1</v>
      </c>
      <c r="AC36" s="1">
        <f t="shared" si="13"/>
        <v>0</v>
      </c>
      <c r="AD36" s="1">
        <f t="shared" si="13"/>
        <v>1</v>
      </c>
      <c r="AE36" s="1">
        <f t="shared" si="14"/>
        <v>1</v>
      </c>
    </row>
    <row r="37" spans="2:31" x14ac:dyDescent="0.25">
      <c r="B37" s="160">
        <f t="shared" si="9"/>
        <v>7</v>
      </c>
      <c r="C37" s="334">
        <f>IF('תנאי סף'!$AK37&lt;&gt;1,"",'תנאי סף'!C37)</f>
        <v>580356210</v>
      </c>
      <c r="D37" s="334">
        <f>IF('תנאי סף'!$AK37&lt;&gt;1,"",'תנאי סף'!D37)</f>
        <v>1001844164</v>
      </c>
      <c r="E37" s="334" t="str">
        <f>IF('תנאי סף'!$AK37&lt;&gt;1,"",'תנאי סף'!E37)</f>
        <v>חוצה ישראל מוקד 2 שער הנגב</v>
      </c>
      <c r="F37" s="334" t="str">
        <f>IF('תנאי סף'!$AK37&lt;&gt;1,"",'תנאי סף'!F37)</f>
        <v>שח"ם, ארגון השחקנים והשחקניות בישרא</v>
      </c>
      <c r="G37" s="335">
        <v>13</v>
      </c>
      <c r="H37" s="202">
        <f t="shared" si="10"/>
        <v>1</v>
      </c>
      <c r="I37" s="28"/>
      <c r="J37" s="27"/>
      <c r="K37" s="28"/>
      <c r="L37" s="27"/>
      <c r="M37" s="28"/>
      <c r="N37" s="27"/>
      <c r="O37" s="30"/>
      <c r="P37" s="30"/>
      <c r="Q37" s="28"/>
      <c r="R37" s="28"/>
      <c r="S37" s="28"/>
      <c r="T37" s="28"/>
      <c r="U37" s="28"/>
      <c r="V37" s="202">
        <f t="shared" si="7"/>
        <v>0.18518518518518517</v>
      </c>
      <c r="W37" s="28"/>
      <c r="X37" s="28"/>
      <c r="Y37" s="28"/>
      <c r="Z37" s="28"/>
      <c r="AA37" s="231">
        <f t="shared" si="11"/>
        <v>9.433962264150943E-3</v>
      </c>
      <c r="AB37" s="1">
        <f t="shared" si="12"/>
        <v>1</v>
      </c>
      <c r="AC37" s="1">
        <f t="shared" si="13"/>
        <v>0</v>
      </c>
      <c r="AD37" s="1">
        <f t="shared" si="13"/>
        <v>1</v>
      </c>
      <c r="AE37" s="1">
        <f t="shared" si="14"/>
        <v>1</v>
      </c>
    </row>
    <row r="38" spans="2:31" x14ac:dyDescent="0.25">
      <c r="B38" s="160" t="str">
        <f t="shared" si="9"/>
        <v/>
      </c>
      <c r="C38" s="334" t="str">
        <f>IF('תנאי סף'!$AK38&lt;&gt;1,"",'תנאי סף'!C38)</f>
        <v/>
      </c>
      <c r="D38" s="334" t="str">
        <f>IF('תנאי סף'!$AK38&lt;&gt;1,"",'תנאי סף'!D38)</f>
        <v/>
      </c>
      <c r="E38" s="334" t="str">
        <f>IF('תנאי סף'!$AK38&lt;&gt;1,"",'תנאי סף'!E38)</f>
        <v/>
      </c>
      <c r="F38" s="334" t="str">
        <f>IF('תנאי סף'!$AK38&lt;&gt;1,"",'תנאי סף'!F38)</f>
        <v/>
      </c>
      <c r="G38" s="335"/>
      <c r="H38" s="202" t="str">
        <f t="shared" si="10"/>
        <v/>
      </c>
      <c r="I38" s="28"/>
      <c r="J38" s="27"/>
      <c r="K38" s="28"/>
      <c r="L38" s="27"/>
      <c r="M38" s="28"/>
      <c r="N38" s="27"/>
      <c r="O38" s="30"/>
      <c r="P38" s="30"/>
      <c r="Q38" s="28"/>
      <c r="R38" s="28"/>
      <c r="S38" s="28"/>
      <c r="T38" s="28"/>
      <c r="U38" s="28"/>
      <c r="V38" s="202" t="str">
        <f t="shared" si="7"/>
        <v/>
      </c>
      <c r="W38" s="28"/>
      <c r="X38" s="28"/>
      <c r="Y38" s="28"/>
      <c r="Z38" s="28"/>
      <c r="AA38" s="231" t="str">
        <f t="shared" si="11"/>
        <v/>
      </c>
      <c r="AB38" s="1">
        <f t="shared" si="12"/>
        <v>1</v>
      </c>
      <c r="AC38" s="1" t="str">
        <f t="shared" si="13"/>
        <v/>
      </c>
      <c r="AD38" s="1" t="str">
        <f t="shared" si="13"/>
        <v/>
      </c>
      <c r="AE38" s="1">
        <f t="shared" si="14"/>
        <v>1</v>
      </c>
    </row>
    <row r="39" spans="2:31" x14ac:dyDescent="0.25">
      <c r="B39" s="160" t="str">
        <f t="shared" si="9"/>
        <v/>
      </c>
      <c r="C39" s="334" t="str">
        <f>IF('תנאי סף'!$AK39&lt;&gt;1,"",'תנאי סף'!C39)</f>
        <v/>
      </c>
      <c r="D39" s="334" t="str">
        <f>IF('תנאי סף'!$AK39&lt;&gt;1,"",'תנאי סף'!D39)</f>
        <v/>
      </c>
      <c r="E39" s="334" t="str">
        <f>IF('תנאי סף'!$AK39&lt;&gt;1,"",'תנאי סף'!E39)</f>
        <v/>
      </c>
      <c r="F39" s="334" t="str">
        <f>IF('תנאי סף'!$AK39&lt;&gt;1,"",'תנאי סף'!F39)</f>
        <v/>
      </c>
      <c r="G39" s="335"/>
      <c r="H39" s="202" t="str">
        <f t="shared" si="10"/>
        <v/>
      </c>
      <c r="I39" s="28"/>
      <c r="J39" s="27"/>
      <c r="K39" s="28"/>
      <c r="L39" s="27"/>
      <c r="M39" s="28"/>
      <c r="N39" s="27"/>
      <c r="O39" s="30"/>
      <c r="P39" s="30"/>
      <c r="Q39" s="28"/>
      <c r="R39" s="28"/>
      <c r="S39" s="28"/>
      <c r="T39" s="28"/>
      <c r="U39" s="28"/>
      <c r="V39" s="202" t="str">
        <f t="shared" si="7"/>
        <v/>
      </c>
      <c r="W39" s="28"/>
      <c r="X39" s="28"/>
      <c r="Y39" s="28"/>
      <c r="Z39" s="28"/>
      <c r="AA39" s="231" t="str">
        <f t="shared" si="11"/>
        <v/>
      </c>
      <c r="AB39" s="1">
        <f t="shared" si="12"/>
        <v>1</v>
      </c>
      <c r="AC39" s="1" t="str">
        <f t="shared" si="13"/>
        <v/>
      </c>
      <c r="AD39" s="1" t="str">
        <f t="shared" si="13"/>
        <v/>
      </c>
      <c r="AE39" s="1">
        <f t="shared" si="14"/>
        <v>1</v>
      </c>
    </row>
    <row r="40" spans="2:31" ht="16.5" thickBot="1" x14ac:dyDescent="0.3">
      <c r="B40" s="336" t="str">
        <f t="shared" si="9"/>
        <v/>
      </c>
      <c r="C40" s="334" t="str">
        <f>IF('תנאי סף'!$AK40&lt;&gt;1,"",'תנאי סף'!C40)</f>
        <v/>
      </c>
      <c r="D40" s="334" t="str">
        <f>IF('תנאי סף'!$AK40&lt;&gt;1,"",'תנאי סף'!D40)</f>
        <v/>
      </c>
      <c r="E40" s="334" t="str">
        <f>IF('תנאי סף'!$AK40&lt;&gt;1,"",'תנאי סף'!E40)</f>
        <v/>
      </c>
      <c r="F40" s="334" t="str">
        <f>IF('תנאי סף'!$AK40&lt;&gt;1,"",'תנאי סף'!F40)</f>
        <v/>
      </c>
      <c r="G40" s="335"/>
      <c r="H40" s="202" t="str">
        <f t="shared" si="10"/>
        <v/>
      </c>
      <c r="I40" s="337"/>
      <c r="J40" s="338"/>
      <c r="K40" s="337"/>
      <c r="L40" s="338"/>
      <c r="M40" s="337"/>
      <c r="N40" s="338"/>
      <c r="O40" s="339"/>
      <c r="P40" s="339"/>
      <c r="Q40" s="337"/>
      <c r="R40" s="337"/>
      <c r="S40" s="337"/>
      <c r="T40" s="337"/>
      <c r="U40" s="337"/>
      <c r="V40" s="202" t="str">
        <f t="shared" si="7"/>
        <v/>
      </c>
      <c r="W40" s="28"/>
      <c r="X40" s="337"/>
      <c r="Y40" s="337"/>
      <c r="Z40" s="337"/>
      <c r="AA40" s="231" t="str">
        <f t="shared" si="11"/>
        <v/>
      </c>
      <c r="AB40" s="1">
        <f t="shared" si="12"/>
        <v>1</v>
      </c>
      <c r="AC40" s="1" t="str">
        <f t="shared" si="13"/>
        <v/>
      </c>
      <c r="AD40" s="1" t="str">
        <f t="shared" si="13"/>
        <v/>
      </c>
      <c r="AE40" s="1">
        <f t="shared" si="14"/>
        <v>1</v>
      </c>
    </row>
    <row r="41" spans="2:31" hidden="1" x14ac:dyDescent="0.25">
      <c r="B41" s="24" t="str">
        <f t="shared" si="9"/>
        <v/>
      </c>
      <c r="C41" s="334" t="str">
        <f>IF('תנאי סף'!$AK41&lt;&gt;1,"",'תנאי סף'!C41)</f>
        <v/>
      </c>
      <c r="D41" s="334" t="str">
        <f>IF('תנאי סף'!$AK41&lt;&gt;1,"",'תנאי סף'!D41)</f>
        <v/>
      </c>
      <c r="E41" s="334" t="str">
        <f>IF('תנאי סף'!$AK41&lt;&gt;1,"",'תנאי סף'!E41)</f>
        <v/>
      </c>
      <c r="F41" s="334" t="str">
        <f>IF('תנאי סף'!$AK41&lt;&gt;1,"",'תנאי סף'!F41)</f>
        <v/>
      </c>
      <c r="G41" s="335"/>
      <c r="H41" s="202" t="str">
        <f>IF($F41="","",IF(G41&gt;0,'תנאי סף'!W41-G41,$AC$1))</f>
        <v/>
      </c>
      <c r="I41" s="28"/>
      <c r="J41" s="27"/>
      <c r="K41" s="28"/>
      <c r="L41" s="27"/>
      <c r="M41" s="28"/>
      <c r="N41" s="27"/>
      <c r="O41" s="30"/>
      <c r="P41" s="30"/>
      <c r="Q41" s="28"/>
      <c r="R41" s="28"/>
      <c r="S41" s="28"/>
      <c r="T41" s="28"/>
      <c r="U41" s="28"/>
      <c r="V41" s="202" t="str">
        <f t="shared" si="7"/>
        <v/>
      </c>
      <c r="W41" s="28"/>
      <c r="X41" s="28"/>
      <c r="Y41" s="28"/>
      <c r="Z41" s="28"/>
      <c r="AA41" s="231" t="str">
        <f t="shared" si="11"/>
        <v/>
      </c>
      <c r="AB41" s="1">
        <f t="shared" si="12"/>
        <v>1</v>
      </c>
      <c r="AC41" s="1" t="str">
        <f t="shared" si="13"/>
        <v/>
      </c>
      <c r="AD41" s="1" t="str">
        <f t="shared" si="13"/>
        <v/>
      </c>
      <c r="AE41" s="1">
        <f t="shared" si="14"/>
        <v>1</v>
      </c>
    </row>
    <row r="42" spans="2:31" hidden="1" x14ac:dyDescent="0.25">
      <c r="B42" s="24" t="str">
        <f t="shared" si="9"/>
        <v/>
      </c>
      <c r="C42" s="334" t="str">
        <f>IF('תנאי סף'!$AK42&lt;&gt;1,"",'תנאי סף'!C42)</f>
        <v/>
      </c>
      <c r="D42" s="334" t="str">
        <f>IF('תנאי סף'!$AK42&lt;&gt;1,"",'תנאי סף'!D42)</f>
        <v/>
      </c>
      <c r="E42" s="334" t="str">
        <f>IF('תנאי סף'!$AK42&lt;&gt;1,"",'תנאי סף'!E42)</f>
        <v/>
      </c>
      <c r="F42" s="334" t="str">
        <f>IF('תנאי סף'!$AK42&lt;&gt;1,"",'תנאי סף'!F42)</f>
        <v/>
      </c>
      <c r="G42" s="335"/>
      <c r="H42" s="202" t="str">
        <f>IF($F42="","",IF(G42&gt;0,'תנאי סף'!W42-G42,$AC$1))</f>
        <v/>
      </c>
      <c r="I42" s="28"/>
      <c r="J42" s="27"/>
      <c r="K42" s="28"/>
      <c r="L42" s="27"/>
      <c r="M42" s="28"/>
      <c r="N42" s="27"/>
      <c r="O42" s="30"/>
      <c r="P42" s="30"/>
      <c r="Q42" s="28"/>
      <c r="R42" s="28"/>
      <c r="S42" s="28"/>
      <c r="T42" s="28"/>
      <c r="U42" s="28"/>
      <c r="V42" s="202" t="str">
        <f t="shared" si="7"/>
        <v/>
      </c>
      <c r="W42" s="28"/>
      <c r="X42" s="28"/>
      <c r="Y42" s="28"/>
      <c r="Z42" s="28"/>
      <c r="AA42" s="231" t="str">
        <f t="shared" si="11"/>
        <v/>
      </c>
      <c r="AB42" s="1">
        <f t="shared" si="12"/>
        <v>1</v>
      </c>
      <c r="AC42" s="1" t="str">
        <f t="shared" si="13"/>
        <v/>
      </c>
      <c r="AD42" s="1" t="str">
        <f t="shared" si="13"/>
        <v/>
      </c>
      <c r="AE42" s="1">
        <f t="shared" si="14"/>
        <v>1</v>
      </c>
    </row>
    <row r="43" spans="2:31" hidden="1" x14ac:dyDescent="0.25">
      <c r="B43" s="24" t="str">
        <f t="shared" si="9"/>
        <v/>
      </c>
      <c r="C43" s="334" t="str">
        <f>IF('תנאי סף'!$AK43&lt;&gt;1,"",'תנאי סף'!C43)</f>
        <v/>
      </c>
      <c r="D43" s="334" t="str">
        <f>IF('תנאי סף'!$AK43&lt;&gt;1,"",'תנאי סף'!D43)</f>
        <v/>
      </c>
      <c r="E43" s="334" t="str">
        <f>IF('תנאי סף'!$AK43&lt;&gt;1,"",'תנאי סף'!E43)</f>
        <v/>
      </c>
      <c r="F43" s="334" t="str">
        <f>IF('תנאי סף'!$AK43&lt;&gt;1,"",'תנאי סף'!F43)</f>
        <v/>
      </c>
      <c r="G43" s="335"/>
      <c r="H43" s="202" t="str">
        <f>IF($F43="","",IF(G43&gt;0,'תנאי סף'!W43-G43,$AC$1))</f>
        <v/>
      </c>
      <c r="I43" s="28"/>
      <c r="J43" s="27"/>
      <c r="K43" s="28"/>
      <c r="L43" s="27"/>
      <c r="M43" s="28"/>
      <c r="N43" s="27"/>
      <c r="O43" s="30"/>
      <c r="P43" s="30"/>
      <c r="Q43" s="28"/>
      <c r="R43" s="28"/>
      <c r="S43" s="28"/>
      <c r="T43" s="28"/>
      <c r="U43" s="28"/>
      <c r="V43" s="202" t="str">
        <f t="shared" si="7"/>
        <v/>
      </c>
      <c r="W43" s="28"/>
      <c r="X43" s="28"/>
      <c r="Y43" s="28"/>
      <c r="Z43" s="28"/>
      <c r="AA43" s="231" t="str">
        <f t="shared" si="11"/>
        <v/>
      </c>
      <c r="AB43" s="1">
        <f t="shared" si="12"/>
        <v>1</v>
      </c>
      <c r="AC43" s="1" t="str">
        <f t="shared" si="13"/>
        <v/>
      </c>
      <c r="AD43" s="1" t="str">
        <f t="shared" si="13"/>
        <v/>
      </c>
      <c r="AE43" s="1">
        <f t="shared" si="14"/>
        <v>1</v>
      </c>
    </row>
    <row r="44" spans="2:31" hidden="1" x14ac:dyDescent="0.25">
      <c r="B44" s="24" t="str">
        <f t="shared" si="9"/>
        <v/>
      </c>
      <c r="C44" s="334" t="str">
        <f>IF('תנאי סף'!$AK44&lt;&gt;1,"",'תנאי סף'!C44)</f>
        <v/>
      </c>
      <c r="D44" s="334" t="str">
        <f>IF('תנאי סף'!$AK44&lt;&gt;1,"",'תנאי סף'!D44)</f>
        <v/>
      </c>
      <c r="E44" s="334" t="str">
        <f>IF('תנאי סף'!$AK44&lt;&gt;1,"",'תנאי סף'!E44)</f>
        <v/>
      </c>
      <c r="F44" s="334" t="str">
        <f>IF('תנאי סף'!$AK44&lt;&gt;1,"",'תנאי סף'!F44)</f>
        <v/>
      </c>
      <c r="G44" s="335"/>
      <c r="H44" s="202" t="str">
        <f>IF($F44="","",IF(G44&gt;0,'תנאי סף'!W44-G44,$AC$1))</f>
        <v/>
      </c>
      <c r="I44" s="28"/>
      <c r="J44" s="27"/>
      <c r="K44" s="28"/>
      <c r="L44" s="27"/>
      <c r="M44" s="28"/>
      <c r="N44" s="27"/>
      <c r="O44" s="30"/>
      <c r="P44" s="30"/>
      <c r="Q44" s="28"/>
      <c r="R44" s="28"/>
      <c r="S44" s="28"/>
      <c r="T44" s="28"/>
      <c r="U44" s="28"/>
      <c r="V44" s="202" t="str">
        <f t="shared" si="7"/>
        <v/>
      </c>
      <c r="W44" s="28"/>
      <c r="X44" s="28"/>
      <c r="Y44" s="28"/>
      <c r="Z44" s="28"/>
      <c r="AA44" s="231" t="str">
        <f t="shared" si="11"/>
        <v/>
      </c>
      <c r="AB44" s="1">
        <f t="shared" si="12"/>
        <v>1</v>
      </c>
      <c r="AC44" s="1" t="str">
        <f t="shared" si="13"/>
        <v/>
      </c>
      <c r="AD44" s="1" t="str">
        <f t="shared" si="13"/>
        <v/>
      </c>
      <c r="AE44" s="1">
        <f t="shared" si="14"/>
        <v>1</v>
      </c>
    </row>
    <row r="45" spans="2:31" hidden="1" x14ac:dyDescent="0.25">
      <c r="B45" s="24" t="str">
        <f t="shared" si="9"/>
        <v/>
      </c>
      <c r="C45" s="334" t="str">
        <f>IF('תנאי סף'!$AK45&lt;&gt;1,"",'תנאי סף'!C45)</f>
        <v/>
      </c>
      <c r="D45" s="334" t="str">
        <f>IF('תנאי סף'!$AK45&lt;&gt;1,"",'תנאי סף'!D45)</f>
        <v/>
      </c>
      <c r="E45" s="334" t="str">
        <f>IF('תנאי סף'!$AK45&lt;&gt;1,"",'תנאי סף'!E45)</f>
        <v/>
      </c>
      <c r="F45" s="334" t="str">
        <f>IF('תנאי סף'!$AK45&lt;&gt;1,"",'תנאי סף'!F45)</f>
        <v/>
      </c>
      <c r="G45" s="335"/>
      <c r="H45" s="202" t="str">
        <f>IF($F45="","",IF(G45&gt;0,'תנאי סף'!W45-G45,$AC$1))</f>
        <v/>
      </c>
      <c r="I45" s="28"/>
      <c r="J45" s="27"/>
      <c r="K45" s="28"/>
      <c r="L45" s="27"/>
      <c r="M45" s="28"/>
      <c r="N45" s="27"/>
      <c r="O45" s="30"/>
      <c r="P45" s="30"/>
      <c r="Q45" s="28"/>
      <c r="R45" s="28"/>
      <c r="S45" s="28"/>
      <c r="T45" s="28"/>
      <c r="U45" s="28"/>
      <c r="V45" s="202" t="str">
        <f t="shared" si="7"/>
        <v/>
      </c>
      <c r="W45" s="28"/>
      <c r="X45" s="28"/>
      <c r="Y45" s="28"/>
      <c r="Z45" s="28"/>
      <c r="AA45" s="231" t="str">
        <f t="shared" si="11"/>
        <v/>
      </c>
      <c r="AB45" s="1">
        <f t="shared" si="12"/>
        <v>1</v>
      </c>
      <c r="AC45" s="1" t="str">
        <f t="shared" si="13"/>
        <v/>
      </c>
      <c r="AD45" s="1" t="str">
        <f t="shared" si="13"/>
        <v/>
      </c>
      <c r="AE45" s="1">
        <f t="shared" si="14"/>
        <v>1</v>
      </c>
    </row>
    <row r="46" spans="2:31" hidden="1" x14ac:dyDescent="0.25">
      <c r="B46" s="24" t="str">
        <f t="shared" si="9"/>
        <v/>
      </c>
      <c r="C46" s="334" t="str">
        <f>IF('תנאי סף'!$AK46&lt;&gt;1,"",'תנאי סף'!C46)</f>
        <v/>
      </c>
      <c r="D46" s="334" t="str">
        <f>IF('תנאי סף'!$AK46&lt;&gt;1,"",'תנאי סף'!D46)</f>
        <v/>
      </c>
      <c r="E46" s="334" t="str">
        <f>IF('תנאי סף'!$AK46&lt;&gt;1,"",'תנאי סף'!E46)</f>
        <v/>
      </c>
      <c r="F46" s="334" t="str">
        <f>IF('תנאי סף'!$AK46&lt;&gt;1,"",'תנאי סף'!F46)</f>
        <v/>
      </c>
      <c r="G46" s="335"/>
      <c r="H46" s="202" t="str">
        <f>IF($F46="","",IF(G46&gt;0,'תנאי סף'!W46-G46,$AC$1))</f>
        <v/>
      </c>
      <c r="I46" s="28"/>
      <c r="J46" s="27"/>
      <c r="K46" s="28"/>
      <c r="L46" s="27"/>
      <c r="M46" s="28"/>
      <c r="N46" s="27"/>
      <c r="O46" s="30"/>
      <c r="P46" s="30"/>
      <c r="Q46" s="28"/>
      <c r="R46" s="28"/>
      <c r="S46" s="28"/>
      <c r="T46" s="28"/>
      <c r="U46" s="28"/>
      <c r="V46" s="202" t="str">
        <f t="shared" si="7"/>
        <v/>
      </c>
      <c r="W46" s="28"/>
      <c r="X46" s="28"/>
      <c r="Y46" s="28"/>
      <c r="Z46" s="28"/>
      <c r="AA46" s="231" t="str">
        <f t="shared" si="11"/>
        <v/>
      </c>
      <c r="AB46" s="1">
        <f t="shared" si="12"/>
        <v>1</v>
      </c>
      <c r="AC46" s="1" t="str">
        <f t="shared" si="13"/>
        <v/>
      </c>
      <c r="AD46" s="1" t="str">
        <f t="shared" si="13"/>
        <v/>
      </c>
      <c r="AE46" s="1">
        <f t="shared" si="14"/>
        <v>1</v>
      </c>
    </row>
    <row r="47" spans="2:31" hidden="1" x14ac:dyDescent="0.25">
      <c r="B47" s="24" t="str">
        <f t="shared" si="9"/>
        <v/>
      </c>
      <c r="C47" s="334" t="str">
        <f>IF('תנאי סף'!$AK47&lt;&gt;1,"",'תנאי סף'!C47)</f>
        <v/>
      </c>
      <c r="D47" s="334" t="str">
        <f>IF('תנאי סף'!$AK47&lt;&gt;1,"",'תנאי סף'!D47)</f>
        <v/>
      </c>
      <c r="E47" s="334" t="str">
        <f>IF('תנאי סף'!$AK47&lt;&gt;1,"",'תנאי סף'!E47)</f>
        <v/>
      </c>
      <c r="F47" s="334" t="str">
        <f>IF('תנאי סף'!$AK47&lt;&gt;1,"",'תנאי סף'!F47)</f>
        <v/>
      </c>
      <c r="G47" s="335"/>
      <c r="H47" s="202" t="str">
        <f>IF($F47="","",IF(G47&gt;0,'תנאי סף'!W47-G47,$AC$1))</f>
        <v/>
      </c>
      <c r="I47" s="28"/>
      <c r="J47" s="27"/>
      <c r="K47" s="28"/>
      <c r="L47" s="27"/>
      <c r="M47" s="28"/>
      <c r="N47" s="27"/>
      <c r="O47" s="30"/>
      <c r="P47" s="30"/>
      <c r="Q47" s="28"/>
      <c r="R47" s="28"/>
      <c r="S47" s="28"/>
      <c r="T47" s="28"/>
      <c r="U47" s="28"/>
      <c r="V47" s="202" t="str">
        <f t="shared" si="7"/>
        <v/>
      </c>
      <c r="W47" s="28"/>
      <c r="X47" s="28"/>
      <c r="Y47" s="28"/>
      <c r="Z47" s="28"/>
      <c r="AA47" s="231" t="str">
        <f t="shared" si="11"/>
        <v/>
      </c>
      <c r="AB47" s="1">
        <f t="shared" si="12"/>
        <v>1</v>
      </c>
      <c r="AC47" s="1" t="str">
        <f t="shared" si="13"/>
        <v/>
      </c>
      <c r="AD47" s="1" t="str">
        <f t="shared" si="13"/>
        <v/>
      </c>
      <c r="AE47" s="1">
        <f t="shared" si="14"/>
        <v>1</v>
      </c>
    </row>
    <row r="48" spans="2:31" hidden="1" x14ac:dyDescent="0.25">
      <c r="B48" s="24" t="str">
        <f t="shared" si="9"/>
        <v/>
      </c>
      <c r="C48" s="334" t="str">
        <f>IF('תנאי סף'!$AK48&lt;&gt;1,"",'תנאי סף'!C48)</f>
        <v/>
      </c>
      <c r="D48" s="334" t="str">
        <f>IF('תנאי סף'!$AK48&lt;&gt;1,"",'תנאי סף'!D48)</f>
        <v/>
      </c>
      <c r="E48" s="334" t="str">
        <f>IF('תנאי סף'!$AK48&lt;&gt;1,"",'תנאי סף'!E48)</f>
        <v/>
      </c>
      <c r="F48" s="334" t="str">
        <f>IF('תנאי סף'!$AK48&lt;&gt;1,"",'תנאי סף'!F48)</f>
        <v/>
      </c>
      <c r="G48" s="335"/>
      <c r="H48" s="202" t="str">
        <f>IF($F48="","",IF(G48&gt;0,'תנאי סף'!W48-G48,$AC$1))</f>
        <v/>
      </c>
      <c r="I48" s="28"/>
      <c r="J48" s="27"/>
      <c r="K48" s="28"/>
      <c r="L48" s="27"/>
      <c r="M48" s="28"/>
      <c r="N48" s="27"/>
      <c r="O48" s="30"/>
      <c r="P48" s="30"/>
      <c r="Q48" s="28"/>
      <c r="R48" s="28"/>
      <c r="S48" s="28"/>
      <c r="T48" s="28"/>
      <c r="U48" s="28"/>
      <c r="V48" s="202" t="str">
        <f t="shared" si="7"/>
        <v/>
      </c>
      <c r="W48" s="28"/>
      <c r="X48" s="28"/>
      <c r="Y48" s="28"/>
      <c r="Z48" s="28"/>
      <c r="AA48" s="231" t="str">
        <f t="shared" si="11"/>
        <v/>
      </c>
      <c r="AB48" s="1">
        <f t="shared" si="12"/>
        <v>1</v>
      </c>
      <c r="AC48" s="1" t="str">
        <f t="shared" si="13"/>
        <v/>
      </c>
      <c r="AD48" s="1" t="str">
        <f t="shared" si="13"/>
        <v/>
      </c>
      <c r="AE48" s="1">
        <f t="shared" si="14"/>
        <v>1</v>
      </c>
    </row>
    <row r="49" spans="2:31" hidden="1" x14ac:dyDescent="0.25">
      <c r="B49" s="24" t="str">
        <f t="shared" si="9"/>
        <v/>
      </c>
      <c r="C49" s="334" t="str">
        <f>IF('תנאי סף'!$AK49&lt;&gt;1,"",'תנאי סף'!C49)</f>
        <v/>
      </c>
      <c r="D49" s="334" t="str">
        <f>IF('תנאי סף'!$AK49&lt;&gt;1,"",'תנאי סף'!D49)</f>
        <v/>
      </c>
      <c r="E49" s="334" t="str">
        <f>IF('תנאי סף'!$AK49&lt;&gt;1,"",'תנאי סף'!E49)</f>
        <v/>
      </c>
      <c r="F49" s="334" t="str">
        <f>IF('תנאי סף'!$AK49&lt;&gt;1,"",'תנאי סף'!F49)</f>
        <v/>
      </c>
      <c r="G49" s="335"/>
      <c r="H49" s="202" t="str">
        <f>IF($F49="","",IF(G49&gt;0,'תנאי סף'!W49-G49,$AC$1))</f>
        <v/>
      </c>
      <c r="I49" s="28"/>
      <c r="J49" s="27"/>
      <c r="K49" s="28"/>
      <c r="L49" s="27"/>
      <c r="M49" s="28"/>
      <c r="N49" s="27"/>
      <c r="O49" s="30"/>
      <c r="P49" s="30"/>
      <c r="Q49" s="28"/>
      <c r="R49" s="28"/>
      <c r="S49" s="28"/>
      <c r="T49" s="28"/>
      <c r="U49" s="28"/>
      <c r="V49" s="202" t="str">
        <f t="shared" si="7"/>
        <v/>
      </c>
      <c r="W49" s="28"/>
      <c r="X49" s="28"/>
      <c r="Y49" s="28"/>
      <c r="Z49" s="28"/>
      <c r="AA49" s="231" t="str">
        <f t="shared" si="11"/>
        <v/>
      </c>
      <c r="AB49" s="1">
        <f t="shared" si="12"/>
        <v>1</v>
      </c>
      <c r="AC49" s="1" t="str">
        <f t="shared" si="13"/>
        <v/>
      </c>
      <c r="AD49" s="1" t="str">
        <f t="shared" si="13"/>
        <v/>
      </c>
      <c r="AE49" s="1">
        <f t="shared" si="14"/>
        <v>1</v>
      </c>
    </row>
    <row r="50" spans="2:31" hidden="1" x14ac:dyDescent="0.25">
      <c r="B50" s="24" t="str">
        <f t="shared" si="9"/>
        <v/>
      </c>
      <c r="C50" s="334" t="str">
        <f>IF('תנאי סף'!$AK50&lt;&gt;1,"",'תנאי סף'!C50)</f>
        <v/>
      </c>
      <c r="D50" s="334" t="str">
        <f>IF('תנאי סף'!$AK50&lt;&gt;1,"",'תנאי סף'!D50)</f>
        <v/>
      </c>
      <c r="E50" s="334" t="str">
        <f>IF('תנאי סף'!$AK50&lt;&gt;1,"",'תנאי סף'!E50)</f>
        <v/>
      </c>
      <c r="F50" s="334" t="str">
        <f>IF('תנאי סף'!$AK50&lt;&gt;1,"",'תנאי סף'!F50)</f>
        <v/>
      </c>
      <c r="G50" s="335"/>
      <c r="H50" s="202" t="str">
        <f>IF($F50="","",IF(G50&gt;0,'תנאי סף'!W50-G50,$AC$1))</f>
        <v/>
      </c>
      <c r="I50" s="28"/>
      <c r="J50" s="27"/>
      <c r="K50" s="28"/>
      <c r="L50" s="27"/>
      <c r="M50" s="28"/>
      <c r="N50" s="27"/>
      <c r="O50" s="30"/>
      <c r="P50" s="30"/>
      <c r="Q50" s="28"/>
      <c r="R50" s="28"/>
      <c r="S50" s="28"/>
      <c r="T50" s="28"/>
      <c r="U50" s="28"/>
      <c r="V50" s="202" t="str">
        <f t="shared" si="7"/>
        <v/>
      </c>
      <c r="W50" s="28"/>
      <c r="X50" s="28"/>
      <c r="Y50" s="28"/>
      <c r="Z50" s="28"/>
      <c r="AA50" s="231" t="str">
        <f t="shared" si="11"/>
        <v/>
      </c>
      <c r="AB50" s="1">
        <f t="shared" si="12"/>
        <v>1</v>
      </c>
      <c r="AC50" s="1" t="str">
        <f t="shared" si="13"/>
        <v/>
      </c>
      <c r="AD50" s="1" t="str">
        <f t="shared" si="13"/>
        <v/>
      </c>
      <c r="AE50" s="1">
        <f t="shared" si="14"/>
        <v>1</v>
      </c>
    </row>
    <row r="51" spans="2:31" hidden="1" x14ac:dyDescent="0.25">
      <c r="B51" s="24" t="str">
        <f t="shared" si="9"/>
        <v/>
      </c>
      <c r="C51" s="334" t="str">
        <f>IF('תנאי סף'!$AK51&lt;&gt;1,"",'תנאי סף'!C51)</f>
        <v/>
      </c>
      <c r="D51" s="334" t="str">
        <f>IF('תנאי סף'!$AK51&lt;&gt;1,"",'תנאי סף'!D51)</f>
        <v/>
      </c>
      <c r="E51" s="334" t="str">
        <f>IF('תנאי סף'!$AK51&lt;&gt;1,"",'תנאי סף'!E51)</f>
        <v/>
      </c>
      <c r="F51" s="334" t="str">
        <f>IF('תנאי סף'!$AK51&lt;&gt;1,"",'תנאי סף'!F51)</f>
        <v/>
      </c>
      <c r="G51" s="335"/>
      <c r="H51" s="202" t="str">
        <f>IF($F51="","",IF(G51&gt;0,'תנאי סף'!W51-G51,$AC$1))</f>
        <v/>
      </c>
      <c r="I51" s="28"/>
      <c r="J51" s="27"/>
      <c r="K51" s="28"/>
      <c r="L51" s="27"/>
      <c r="M51" s="28"/>
      <c r="N51" s="27"/>
      <c r="O51" s="30"/>
      <c r="P51" s="30"/>
      <c r="Q51" s="28"/>
      <c r="R51" s="28"/>
      <c r="S51" s="28"/>
      <c r="T51" s="28"/>
      <c r="U51" s="28"/>
      <c r="V51" s="202" t="str">
        <f t="shared" si="7"/>
        <v/>
      </c>
      <c r="W51" s="28"/>
      <c r="X51" s="28"/>
      <c r="Y51" s="28"/>
      <c r="Z51" s="28"/>
      <c r="AA51" s="231" t="str">
        <f t="shared" si="11"/>
        <v/>
      </c>
      <c r="AB51" s="1">
        <f t="shared" si="12"/>
        <v>1</v>
      </c>
      <c r="AC51" s="1" t="str">
        <f t="shared" si="13"/>
        <v/>
      </c>
      <c r="AD51" s="1" t="str">
        <f t="shared" si="13"/>
        <v/>
      </c>
      <c r="AE51" s="1">
        <f t="shared" si="14"/>
        <v>1</v>
      </c>
    </row>
    <row r="52" spans="2:31" hidden="1" x14ac:dyDescent="0.25">
      <c r="B52" s="24" t="str">
        <f t="shared" si="9"/>
        <v/>
      </c>
      <c r="C52" s="334" t="str">
        <f>IF('תנאי סף'!$AK52&lt;&gt;1,"",'תנאי סף'!C52)</f>
        <v/>
      </c>
      <c r="D52" s="334" t="str">
        <f>IF('תנאי סף'!$AK52&lt;&gt;1,"",'תנאי סף'!D52)</f>
        <v/>
      </c>
      <c r="E52" s="334" t="str">
        <f>IF('תנאי סף'!$AK52&lt;&gt;1,"",'תנאי סף'!E52)</f>
        <v/>
      </c>
      <c r="F52" s="334" t="str">
        <f>IF('תנאי סף'!$AK52&lt;&gt;1,"",'תנאי סף'!F52)</f>
        <v/>
      </c>
      <c r="G52" s="335"/>
      <c r="H52" s="202" t="str">
        <f>IF($F52="","",IF(G52&gt;0,'תנאי סף'!W52-G52,$AC$1))</f>
        <v/>
      </c>
      <c r="I52" s="28"/>
      <c r="J52" s="27"/>
      <c r="K52" s="28"/>
      <c r="L52" s="27"/>
      <c r="M52" s="28"/>
      <c r="N52" s="27"/>
      <c r="O52" s="30"/>
      <c r="P52" s="30"/>
      <c r="Q52" s="28"/>
      <c r="R52" s="28"/>
      <c r="S52" s="28"/>
      <c r="T52" s="28"/>
      <c r="U52" s="28"/>
      <c r="V52" s="202" t="str">
        <f t="shared" si="7"/>
        <v/>
      </c>
      <c r="W52" s="28"/>
      <c r="X52" s="28"/>
      <c r="Y52" s="28"/>
      <c r="Z52" s="28"/>
      <c r="AA52" s="231" t="str">
        <f t="shared" si="11"/>
        <v/>
      </c>
      <c r="AB52" s="1">
        <f t="shared" si="12"/>
        <v>1</v>
      </c>
      <c r="AC52" s="1" t="str">
        <f t="shared" si="13"/>
        <v/>
      </c>
      <c r="AD52" s="1" t="str">
        <f t="shared" si="13"/>
        <v/>
      </c>
      <c r="AE52" s="1">
        <f t="shared" si="14"/>
        <v>1</v>
      </c>
    </row>
    <row r="53" spans="2:31" hidden="1" x14ac:dyDescent="0.25">
      <c r="B53" s="24" t="str">
        <f t="shared" si="9"/>
        <v/>
      </c>
      <c r="C53" s="334" t="str">
        <f>IF('תנאי סף'!$AK53&lt;&gt;1,"",'תנאי סף'!C53)</f>
        <v/>
      </c>
      <c r="D53" s="334" t="str">
        <f>IF('תנאי סף'!$AK53&lt;&gt;1,"",'תנאי סף'!D53)</f>
        <v/>
      </c>
      <c r="E53" s="334" t="str">
        <f>IF('תנאי סף'!$AK53&lt;&gt;1,"",'תנאי סף'!E53)</f>
        <v/>
      </c>
      <c r="F53" s="334" t="str">
        <f>IF('תנאי סף'!$AK53&lt;&gt;1,"",'תנאי סף'!F53)</f>
        <v/>
      </c>
      <c r="G53" s="335"/>
      <c r="H53" s="202" t="str">
        <f>IF($F53="","",IF(G53&gt;0,'תנאי סף'!W53-G53,$AC$1))</f>
        <v/>
      </c>
      <c r="I53" s="28"/>
      <c r="J53" s="27"/>
      <c r="K53" s="28"/>
      <c r="L53" s="27"/>
      <c r="M53" s="28"/>
      <c r="N53" s="27"/>
      <c r="O53" s="30"/>
      <c r="P53" s="30"/>
      <c r="Q53" s="28"/>
      <c r="R53" s="28"/>
      <c r="S53" s="28"/>
      <c r="T53" s="28"/>
      <c r="U53" s="28"/>
      <c r="V53" s="202" t="str">
        <f t="shared" si="7"/>
        <v/>
      </c>
      <c r="W53" s="28"/>
      <c r="X53" s="28"/>
      <c r="Y53" s="28"/>
      <c r="Z53" s="28"/>
      <c r="AA53" s="231" t="str">
        <f t="shared" si="11"/>
        <v/>
      </c>
      <c r="AB53" s="1">
        <f t="shared" si="12"/>
        <v>1</v>
      </c>
      <c r="AC53" s="1" t="str">
        <f t="shared" si="13"/>
        <v/>
      </c>
      <c r="AD53" s="1" t="str">
        <f t="shared" si="13"/>
        <v/>
      </c>
      <c r="AE53" s="1">
        <f t="shared" si="14"/>
        <v>1</v>
      </c>
    </row>
    <row r="54" spans="2:31" hidden="1" x14ac:dyDescent="0.25">
      <c r="B54" s="24" t="str">
        <f t="shared" si="9"/>
        <v/>
      </c>
      <c r="C54" s="334" t="str">
        <f>IF('תנאי סף'!$AK54&lt;&gt;1,"",'תנאי סף'!C54)</f>
        <v/>
      </c>
      <c r="D54" s="334" t="str">
        <f>IF('תנאי סף'!$AK54&lt;&gt;1,"",'תנאי סף'!D54)</f>
        <v/>
      </c>
      <c r="E54" s="334" t="str">
        <f>IF('תנאי סף'!$AK54&lt;&gt;1,"",'תנאי סף'!E54)</f>
        <v/>
      </c>
      <c r="F54" s="334" t="str">
        <f>IF('תנאי סף'!$AK54&lt;&gt;1,"",'תנאי סף'!F54)</f>
        <v/>
      </c>
      <c r="G54" s="335"/>
      <c r="H54" s="202" t="str">
        <f>IF($F54="","",IF(G54&gt;0,'תנאי סף'!W54-G54,$AC$1))</f>
        <v/>
      </c>
      <c r="I54" s="28"/>
      <c r="J54" s="27"/>
      <c r="K54" s="28"/>
      <c r="L54" s="27"/>
      <c r="M54" s="28"/>
      <c r="N54" s="27"/>
      <c r="O54" s="30"/>
      <c r="P54" s="30"/>
      <c r="Q54" s="28"/>
      <c r="R54" s="28"/>
      <c r="S54" s="28"/>
      <c r="T54" s="28"/>
      <c r="U54" s="28"/>
      <c r="V54" s="202" t="str">
        <f t="shared" si="7"/>
        <v/>
      </c>
      <c r="W54" s="28"/>
      <c r="X54" s="28"/>
      <c r="Y54" s="28"/>
      <c r="Z54" s="28"/>
      <c r="AA54" s="231" t="str">
        <f t="shared" si="11"/>
        <v/>
      </c>
      <c r="AB54" s="1">
        <f t="shared" si="12"/>
        <v>1</v>
      </c>
      <c r="AC54" s="1" t="str">
        <f t="shared" si="13"/>
        <v/>
      </c>
      <c r="AD54" s="1" t="str">
        <f t="shared" si="13"/>
        <v/>
      </c>
      <c r="AE54" s="1">
        <f t="shared" si="14"/>
        <v>1</v>
      </c>
    </row>
    <row r="55" spans="2:31" hidden="1" x14ac:dyDescent="0.25">
      <c r="B55" s="24" t="str">
        <f t="shared" si="9"/>
        <v/>
      </c>
      <c r="C55" s="334" t="str">
        <f>IF('תנאי סף'!$AK55&lt;&gt;1,"",'תנאי סף'!C55)</f>
        <v/>
      </c>
      <c r="D55" s="334" t="str">
        <f>IF('תנאי סף'!$AK55&lt;&gt;1,"",'תנאי סף'!D55)</f>
        <v/>
      </c>
      <c r="E55" s="334" t="str">
        <f>IF('תנאי סף'!$AK55&lt;&gt;1,"",'תנאי סף'!E55)</f>
        <v/>
      </c>
      <c r="F55" s="334" t="str">
        <f>IF('תנאי סף'!$AK55&lt;&gt;1,"",'תנאי סף'!F55)</f>
        <v/>
      </c>
      <c r="G55" s="335"/>
      <c r="H55" s="202" t="str">
        <f>IF($F55="","",IF(G55&gt;0,'תנאי סף'!W55-G55,$AC$1))</f>
        <v/>
      </c>
      <c r="I55" s="28"/>
      <c r="J55" s="27"/>
      <c r="K55" s="28"/>
      <c r="L55" s="27"/>
      <c r="M55" s="28"/>
      <c r="N55" s="27"/>
      <c r="O55" s="30"/>
      <c r="P55" s="30"/>
      <c r="Q55" s="28"/>
      <c r="R55" s="28"/>
      <c r="S55" s="28"/>
      <c r="T55" s="28"/>
      <c r="U55" s="28"/>
      <c r="V55" s="202" t="str">
        <f t="shared" si="7"/>
        <v/>
      </c>
      <c r="W55" s="28"/>
      <c r="X55" s="28"/>
      <c r="Y55" s="28"/>
      <c r="Z55" s="28"/>
      <c r="AA55" s="231" t="str">
        <f t="shared" si="11"/>
        <v/>
      </c>
      <c r="AB55" s="1">
        <f t="shared" si="12"/>
        <v>1</v>
      </c>
      <c r="AC55" s="1" t="str">
        <f t="shared" si="13"/>
        <v/>
      </c>
      <c r="AD55" s="1" t="str">
        <f t="shared" si="13"/>
        <v/>
      </c>
      <c r="AE55" s="1">
        <f t="shared" si="14"/>
        <v>1</v>
      </c>
    </row>
    <row r="56" spans="2:31" hidden="1" x14ac:dyDescent="0.25">
      <c r="B56" s="24" t="str">
        <f t="shared" si="9"/>
        <v/>
      </c>
      <c r="C56" s="334" t="str">
        <f>IF('תנאי סף'!$AK56&lt;&gt;1,"",'תנאי סף'!C56)</f>
        <v/>
      </c>
      <c r="D56" s="334" t="str">
        <f>IF('תנאי סף'!$AK56&lt;&gt;1,"",'תנאי סף'!D56)</f>
        <v/>
      </c>
      <c r="E56" s="334" t="str">
        <f>IF('תנאי סף'!$AK56&lt;&gt;1,"",'תנאי סף'!E56)</f>
        <v/>
      </c>
      <c r="F56" s="334" t="str">
        <f>IF('תנאי סף'!$AK56&lt;&gt;1,"",'תנאי סף'!F56)</f>
        <v/>
      </c>
      <c r="G56" s="335"/>
      <c r="H56" s="202" t="str">
        <f>IF($F56="","",IF(G56&gt;0,'תנאי סף'!W56-G56,$AC$1))</f>
        <v/>
      </c>
      <c r="I56" s="28"/>
      <c r="J56" s="27"/>
      <c r="K56" s="28"/>
      <c r="L56" s="27"/>
      <c r="M56" s="28"/>
      <c r="N56" s="27"/>
      <c r="O56" s="30"/>
      <c r="P56" s="30"/>
      <c r="Q56" s="28"/>
      <c r="R56" s="28"/>
      <c r="S56" s="28"/>
      <c r="T56" s="28"/>
      <c r="U56" s="28"/>
      <c r="V56" s="202" t="str">
        <f t="shared" si="7"/>
        <v/>
      </c>
      <c r="W56" s="28"/>
      <c r="X56" s="28"/>
      <c r="Y56" s="28"/>
      <c r="Z56" s="28"/>
      <c r="AA56" s="231" t="str">
        <f t="shared" si="11"/>
        <v/>
      </c>
      <c r="AB56" s="1">
        <f t="shared" si="12"/>
        <v>1</v>
      </c>
      <c r="AC56" s="1" t="str">
        <f t="shared" si="13"/>
        <v/>
      </c>
      <c r="AD56" s="1" t="str">
        <f t="shared" si="13"/>
        <v/>
      </c>
      <c r="AE56" s="1">
        <f t="shared" si="14"/>
        <v>1</v>
      </c>
    </row>
    <row r="57" spans="2:31" hidden="1" x14ac:dyDescent="0.25">
      <c r="B57" s="24" t="str">
        <f t="shared" si="9"/>
        <v/>
      </c>
      <c r="C57" s="334" t="str">
        <f>IF('תנאי סף'!$AK57&lt;&gt;1,"",'תנאי סף'!C57)</f>
        <v/>
      </c>
      <c r="D57" s="334" t="str">
        <f>IF('תנאי סף'!$AK57&lt;&gt;1,"",'תנאי סף'!D57)</f>
        <v/>
      </c>
      <c r="E57" s="334" t="str">
        <f>IF('תנאי סף'!$AK57&lt;&gt;1,"",'תנאי סף'!E57)</f>
        <v/>
      </c>
      <c r="F57" s="334" t="str">
        <f>IF('תנאי סף'!$AK57&lt;&gt;1,"",'תנאי סף'!F57)</f>
        <v/>
      </c>
      <c r="G57" s="335"/>
      <c r="H57" s="202" t="str">
        <f>IF($F57="","",IF(G57&gt;0,'תנאי סף'!W57-G57,$AC$1))</f>
        <v/>
      </c>
      <c r="I57" s="28"/>
      <c r="J57" s="27"/>
      <c r="K57" s="28"/>
      <c r="L57" s="27"/>
      <c r="M57" s="28"/>
      <c r="N57" s="27"/>
      <c r="O57" s="30"/>
      <c r="P57" s="30"/>
      <c r="Q57" s="28"/>
      <c r="R57" s="28"/>
      <c r="S57" s="28"/>
      <c r="T57" s="28"/>
      <c r="U57" s="28"/>
      <c r="V57" s="202" t="str">
        <f t="shared" si="7"/>
        <v/>
      </c>
      <c r="W57" s="28"/>
      <c r="X57" s="28"/>
      <c r="Y57" s="28"/>
      <c r="Z57" s="28"/>
      <c r="AA57" s="231" t="str">
        <f t="shared" si="11"/>
        <v/>
      </c>
      <c r="AB57" s="1">
        <f t="shared" si="12"/>
        <v>1</v>
      </c>
      <c r="AC57" s="1" t="str">
        <f t="shared" si="13"/>
        <v/>
      </c>
      <c r="AD57" s="1" t="str">
        <f t="shared" si="13"/>
        <v/>
      </c>
      <c r="AE57" s="1">
        <f t="shared" si="14"/>
        <v>1</v>
      </c>
    </row>
    <row r="58" spans="2:31" hidden="1" x14ac:dyDescent="0.25">
      <c r="B58" s="24" t="str">
        <f t="shared" si="9"/>
        <v/>
      </c>
      <c r="C58" s="334" t="str">
        <f>IF('תנאי סף'!$AK58&lt;&gt;1,"",'תנאי סף'!C58)</f>
        <v/>
      </c>
      <c r="D58" s="334" t="str">
        <f>IF('תנאי סף'!$AK58&lt;&gt;1,"",'תנאי סף'!D58)</f>
        <v/>
      </c>
      <c r="E58" s="334" t="str">
        <f>IF('תנאי סף'!$AK58&lt;&gt;1,"",'תנאי סף'!E58)</f>
        <v/>
      </c>
      <c r="F58" s="334" t="str">
        <f>IF('תנאי סף'!$AK58&lt;&gt;1,"",'תנאי סף'!F58)</f>
        <v/>
      </c>
      <c r="G58" s="335"/>
      <c r="H58" s="202" t="str">
        <f>IF($F58="","",IF(G58&gt;0,'תנאי סף'!W58-G58,$AC$1))</f>
        <v/>
      </c>
      <c r="I58" s="28"/>
      <c r="J58" s="27"/>
      <c r="K58" s="28"/>
      <c r="L58" s="27"/>
      <c r="M58" s="28"/>
      <c r="N58" s="27"/>
      <c r="O58" s="30"/>
      <c r="P58" s="30"/>
      <c r="Q58" s="28"/>
      <c r="R58" s="28"/>
      <c r="S58" s="28"/>
      <c r="T58" s="28"/>
      <c r="U58" s="28"/>
      <c r="V58" s="202" t="str">
        <f t="shared" si="7"/>
        <v/>
      </c>
      <c r="W58" s="28"/>
      <c r="X58" s="28"/>
      <c r="Y58" s="28"/>
      <c r="Z58" s="28"/>
      <c r="AA58" s="231" t="str">
        <f t="shared" si="11"/>
        <v/>
      </c>
      <c r="AB58" s="1">
        <f t="shared" si="12"/>
        <v>1</v>
      </c>
      <c r="AC58" s="1" t="str">
        <f t="shared" si="13"/>
        <v/>
      </c>
      <c r="AD58" s="1" t="str">
        <f t="shared" si="13"/>
        <v/>
      </c>
      <c r="AE58" s="1">
        <f t="shared" si="14"/>
        <v>1</v>
      </c>
    </row>
    <row r="59" spans="2:31" hidden="1" x14ac:dyDescent="0.25">
      <c r="B59" s="24" t="str">
        <f t="shared" si="9"/>
        <v/>
      </c>
      <c r="C59" s="334" t="str">
        <f>IF('תנאי סף'!$AK59&lt;&gt;1,"",'תנאי סף'!C59)</f>
        <v/>
      </c>
      <c r="D59" s="334" t="str">
        <f>IF('תנאי סף'!$AK59&lt;&gt;1,"",'תנאי סף'!D59)</f>
        <v/>
      </c>
      <c r="E59" s="334" t="str">
        <f>IF('תנאי סף'!$AK59&lt;&gt;1,"",'תנאי סף'!E59)</f>
        <v/>
      </c>
      <c r="F59" s="334" t="str">
        <f>IF('תנאי סף'!$AK59&lt;&gt;1,"",'תנאי סף'!F59)</f>
        <v/>
      </c>
      <c r="G59" s="335"/>
      <c r="H59" s="202" t="str">
        <f>IF($F59="","",IF(G59&gt;0,'תנאי סף'!W59-G59,$AC$1))</f>
        <v/>
      </c>
      <c r="I59" s="28"/>
      <c r="J59" s="27"/>
      <c r="K59" s="28"/>
      <c r="L59" s="27"/>
      <c r="M59" s="28"/>
      <c r="N59" s="27"/>
      <c r="O59" s="30"/>
      <c r="P59" s="30"/>
      <c r="Q59" s="28"/>
      <c r="R59" s="28"/>
      <c r="S59" s="28"/>
      <c r="T59" s="28"/>
      <c r="U59" s="28"/>
      <c r="V59" s="202" t="str">
        <f t="shared" si="7"/>
        <v/>
      </c>
      <c r="W59" s="28"/>
      <c r="X59" s="28"/>
      <c r="Y59" s="28"/>
      <c r="Z59" s="28"/>
      <c r="AA59" s="231" t="str">
        <f t="shared" si="11"/>
        <v/>
      </c>
      <c r="AB59" s="1">
        <f t="shared" si="12"/>
        <v>1</v>
      </c>
      <c r="AC59" s="1" t="str">
        <f t="shared" si="13"/>
        <v/>
      </c>
      <c r="AD59" s="1" t="str">
        <f t="shared" si="13"/>
        <v/>
      </c>
      <c r="AE59" s="1">
        <f t="shared" si="14"/>
        <v>1</v>
      </c>
    </row>
    <row r="60" spans="2:31" hidden="1" x14ac:dyDescent="0.25">
      <c r="B60" s="24" t="str">
        <f t="shared" si="9"/>
        <v/>
      </c>
      <c r="C60" s="334" t="str">
        <f>IF('תנאי סף'!$AK60&lt;&gt;1,"",'תנאי סף'!C60)</f>
        <v/>
      </c>
      <c r="D60" s="334" t="str">
        <f>IF('תנאי סף'!$AK60&lt;&gt;1,"",'תנאי סף'!D60)</f>
        <v/>
      </c>
      <c r="E60" s="334" t="str">
        <f>IF('תנאי סף'!$AK60&lt;&gt;1,"",'תנאי סף'!E60)</f>
        <v/>
      </c>
      <c r="F60" s="334" t="str">
        <f>IF('תנאי סף'!$AK60&lt;&gt;1,"",'תנאי סף'!F60)</f>
        <v/>
      </c>
      <c r="G60" s="335"/>
      <c r="H60" s="202" t="str">
        <f>IF($F60="","",IF(G60&gt;0,'תנאי סף'!W60-G60,$AC$1))</f>
        <v/>
      </c>
      <c r="I60" s="28"/>
      <c r="J60" s="27"/>
      <c r="K60" s="28"/>
      <c r="L60" s="27"/>
      <c r="M60" s="28"/>
      <c r="N60" s="27"/>
      <c r="O60" s="30"/>
      <c r="P60" s="30"/>
      <c r="Q60" s="28"/>
      <c r="R60" s="28"/>
      <c r="S60" s="28"/>
      <c r="T60" s="28"/>
      <c r="U60" s="28"/>
      <c r="V60" s="202" t="str">
        <f t="shared" si="7"/>
        <v/>
      </c>
      <c r="W60" s="28"/>
      <c r="X60" s="28"/>
      <c r="Y60" s="28"/>
      <c r="Z60" s="28"/>
      <c r="AA60" s="231" t="str">
        <f t="shared" si="11"/>
        <v/>
      </c>
      <c r="AB60" s="1">
        <f t="shared" si="12"/>
        <v>1</v>
      </c>
      <c r="AC60" s="1" t="str">
        <f t="shared" si="13"/>
        <v/>
      </c>
      <c r="AD60" s="1" t="str">
        <f t="shared" si="13"/>
        <v/>
      </c>
      <c r="AE60" s="1">
        <f t="shared" si="14"/>
        <v>1</v>
      </c>
    </row>
    <row r="61" spans="2:31" hidden="1" x14ac:dyDescent="0.25">
      <c r="B61" s="24" t="str">
        <f t="shared" si="9"/>
        <v/>
      </c>
      <c r="C61" s="334" t="str">
        <f>IF('תנאי סף'!$AK61&lt;&gt;1,"",'תנאי סף'!C61)</f>
        <v/>
      </c>
      <c r="D61" s="334" t="str">
        <f>IF('תנאי סף'!$AK61&lt;&gt;1,"",'תנאי סף'!D61)</f>
        <v/>
      </c>
      <c r="E61" s="334" t="str">
        <f>IF('תנאי סף'!$AK61&lt;&gt;1,"",'תנאי סף'!E61)</f>
        <v/>
      </c>
      <c r="F61" s="334" t="str">
        <f>IF('תנאי סף'!$AK61&lt;&gt;1,"",'תנאי סף'!F61)</f>
        <v/>
      </c>
      <c r="G61" s="335"/>
      <c r="H61" s="202" t="str">
        <f>IF($F61="","",IF(G61&gt;0,'תנאי סף'!W61-G61,$AC$1))</f>
        <v/>
      </c>
      <c r="I61" s="28"/>
      <c r="J61" s="27"/>
      <c r="K61" s="28"/>
      <c r="L61" s="27"/>
      <c r="M61" s="28"/>
      <c r="N61" s="27"/>
      <c r="O61" s="30"/>
      <c r="P61" s="30"/>
      <c r="Q61" s="28"/>
      <c r="R61" s="28"/>
      <c r="S61" s="28"/>
      <c r="T61" s="28"/>
      <c r="U61" s="28"/>
      <c r="V61" s="202" t="str">
        <f t="shared" si="7"/>
        <v/>
      </c>
      <c r="W61" s="28"/>
      <c r="X61" s="28"/>
      <c r="Y61" s="28"/>
      <c r="Z61" s="28"/>
      <c r="AA61" s="231" t="str">
        <f t="shared" si="11"/>
        <v/>
      </c>
      <c r="AB61" s="1">
        <f t="shared" si="12"/>
        <v>1</v>
      </c>
      <c r="AC61" s="1" t="str">
        <f t="shared" si="13"/>
        <v/>
      </c>
      <c r="AD61" s="1" t="str">
        <f t="shared" si="13"/>
        <v/>
      </c>
      <c r="AE61" s="1">
        <f t="shared" si="14"/>
        <v>1</v>
      </c>
    </row>
    <row r="62" spans="2:31" hidden="1" x14ac:dyDescent="0.25">
      <c r="B62" s="24" t="str">
        <f t="shared" si="9"/>
        <v/>
      </c>
      <c r="C62" s="334" t="str">
        <f>IF('תנאי סף'!$AK62&lt;&gt;1,"",'תנאי סף'!C62)</f>
        <v/>
      </c>
      <c r="D62" s="334" t="str">
        <f>IF('תנאי סף'!$AK62&lt;&gt;1,"",'תנאי סף'!D62)</f>
        <v/>
      </c>
      <c r="E62" s="334" t="str">
        <f>IF('תנאי סף'!$AK62&lt;&gt;1,"",'תנאי סף'!E62)</f>
        <v/>
      </c>
      <c r="F62" s="334" t="str">
        <f>IF('תנאי סף'!$AK62&lt;&gt;1,"",'תנאי סף'!F62)</f>
        <v/>
      </c>
      <c r="G62" s="335"/>
      <c r="H62" s="202" t="str">
        <f>IF($F62="","",IF(G62&gt;0,'תנאי סף'!W62-G62,$AC$1))</f>
        <v/>
      </c>
      <c r="I62" s="28"/>
      <c r="J62" s="27"/>
      <c r="K62" s="28"/>
      <c r="L62" s="27"/>
      <c r="M62" s="28"/>
      <c r="N62" s="27"/>
      <c r="O62" s="30"/>
      <c r="P62" s="30"/>
      <c r="Q62" s="28"/>
      <c r="R62" s="28"/>
      <c r="S62" s="28"/>
      <c r="T62" s="28"/>
      <c r="U62" s="28"/>
      <c r="V62" s="202" t="str">
        <f t="shared" si="7"/>
        <v/>
      </c>
      <c r="W62" s="28"/>
      <c r="X62" s="28"/>
      <c r="Y62" s="28"/>
      <c r="Z62" s="28"/>
      <c r="AA62" s="231" t="str">
        <f t="shared" si="11"/>
        <v/>
      </c>
      <c r="AB62" s="1">
        <f t="shared" si="12"/>
        <v>1</v>
      </c>
      <c r="AC62" s="1" t="str">
        <f t="shared" si="13"/>
        <v/>
      </c>
      <c r="AD62" s="1" t="str">
        <f t="shared" si="13"/>
        <v/>
      </c>
      <c r="AE62" s="1">
        <f t="shared" si="14"/>
        <v>1</v>
      </c>
    </row>
    <row r="63" spans="2:31" hidden="1" x14ac:dyDescent="0.25">
      <c r="B63" s="24" t="str">
        <f t="shared" si="9"/>
        <v/>
      </c>
      <c r="C63" s="334" t="str">
        <f>IF('תנאי סף'!$AK63&lt;&gt;1,"",'תנאי סף'!C63)</f>
        <v/>
      </c>
      <c r="D63" s="334" t="str">
        <f>IF('תנאי סף'!$AK63&lt;&gt;1,"",'תנאי סף'!D63)</f>
        <v/>
      </c>
      <c r="E63" s="334" t="str">
        <f>IF('תנאי סף'!$AK63&lt;&gt;1,"",'תנאי סף'!E63)</f>
        <v/>
      </c>
      <c r="F63" s="334" t="str">
        <f>IF('תנאי סף'!$AK63&lt;&gt;1,"",'תנאי סף'!F63)</f>
        <v/>
      </c>
      <c r="G63" s="335"/>
      <c r="H63" s="202" t="str">
        <f>IF($F63="","",IF(G63&gt;0,'תנאי סף'!W63-G63,$AC$1))</f>
        <v/>
      </c>
      <c r="I63" s="28"/>
      <c r="J63" s="27"/>
      <c r="K63" s="28"/>
      <c r="L63" s="27"/>
      <c r="M63" s="28"/>
      <c r="N63" s="27"/>
      <c r="O63" s="30"/>
      <c r="P63" s="30"/>
      <c r="Q63" s="28"/>
      <c r="R63" s="28"/>
      <c r="S63" s="28"/>
      <c r="T63" s="28"/>
      <c r="U63" s="28"/>
      <c r="V63" s="202" t="str">
        <f t="shared" ref="V63:V94" si="15">IF($F63="","",IF($AB63&lt;&gt;1,$AC$1,IFERROR($F$5*H63/MAX($H$31:$H$130),0)))</f>
        <v/>
      </c>
      <c r="W63" s="28"/>
      <c r="X63" s="28"/>
      <c r="Y63" s="28"/>
      <c r="Z63" s="28"/>
      <c r="AA63" s="231" t="str">
        <f t="shared" si="11"/>
        <v/>
      </c>
      <c r="AB63" s="1">
        <f t="shared" si="12"/>
        <v>1</v>
      </c>
      <c r="AC63" s="1" t="str">
        <f t="shared" si="13"/>
        <v/>
      </c>
      <c r="AD63" s="1" t="str">
        <f t="shared" si="13"/>
        <v/>
      </c>
      <c r="AE63" s="1">
        <f t="shared" si="14"/>
        <v>1</v>
      </c>
    </row>
    <row r="64" spans="2:31" hidden="1" x14ac:dyDescent="0.25">
      <c r="B64" s="24" t="str">
        <f t="shared" si="9"/>
        <v/>
      </c>
      <c r="C64" s="334" t="str">
        <f>IF('תנאי סף'!$AK64&lt;&gt;1,"",'תנאי סף'!C64)</f>
        <v/>
      </c>
      <c r="D64" s="334" t="str">
        <f>IF('תנאי סף'!$AK64&lt;&gt;1,"",'תנאי סף'!D64)</f>
        <v/>
      </c>
      <c r="E64" s="334" t="str">
        <f>IF('תנאי סף'!$AK64&lt;&gt;1,"",'תנאי סף'!E64)</f>
        <v/>
      </c>
      <c r="F64" s="334" t="str">
        <f>IF('תנאי סף'!$AK64&lt;&gt;1,"",'תנאי סף'!F64)</f>
        <v/>
      </c>
      <c r="G64" s="335"/>
      <c r="H64" s="202" t="str">
        <f>IF($F64="","",IF(G64&gt;0,'תנאי סף'!W64-G64,$AC$1))</f>
        <v/>
      </c>
      <c r="I64" s="28"/>
      <c r="J64" s="27"/>
      <c r="K64" s="28"/>
      <c r="L64" s="27"/>
      <c r="M64" s="28"/>
      <c r="N64" s="27"/>
      <c r="O64" s="30"/>
      <c r="P64" s="30"/>
      <c r="Q64" s="28"/>
      <c r="R64" s="28"/>
      <c r="S64" s="28"/>
      <c r="T64" s="28"/>
      <c r="U64" s="28"/>
      <c r="V64" s="202" t="str">
        <f t="shared" si="15"/>
        <v/>
      </c>
      <c r="W64" s="28"/>
      <c r="X64" s="28"/>
      <c r="Y64" s="28"/>
      <c r="Z64" s="28"/>
      <c r="AA64" s="231" t="str">
        <f t="shared" si="11"/>
        <v/>
      </c>
      <c r="AB64" s="1">
        <f t="shared" si="12"/>
        <v>1</v>
      </c>
      <c r="AC64" s="1" t="str">
        <f t="shared" ref="AC64:AD91" si="16">IF($F64="","",AC$30)</f>
        <v/>
      </c>
      <c r="AD64" s="1" t="str">
        <f t="shared" si="16"/>
        <v/>
      </c>
      <c r="AE64" s="1">
        <f t="shared" si="14"/>
        <v>1</v>
      </c>
    </row>
    <row r="65" spans="2:31" hidden="1" x14ac:dyDescent="0.25">
      <c r="B65" s="24" t="str">
        <f t="shared" si="9"/>
        <v/>
      </c>
      <c r="C65" s="334" t="str">
        <f>IF('תנאי סף'!$AK65&lt;&gt;1,"",'תנאי סף'!C65)</f>
        <v/>
      </c>
      <c r="D65" s="334" t="str">
        <f>IF('תנאי סף'!$AK65&lt;&gt;1,"",'תנאי סף'!D65)</f>
        <v/>
      </c>
      <c r="E65" s="334" t="str">
        <f>IF('תנאי סף'!$AK65&lt;&gt;1,"",'תנאי סף'!E65)</f>
        <v/>
      </c>
      <c r="F65" s="334" t="str">
        <f>IF('תנאי סף'!$AK65&lt;&gt;1,"",'תנאי סף'!F65)</f>
        <v/>
      </c>
      <c r="G65" s="335"/>
      <c r="H65" s="202" t="str">
        <f>IF($F65="","",IF(G65&gt;0,'תנאי סף'!W65-G65,$AC$1))</f>
        <v/>
      </c>
      <c r="I65" s="28"/>
      <c r="J65" s="27"/>
      <c r="K65" s="28"/>
      <c r="L65" s="27"/>
      <c r="M65" s="28"/>
      <c r="N65" s="27"/>
      <c r="O65" s="30"/>
      <c r="P65" s="30"/>
      <c r="Q65" s="28"/>
      <c r="R65" s="28"/>
      <c r="S65" s="28"/>
      <c r="T65" s="28"/>
      <c r="U65" s="28"/>
      <c r="V65" s="202" t="str">
        <f t="shared" si="15"/>
        <v/>
      </c>
      <c r="W65" s="28"/>
      <c r="X65" s="28"/>
      <c r="Y65" s="28"/>
      <c r="Z65" s="28"/>
      <c r="AA65" s="231" t="str">
        <f t="shared" si="11"/>
        <v/>
      </c>
      <c r="AB65" s="1">
        <f t="shared" si="12"/>
        <v>1</v>
      </c>
      <c r="AC65" s="1" t="str">
        <f t="shared" si="16"/>
        <v/>
      </c>
      <c r="AD65" s="1" t="str">
        <f t="shared" si="16"/>
        <v/>
      </c>
      <c r="AE65" s="1">
        <f t="shared" si="14"/>
        <v>1</v>
      </c>
    </row>
    <row r="66" spans="2:31" hidden="1" x14ac:dyDescent="0.25">
      <c r="B66" s="24" t="str">
        <f t="shared" si="9"/>
        <v/>
      </c>
      <c r="C66" s="334" t="str">
        <f>IF('תנאי סף'!$AK66&lt;&gt;1,"",'תנאי סף'!C66)</f>
        <v/>
      </c>
      <c r="D66" s="334" t="str">
        <f>IF('תנאי סף'!$AK66&lt;&gt;1,"",'תנאי סף'!D66)</f>
        <v/>
      </c>
      <c r="E66" s="334" t="str">
        <f>IF('תנאי סף'!$AK66&lt;&gt;1,"",'תנאי סף'!E66)</f>
        <v/>
      </c>
      <c r="F66" s="334" t="str">
        <f>IF('תנאי סף'!$AK66&lt;&gt;1,"",'תנאי סף'!F66)</f>
        <v/>
      </c>
      <c r="G66" s="335"/>
      <c r="H66" s="202" t="str">
        <f>IF($F66="","",IF(G66&gt;0,'תנאי סף'!W66-G66,$AC$1))</f>
        <v/>
      </c>
      <c r="I66" s="28"/>
      <c r="J66" s="27"/>
      <c r="K66" s="28"/>
      <c r="L66" s="27"/>
      <c r="M66" s="28"/>
      <c r="N66" s="27"/>
      <c r="O66" s="30"/>
      <c r="P66" s="30"/>
      <c r="Q66" s="28"/>
      <c r="R66" s="28"/>
      <c r="S66" s="28"/>
      <c r="T66" s="28"/>
      <c r="U66" s="28"/>
      <c r="V66" s="202" t="str">
        <f t="shared" si="15"/>
        <v/>
      </c>
      <c r="W66" s="28"/>
      <c r="X66" s="28"/>
      <c r="Y66" s="28"/>
      <c r="Z66" s="28"/>
      <c r="AA66" s="231" t="str">
        <f t="shared" si="11"/>
        <v/>
      </c>
      <c r="AB66" s="1">
        <f t="shared" si="12"/>
        <v>1</v>
      </c>
      <c r="AC66" s="1" t="str">
        <f t="shared" si="16"/>
        <v/>
      </c>
      <c r="AD66" s="1" t="str">
        <f t="shared" si="16"/>
        <v/>
      </c>
      <c r="AE66" s="1">
        <f t="shared" si="14"/>
        <v>1</v>
      </c>
    </row>
    <row r="67" spans="2:31" hidden="1" x14ac:dyDescent="0.25">
      <c r="B67" s="24" t="str">
        <f t="shared" si="9"/>
        <v/>
      </c>
      <c r="C67" s="334" t="str">
        <f>IF('תנאי סף'!$AK67&lt;&gt;1,"",'תנאי סף'!C67)</f>
        <v/>
      </c>
      <c r="D67" s="334" t="str">
        <f>IF('תנאי סף'!$AK67&lt;&gt;1,"",'תנאי סף'!D67)</f>
        <v/>
      </c>
      <c r="E67" s="334" t="str">
        <f>IF('תנאי סף'!$AK67&lt;&gt;1,"",'תנאי סף'!E67)</f>
        <v/>
      </c>
      <c r="F67" s="334" t="str">
        <f>IF('תנאי סף'!$AK67&lt;&gt;1,"",'תנאי סף'!F67)</f>
        <v/>
      </c>
      <c r="G67" s="335"/>
      <c r="H67" s="202" t="str">
        <f>IF($F67="","",IF(G67&gt;0,'תנאי סף'!W67-G67,$AC$1))</f>
        <v/>
      </c>
      <c r="I67" s="28"/>
      <c r="J67" s="27"/>
      <c r="K67" s="28"/>
      <c r="L67" s="27"/>
      <c r="M67" s="28"/>
      <c r="N67" s="27"/>
      <c r="O67" s="30"/>
      <c r="P67" s="30"/>
      <c r="Q67" s="28"/>
      <c r="R67" s="28"/>
      <c r="S67" s="28"/>
      <c r="T67" s="28"/>
      <c r="U67" s="28"/>
      <c r="V67" s="202" t="str">
        <f t="shared" si="15"/>
        <v/>
      </c>
      <c r="W67" s="28"/>
      <c r="X67" s="28"/>
      <c r="Y67" s="28"/>
      <c r="Z67" s="28"/>
      <c r="AA67" s="231" t="str">
        <f t="shared" si="11"/>
        <v/>
      </c>
      <c r="AB67" s="1">
        <f t="shared" si="12"/>
        <v>1</v>
      </c>
      <c r="AC67" s="1" t="str">
        <f t="shared" si="16"/>
        <v/>
      </c>
      <c r="AD67" s="1" t="str">
        <f t="shared" si="16"/>
        <v/>
      </c>
      <c r="AE67" s="1">
        <f t="shared" si="14"/>
        <v>1</v>
      </c>
    </row>
    <row r="68" spans="2:31" hidden="1" x14ac:dyDescent="0.25">
      <c r="B68" s="24" t="str">
        <f t="shared" si="9"/>
        <v/>
      </c>
      <c r="C68" s="334" t="str">
        <f>IF('תנאי סף'!$AK68&lt;&gt;1,"",'תנאי סף'!C68)</f>
        <v/>
      </c>
      <c r="D68" s="334" t="str">
        <f>IF('תנאי סף'!$AK68&lt;&gt;1,"",'תנאי סף'!D68)</f>
        <v/>
      </c>
      <c r="E68" s="334" t="str">
        <f>IF('תנאי סף'!$AK68&lt;&gt;1,"",'תנאי סף'!E68)</f>
        <v/>
      </c>
      <c r="F68" s="334" t="str">
        <f>IF('תנאי סף'!$AK68&lt;&gt;1,"",'תנאי סף'!F68)</f>
        <v/>
      </c>
      <c r="G68" s="335"/>
      <c r="H68" s="202" t="str">
        <f>IF($F68="","",IF(G68&gt;0,'תנאי סף'!W68-G68,$AC$1))</f>
        <v/>
      </c>
      <c r="I68" s="28"/>
      <c r="J68" s="27"/>
      <c r="K68" s="28"/>
      <c r="L68" s="27"/>
      <c r="M68" s="28"/>
      <c r="N68" s="27"/>
      <c r="O68" s="30"/>
      <c r="P68" s="30"/>
      <c r="Q68" s="28"/>
      <c r="R68" s="28"/>
      <c r="S68" s="28"/>
      <c r="T68" s="28"/>
      <c r="U68" s="28"/>
      <c r="V68" s="202" t="str">
        <f t="shared" si="15"/>
        <v/>
      </c>
      <c r="W68" s="28"/>
      <c r="X68" s="28"/>
      <c r="Y68" s="28"/>
      <c r="Z68" s="28"/>
      <c r="AA68" s="231" t="str">
        <f t="shared" si="11"/>
        <v/>
      </c>
      <c r="AB68" s="1">
        <f t="shared" si="12"/>
        <v>1</v>
      </c>
      <c r="AC68" s="1" t="str">
        <f t="shared" si="16"/>
        <v/>
      </c>
      <c r="AD68" s="1" t="str">
        <f t="shared" si="16"/>
        <v/>
      </c>
      <c r="AE68" s="1">
        <f t="shared" si="14"/>
        <v>1</v>
      </c>
    </row>
    <row r="69" spans="2:31" hidden="1" x14ac:dyDescent="0.25">
      <c r="B69" s="24" t="str">
        <f t="shared" si="9"/>
        <v/>
      </c>
      <c r="C69" s="334" t="str">
        <f>IF('תנאי סף'!$AK69&lt;&gt;1,"",'תנאי סף'!C69)</f>
        <v/>
      </c>
      <c r="D69" s="334" t="str">
        <f>IF('תנאי סף'!$AK69&lt;&gt;1,"",'תנאי סף'!D69)</f>
        <v/>
      </c>
      <c r="E69" s="334" t="str">
        <f>IF('תנאי סף'!$AK69&lt;&gt;1,"",'תנאי סף'!E69)</f>
        <v/>
      </c>
      <c r="F69" s="334" t="str">
        <f>IF('תנאי סף'!$AK69&lt;&gt;1,"",'תנאי סף'!F69)</f>
        <v/>
      </c>
      <c r="G69" s="335"/>
      <c r="H69" s="202" t="str">
        <f>IF($F69="","",IF(G69&gt;0,'תנאי סף'!W69-G69,$AC$1))</f>
        <v/>
      </c>
      <c r="I69" s="28"/>
      <c r="J69" s="27"/>
      <c r="K69" s="28"/>
      <c r="L69" s="27"/>
      <c r="M69" s="28"/>
      <c r="N69" s="27"/>
      <c r="O69" s="30"/>
      <c r="P69" s="30"/>
      <c r="Q69" s="28"/>
      <c r="R69" s="28"/>
      <c r="S69" s="28"/>
      <c r="T69" s="28"/>
      <c r="U69" s="28"/>
      <c r="V69" s="202" t="str">
        <f t="shared" si="15"/>
        <v/>
      </c>
      <c r="W69" s="28"/>
      <c r="X69" s="28"/>
      <c r="Y69" s="28"/>
      <c r="Z69" s="28"/>
      <c r="AA69" s="231" t="str">
        <f t="shared" si="11"/>
        <v/>
      </c>
      <c r="AB69" s="1">
        <f t="shared" si="12"/>
        <v>1</v>
      </c>
      <c r="AC69" s="1" t="str">
        <f t="shared" si="16"/>
        <v/>
      </c>
      <c r="AD69" s="1" t="str">
        <f t="shared" si="16"/>
        <v/>
      </c>
      <c r="AE69" s="1">
        <f t="shared" si="14"/>
        <v>1</v>
      </c>
    </row>
    <row r="70" spans="2:31" hidden="1" x14ac:dyDescent="0.25">
      <c r="B70" s="24" t="str">
        <f t="shared" si="9"/>
        <v/>
      </c>
      <c r="C70" s="334" t="str">
        <f>IF('תנאי סף'!$AK70&lt;&gt;1,"",'תנאי סף'!C70)</f>
        <v/>
      </c>
      <c r="D70" s="334" t="str">
        <f>IF('תנאי סף'!$AK70&lt;&gt;1,"",'תנאי סף'!D70)</f>
        <v/>
      </c>
      <c r="E70" s="334" t="str">
        <f>IF('תנאי סף'!$AK70&lt;&gt;1,"",'תנאי סף'!E70)</f>
        <v/>
      </c>
      <c r="F70" s="334" t="str">
        <f>IF('תנאי סף'!$AK70&lt;&gt;1,"",'תנאי סף'!F70)</f>
        <v/>
      </c>
      <c r="G70" s="335"/>
      <c r="H70" s="202" t="str">
        <f>IF($F70="","",IF(G70&gt;0,'תנאי סף'!W70-G70,$AC$1))</f>
        <v/>
      </c>
      <c r="I70" s="28"/>
      <c r="J70" s="27"/>
      <c r="K70" s="28"/>
      <c r="L70" s="27"/>
      <c r="M70" s="28"/>
      <c r="N70" s="27"/>
      <c r="O70" s="30"/>
      <c r="P70" s="30"/>
      <c r="Q70" s="28"/>
      <c r="R70" s="28"/>
      <c r="S70" s="28"/>
      <c r="T70" s="28"/>
      <c r="U70" s="28"/>
      <c r="V70" s="202" t="str">
        <f t="shared" si="15"/>
        <v/>
      </c>
      <c r="W70" s="28"/>
      <c r="X70" s="28"/>
      <c r="Y70" s="28"/>
      <c r="Z70" s="28"/>
      <c r="AA70" s="231" t="str">
        <f t="shared" si="11"/>
        <v/>
      </c>
      <c r="AB70" s="1">
        <f t="shared" si="12"/>
        <v>1</v>
      </c>
      <c r="AC70" s="1" t="str">
        <f t="shared" si="16"/>
        <v/>
      </c>
      <c r="AD70" s="1" t="str">
        <f t="shared" si="16"/>
        <v/>
      </c>
      <c r="AE70" s="1">
        <f t="shared" si="14"/>
        <v>1</v>
      </c>
    </row>
    <row r="71" spans="2:31" hidden="1" x14ac:dyDescent="0.25">
      <c r="B71" s="24" t="str">
        <f t="shared" si="9"/>
        <v/>
      </c>
      <c r="C71" s="334" t="str">
        <f>IF('תנאי סף'!$AK71&lt;&gt;1,"",'תנאי סף'!C71)</f>
        <v/>
      </c>
      <c r="D71" s="334" t="str">
        <f>IF('תנאי סף'!$AK71&lt;&gt;1,"",'תנאי סף'!D71)</f>
        <v/>
      </c>
      <c r="E71" s="334" t="str">
        <f>IF('תנאי סף'!$AK71&lt;&gt;1,"",'תנאי סף'!E71)</f>
        <v/>
      </c>
      <c r="F71" s="334" t="str">
        <f>IF('תנאי סף'!$AK71&lt;&gt;1,"",'תנאי סף'!F71)</f>
        <v/>
      </c>
      <c r="G71" s="335"/>
      <c r="H71" s="202" t="str">
        <f>IF($F71="","",IF(G71&gt;0,'תנאי סף'!W71-G71,$AC$1))</f>
        <v/>
      </c>
      <c r="I71" s="28"/>
      <c r="J71" s="27"/>
      <c r="K71" s="28"/>
      <c r="L71" s="27"/>
      <c r="M71" s="28"/>
      <c r="N71" s="27"/>
      <c r="O71" s="30"/>
      <c r="P71" s="30"/>
      <c r="Q71" s="28"/>
      <c r="R71" s="28"/>
      <c r="S71" s="28"/>
      <c r="T71" s="28"/>
      <c r="U71" s="28"/>
      <c r="V71" s="202" t="str">
        <f t="shared" si="15"/>
        <v/>
      </c>
      <c r="W71" s="28"/>
      <c r="X71" s="28"/>
      <c r="Y71" s="28"/>
      <c r="Z71" s="28"/>
      <c r="AA71" s="231" t="str">
        <f t="shared" si="11"/>
        <v/>
      </c>
      <c r="AB71" s="1">
        <f t="shared" si="12"/>
        <v>1</v>
      </c>
      <c r="AC71" s="1" t="str">
        <f t="shared" si="16"/>
        <v/>
      </c>
      <c r="AD71" s="1" t="str">
        <f t="shared" si="16"/>
        <v/>
      </c>
      <c r="AE71" s="1">
        <f t="shared" si="14"/>
        <v>1</v>
      </c>
    </row>
    <row r="72" spans="2:31" hidden="1" x14ac:dyDescent="0.25">
      <c r="B72" s="24" t="str">
        <f t="shared" si="9"/>
        <v/>
      </c>
      <c r="C72" s="334" t="str">
        <f>IF('תנאי סף'!$AK72&lt;&gt;1,"",'תנאי סף'!C72)</f>
        <v/>
      </c>
      <c r="D72" s="334" t="str">
        <f>IF('תנאי סף'!$AK72&lt;&gt;1,"",'תנאי סף'!D72)</f>
        <v/>
      </c>
      <c r="E72" s="334" t="str">
        <f>IF('תנאי סף'!$AK72&lt;&gt;1,"",'תנאי סף'!E72)</f>
        <v/>
      </c>
      <c r="F72" s="334" t="str">
        <f>IF('תנאי סף'!$AK72&lt;&gt;1,"",'תנאי סף'!F72)</f>
        <v/>
      </c>
      <c r="G72" s="335"/>
      <c r="H72" s="202" t="str">
        <f>IF($F72="","",IF(G72&gt;0,'תנאי סף'!W72-G72,$AC$1))</f>
        <v/>
      </c>
      <c r="I72" s="28"/>
      <c r="J72" s="27"/>
      <c r="K72" s="28"/>
      <c r="L72" s="27"/>
      <c r="M72" s="28"/>
      <c r="N72" s="27"/>
      <c r="O72" s="30"/>
      <c r="P72" s="30"/>
      <c r="Q72" s="28"/>
      <c r="R72" s="28"/>
      <c r="S72" s="28"/>
      <c r="T72" s="28"/>
      <c r="U72" s="28"/>
      <c r="V72" s="202" t="str">
        <f t="shared" si="15"/>
        <v/>
      </c>
      <c r="W72" s="28"/>
      <c r="X72" s="28"/>
      <c r="Y72" s="28"/>
      <c r="Z72" s="28"/>
      <c r="AA72" s="231" t="str">
        <f t="shared" si="11"/>
        <v/>
      </c>
      <c r="AB72" s="1">
        <f t="shared" si="12"/>
        <v>1</v>
      </c>
      <c r="AC72" s="1" t="str">
        <f t="shared" si="16"/>
        <v/>
      </c>
      <c r="AD72" s="1" t="str">
        <f t="shared" si="16"/>
        <v/>
      </c>
      <c r="AE72" s="1">
        <f t="shared" si="14"/>
        <v>1</v>
      </c>
    </row>
    <row r="73" spans="2:31" hidden="1" x14ac:dyDescent="0.25">
      <c r="B73" s="24" t="str">
        <f t="shared" si="9"/>
        <v/>
      </c>
      <c r="C73" s="334" t="str">
        <f>IF('תנאי סף'!$AK73&lt;&gt;1,"",'תנאי סף'!C73)</f>
        <v/>
      </c>
      <c r="D73" s="334" t="str">
        <f>IF('תנאי סף'!$AK73&lt;&gt;1,"",'תנאי סף'!D73)</f>
        <v/>
      </c>
      <c r="E73" s="334" t="str">
        <f>IF('תנאי סף'!$AK73&lt;&gt;1,"",'תנאי סף'!E73)</f>
        <v/>
      </c>
      <c r="F73" s="334" t="str">
        <f>IF('תנאי סף'!$AK73&lt;&gt;1,"",'תנאי סף'!F73)</f>
        <v/>
      </c>
      <c r="G73" s="335"/>
      <c r="H73" s="202" t="str">
        <f>IF($F73="","",IF(G73&gt;0,'תנאי סף'!W73-G73,$AC$1))</f>
        <v/>
      </c>
      <c r="I73" s="28"/>
      <c r="J73" s="27"/>
      <c r="K73" s="28"/>
      <c r="L73" s="27"/>
      <c r="M73" s="28"/>
      <c r="N73" s="27"/>
      <c r="O73" s="30"/>
      <c r="P73" s="30"/>
      <c r="Q73" s="28"/>
      <c r="R73" s="28"/>
      <c r="S73" s="28"/>
      <c r="T73" s="28"/>
      <c r="U73" s="28"/>
      <c r="V73" s="202" t="str">
        <f t="shared" si="15"/>
        <v/>
      </c>
      <c r="W73" s="28"/>
      <c r="X73" s="28"/>
      <c r="Y73" s="28"/>
      <c r="Z73" s="28"/>
      <c r="AA73" s="231" t="str">
        <f t="shared" si="11"/>
        <v/>
      </c>
      <c r="AB73" s="1">
        <f t="shared" si="12"/>
        <v>1</v>
      </c>
      <c r="AC73" s="1" t="str">
        <f t="shared" si="16"/>
        <v/>
      </c>
      <c r="AD73" s="1" t="str">
        <f t="shared" si="16"/>
        <v/>
      </c>
      <c r="AE73" s="1">
        <f t="shared" si="14"/>
        <v>1</v>
      </c>
    </row>
    <row r="74" spans="2:31" hidden="1" x14ac:dyDescent="0.25">
      <c r="B74" s="24" t="str">
        <f t="shared" si="9"/>
        <v/>
      </c>
      <c r="C74" s="334" t="str">
        <f>IF('תנאי סף'!$AK74&lt;&gt;1,"",'תנאי סף'!C74)</f>
        <v/>
      </c>
      <c r="D74" s="334" t="str">
        <f>IF('תנאי סף'!$AK74&lt;&gt;1,"",'תנאי סף'!D74)</f>
        <v/>
      </c>
      <c r="E74" s="334" t="str">
        <f>IF('תנאי סף'!$AK74&lt;&gt;1,"",'תנאי סף'!E74)</f>
        <v/>
      </c>
      <c r="F74" s="334" t="str">
        <f>IF('תנאי סף'!$AK74&lt;&gt;1,"",'תנאי סף'!F74)</f>
        <v/>
      </c>
      <c r="G74" s="335"/>
      <c r="H74" s="202" t="str">
        <f>IF($F74="","",IF(G74&gt;0,'תנאי סף'!W74-G74,$AC$1))</f>
        <v/>
      </c>
      <c r="I74" s="28"/>
      <c r="J74" s="27"/>
      <c r="K74" s="28"/>
      <c r="L74" s="27"/>
      <c r="M74" s="28"/>
      <c r="N74" s="27"/>
      <c r="O74" s="30"/>
      <c r="P74" s="30"/>
      <c r="Q74" s="28"/>
      <c r="R74" s="28"/>
      <c r="S74" s="28"/>
      <c r="T74" s="28"/>
      <c r="U74" s="28"/>
      <c r="V74" s="202" t="str">
        <f t="shared" si="15"/>
        <v/>
      </c>
      <c r="W74" s="28"/>
      <c r="X74" s="28"/>
      <c r="Y74" s="28"/>
      <c r="Z74" s="28"/>
      <c r="AA74" s="231" t="str">
        <f t="shared" si="11"/>
        <v/>
      </c>
      <c r="AB74" s="1">
        <f t="shared" si="12"/>
        <v>1</v>
      </c>
      <c r="AC74" s="1" t="str">
        <f t="shared" si="16"/>
        <v/>
      </c>
      <c r="AD74" s="1" t="str">
        <f t="shared" si="16"/>
        <v/>
      </c>
      <c r="AE74" s="1">
        <f t="shared" si="14"/>
        <v>1</v>
      </c>
    </row>
    <row r="75" spans="2:31" hidden="1" x14ac:dyDescent="0.25">
      <c r="B75" s="24" t="str">
        <f t="shared" si="9"/>
        <v/>
      </c>
      <c r="C75" s="334" t="str">
        <f>IF('תנאי סף'!$AK75&lt;&gt;1,"",'תנאי סף'!C75)</f>
        <v/>
      </c>
      <c r="D75" s="334" t="str">
        <f>IF('תנאי סף'!$AK75&lt;&gt;1,"",'תנאי סף'!D75)</f>
        <v/>
      </c>
      <c r="E75" s="334" t="str">
        <f>IF('תנאי סף'!$AK75&lt;&gt;1,"",'תנאי סף'!E75)</f>
        <v/>
      </c>
      <c r="F75" s="334" t="str">
        <f>IF('תנאי סף'!$AK75&lt;&gt;1,"",'תנאי סף'!F75)</f>
        <v/>
      </c>
      <c r="G75" s="335"/>
      <c r="H75" s="202" t="str">
        <f>IF($F75="","",IF(G75&gt;0,'תנאי סף'!W75-G75,$AC$1))</f>
        <v/>
      </c>
      <c r="I75" s="28"/>
      <c r="J75" s="27"/>
      <c r="K75" s="28"/>
      <c r="L75" s="27"/>
      <c r="M75" s="28"/>
      <c r="N75" s="27"/>
      <c r="O75" s="30"/>
      <c r="P75" s="30"/>
      <c r="Q75" s="28"/>
      <c r="R75" s="28"/>
      <c r="S75" s="28"/>
      <c r="T75" s="28"/>
      <c r="U75" s="28"/>
      <c r="V75" s="202" t="str">
        <f t="shared" si="15"/>
        <v/>
      </c>
      <c r="W75" s="28"/>
      <c r="X75" s="28"/>
      <c r="Y75" s="28"/>
      <c r="Z75" s="28"/>
      <c r="AA75" s="231" t="str">
        <f t="shared" si="11"/>
        <v/>
      </c>
      <c r="AB75" s="1">
        <f t="shared" si="12"/>
        <v>1</v>
      </c>
      <c r="AC75" s="1" t="str">
        <f t="shared" si="16"/>
        <v/>
      </c>
      <c r="AD75" s="1" t="str">
        <f t="shared" si="16"/>
        <v/>
      </c>
      <c r="AE75" s="1">
        <f t="shared" si="14"/>
        <v>1</v>
      </c>
    </row>
    <row r="76" spans="2:31" hidden="1" x14ac:dyDescent="0.25">
      <c r="B76" s="24" t="str">
        <f t="shared" si="9"/>
        <v/>
      </c>
      <c r="C76" s="334" t="str">
        <f>IF('תנאי סף'!$AK76&lt;&gt;1,"",'תנאי סף'!C76)</f>
        <v/>
      </c>
      <c r="D76" s="334" t="str">
        <f>IF('תנאי סף'!$AK76&lt;&gt;1,"",'תנאי סף'!D76)</f>
        <v/>
      </c>
      <c r="E76" s="334" t="str">
        <f>IF('תנאי סף'!$AK76&lt;&gt;1,"",'תנאי סף'!E76)</f>
        <v/>
      </c>
      <c r="F76" s="334" t="str">
        <f>IF('תנאי סף'!$AK76&lt;&gt;1,"",'תנאי סף'!F76)</f>
        <v/>
      </c>
      <c r="G76" s="335"/>
      <c r="H76" s="202" t="str">
        <f>IF($F76="","",IF(G76&gt;0,'תנאי סף'!W76-G76,$AC$1))</f>
        <v/>
      </c>
      <c r="I76" s="28"/>
      <c r="J76" s="27"/>
      <c r="K76" s="28"/>
      <c r="L76" s="27"/>
      <c r="M76" s="28"/>
      <c r="N76" s="27"/>
      <c r="O76" s="30"/>
      <c r="P76" s="30"/>
      <c r="Q76" s="28"/>
      <c r="R76" s="28"/>
      <c r="S76" s="28"/>
      <c r="T76" s="28"/>
      <c r="U76" s="28"/>
      <c r="V76" s="202" t="str">
        <f t="shared" si="15"/>
        <v/>
      </c>
      <c r="W76" s="28"/>
      <c r="X76" s="28"/>
      <c r="Y76" s="28"/>
      <c r="Z76" s="28"/>
      <c r="AA76" s="231" t="str">
        <f t="shared" si="11"/>
        <v/>
      </c>
      <c r="AB76" s="1">
        <f t="shared" si="12"/>
        <v>1</v>
      </c>
      <c r="AC76" s="1" t="str">
        <f t="shared" si="16"/>
        <v/>
      </c>
      <c r="AD76" s="1" t="str">
        <f t="shared" si="16"/>
        <v/>
      </c>
      <c r="AE76" s="1">
        <f t="shared" si="14"/>
        <v>1</v>
      </c>
    </row>
    <row r="77" spans="2:31" hidden="1" x14ac:dyDescent="0.25">
      <c r="B77" s="24" t="str">
        <f t="shared" si="9"/>
        <v/>
      </c>
      <c r="C77" s="334" t="str">
        <f>IF('תנאי סף'!$AK77&lt;&gt;1,"",'תנאי סף'!C77)</f>
        <v/>
      </c>
      <c r="D77" s="334" t="str">
        <f>IF('תנאי סף'!$AK77&lt;&gt;1,"",'תנאי סף'!D77)</f>
        <v/>
      </c>
      <c r="E77" s="334" t="str">
        <f>IF('תנאי סף'!$AK77&lt;&gt;1,"",'תנאי סף'!E77)</f>
        <v/>
      </c>
      <c r="F77" s="334" t="str">
        <f>IF('תנאי סף'!$AK77&lt;&gt;1,"",'תנאי סף'!F77)</f>
        <v/>
      </c>
      <c r="G77" s="335"/>
      <c r="H77" s="202" t="str">
        <f>IF($F77="","",IF(G77&gt;0,'תנאי סף'!W77-G77,$AC$1))</f>
        <v/>
      </c>
      <c r="I77" s="28"/>
      <c r="J77" s="27"/>
      <c r="K77" s="28"/>
      <c r="L77" s="27"/>
      <c r="M77" s="28"/>
      <c r="N77" s="27"/>
      <c r="O77" s="30"/>
      <c r="P77" s="30"/>
      <c r="Q77" s="28"/>
      <c r="R77" s="28"/>
      <c r="S77" s="28"/>
      <c r="T77" s="28"/>
      <c r="U77" s="28"/>
      <c r="V77" s="202" t="str">
        <f t="shared" si="15"/>
        <v/>
      </c>
      <c r="W77" s="28"/>
      <c r="X77" s="28"/>
      <c r="Y77" s="28"/>
      <c r="Z77" s="28"/>
      <c r="AA77" s="231" t="str">
        <f t="shared" si="11"/>
        <v/>
      </c>
      <c r="AB77" s="1">
        <f t="shared" si="12"/>
        <v>1</v>
      </c>
      <c r="AC77" s="1" t="str">
        <f t="shared" si="16"/>
        <v/>
      </c>
      <c r="AD77" s="1" t="str">
        <f t="shared" si="16"/>
        <v/>
      </c>
      <c r="AE77" s="1">
        <f t="shared" si="14"/>
        <v>1</v>
      </c>
    </row>
    <row r="78" spans="2:31" hidden="1" x14ac:dyDescent="0.25">
      <c r="B78" s="24" t="str">
        <f t="shared" si="9"/>
        <v/>
      </c>
      <c r="C78" s="334" t="str">
        <f>IF('תנאי סף'!$AK78&lt;&gt;1,"",'תנאי סף'!C78)</f>
        <v/>
      </c>
      <c r="D78" s="334" t="str">
        <f>IF('תנאי סף'!$AK78&lt;&gt;1,"",'תנאי סף'!D78)</f>
        <v/>
      </c>
      <c r="E78" s="334" t="str">
        <f>IF('תנאי סף'!$AK78&lt;&gt;1,"",'תנאי סף'!E78)</f>
        <v/>
      </c>
      <c r="F78" s="334" t="str">
        <f>IF('תנאי סף'!$AK78&lt;&gt;1,"",'תנאי סף'!F78)</f>
        <v/>
      </c>
      <c r="G78" s="335"/>
      <c r="H78" s="202" t="str">
        <f>IF($F78="","",IF(G78&gt;0,'תנאי סף'!W78-G78,$AC$1))</f>
        <v/>
      </c>
      <c r="I78" s="28"/>
      <c r="J78" s="27"/>
      <c r="K78" s="28"/>
      <c r="L78" s="27"/>
      <c r="M78" s="28"/>
      <c r="N78" s="27"/>
      <c r="O78" s="30"/>
      <c r="P78" s="30"/>
      <c r="Q78" s="28"/>
      <c r="R78" s="28"/>
      <c r="S78" s="28"/>
      <c r="T78" s="28"/>
      <c r="U78" s="28"/>
      <c r="V78" s="202" t="str">
        <f t="shared" si="15"/>
        <v/>
      </c>
      <c r="W78" s="28"/>
      <c r="X78" s="28"/>
      <c r="Y78" s="28"/>
      <c r="Z78" s="28"/>
      <c r="AA78" s="231" t="str">
        <f t="shared" si="11"/>
        <v/>
      </c>
      <c r="AB78" s="1">
        <f t="shared" si="12"/>
        <v>1</v>
      </c>
      <c r="AC78" s="1" t="str">
        <f t="shared" si="16"/>
        <v/>
      </c>
      <c r="AD78" s="1" t="str">
        <f t="shared" si="16"/>
        <v/>
      </c>
      <c r="AE78" s="1">
        <f t="shared" si="14"/>
        <v>1</v>
      </c>
    </row>
    <row r="79" spans="2:31" hidden="1" x14ac:dyDescent="0.25">
      <c r="B79" s="24" t="str">
        <f t="shared" si="9"/>
        <v/>
      </c>
      <c r="C79" s="334" t="str">
        <f>IF('תנאי סף'!$AK79&lt;&gt;1,"",'תנאי סף'!C79)</f>
        <v/>
      </c>
      <c r="D79" s="334" t="str">
        <f>IF('תנאי סף'!$AK79&lt;&gt;1,"",'תנאי סף'!D79)</f>
        <v/>
      </c>
      <c r="E79" s="334" t="str">
        <f>IF('תנאי סף'!$AK79&lt;&gt;1,"",'תנאי סף'!E79)</f>
        <v/>
      </c>
      <c r="F79" s="334" t="str">
        <f>IF('תנאי סף'!$AK79&lt;&gt;1,"",'תנאי סף'!F79)</f>
        <v/>
      </c>
      <c r="G79" s="335"/>
      <c r="H79" s="202" t="str">
        <f>IF($F79="","",IF(G79&gt;0,'תנאי סף'!W79-G79,$AC$1))</f>
        <v/>
      </c>
      <c r="I79" s="28"/>
      <c r="J79" s="27"/>
      <c r="K79" s="28"/>
      <c r="L79" s="27"/>
      <c r="M79" s="28"/>
      <c r="N79" s="27"/>
      <c r="O79" s="30"/>
      <c r="P79" s="30"/>
      <c r="Q79" s="28"/>
      <c r="R79" s="28"/>
      <c r="S79" s="28"/>
      <c r="T79" s="28"/>
      <c r="U79" s="28"/>
      <c r="V79" s="202" t="str">
        <f t="shared" si="15"/>
        <v/>
      </c>
      <c r="W79" s="28"/>
      <c r="X79" s="28"/>
      <c r="Y79" s="28"/>
      <c r="Z79" s="28"/>
      <c r="AA79" s="231" t="str">
        <f t="shared" si="11"/>
        <v/>
      </c>
      <c r="AB79" s="1">
        <f t="shared" si="12"/>
        <v>1</v>
      </c>
      <c r="AC79" s="1" t="str">
        <f t="shared" si="16"/>
        <v/>
      </c>
      <c r="AD79" s="1" t="str">
        <f t="shared" si="16"/>
        <v/>
      </c>
      <c r="AE79" s="1">
        <f t="shared" si="14"/>
        <v>1</v>
      </c>
    </row>
    <row r="80" spans="2:31" hidden="1" x14ac:dyDescent="0.25">
      <c r="B80" s="24" t="str">
        <f t="shared" si="9"/>
        <v/>
      </c>
      <c r="C80" s="334" t="str">
        <f>IF('תנאי סף'!$AK80&lt;&gt;1,"",'תנאי סף'!C80)</f>
        <v/>
      </c>
      <c r="D80" s="334" t="str">
        <f>IF('תנאי סף'!$AK80&lt;&gt;1,"",'תנאי סף'!D80)</f>
        <v/>
      </c>
      <c r="E80" s="334" t="str">
        <f>IF('תנאי סף'!$AK80&lt;&gt;1,"",'תנאי סף'!E80)</f>
        <v/>
      </c>
      <c r="F80" s="334" t="str">
        <f>IF('תנאי סף'!$AK80&lt;&gt;1,"",'תנאי סף'!F80)</f>
        <v/>
      </c>
      <c r="G80" s="335"/>
      <c r="H80" s="202" t="str">
        <f>IF($F80="","",IF(G80&gt;0,'תנאי סף'!W80-G80,$AC$1))</f>
        <v/>
      </c>
      <c r="I80" s="28"/>
      <c r="J80" s="27"/>
      <c r="K80" s="28"/>
      <c r="L80" s="27"/>
      <c r="M80" s="28"/>
      <c r="N80" s="27"/>
      <c r="O80" s="30"/>
      <c r="P80" s="30"/>
      <c r="Q80" s="28"/>
      <c r="R80" s="28"/>
      <c r="S80" s="28"/>
      <c r="T80" s="28"/>
      <c r="U80" s="28"/>
      <c r="V80" s="202" t="str">
        <f t="shared" si="15"/>
        <v/>
      </c>
      <c r="W80" s="28"/>
      <c r="X80" s="28"/>
      <c r="Y80" s="28"/>
      <c r="Z80" s="28"/>
      <c r="AA80" s="231" t="str">
        <f t="shared" si="11"/>
        <v/>
      </c>
      <c r="AB80" s="1">
        <f t="shared" si="12"/>
        <v>1</v>
      </c>
      <c r="AC80" s="1" t="str">
        <f t="shared" si="16"/>
        <v/>
      </c>
      <c r="AD80" s="1" t="str">
        <f t="shared" si="16"/>
        <v/>
      </c>
      <c r="AE80" s="1">
        <f t="shared" si="14"/>
        <v>1</v>
      </c>
    </row>
    <row r="81" spans="2:31" hidden="1" x14ac:dyDescent="0.25">
      <c r="B81" s="24" t="str">
        <f t="shared" si="9"/>
        <v/>
      </c>
      <c r="C81" s="334" t="str">
        <f>IF('תנאי סף'!$AK81&lt;&gt;1,"",'תנאי סף'!C81)</f>
        <v/>
      </c>
      <c r="D81" s="334" t="str">
        <f>IF('תנאי סף'!$AK81&lt;&gt;1,"",'תנאי סף'!D81)</f>
        <v/>
      </c>
      <c r="E81" s="334" t="str">
        <f>IF('תנאי סף'!$AK81&lt;&gt;1,"",'תנאי סף'!E81)</f>
        <v/>
      </c>
      <c r="F81" s="334" t="str">
        <f>IF('תנאי סף'!$AK81&lt;&gt;1,"",'תנאי סף'!F81)</f>
        <v/>
      </c>
      <c r="G81" s="335"/>
      <c r="H81" s="202" t="str">
        <f>IF($F81="","",IF(G81&gt;0,'תנאי סף'!W81-G81,$AC$1))</f>
        <v/>
      </c>
      <c r="I81" s="28"/>
      <c r="J81" s="27"/>
      <c r="K81" s="28"/>
      <c r="L81" s="27"/>
      <c r="M81" s="28"/>
      <c r="N81" s="27"/>
      <c r="O81" s="30"/>
      <c r="P81" s="30"/>
      <c r="Q81" s="28"/>
      <c r="R81" s="28"/>
      <c r="S81" s="28"/>
      <c r="T81" s="28"/>
      <c r="U81" s="28"/>
      <c r="V81" s="202" t="str">
        <f t="shared" si="15"/>
        <v/>
      </c>
      <c r="W81" s="28"/>
      <c r="X81" s="28"/>
      <c r="Y81" s="28"/>
      <c r="Z81" s="28"/>
      <c r="AA81" s="231" t="str">
        <f t="shared" si="11"/>
        <v/>
      </c>
      <c r="AB81" s="1">
        <f t="shared" si="12"/>
        <v>1</v>
      </c>
      <c r="AC81" s="1" t="str">
        <f t="shared" si="16"/>
        <v/>
      </c>
      <c r="AD81" s="1" t="str">
        <f t="shared" si="16"/>
        <v/>
      </c>
      <c r="AE81" s="1">
        <f t="shared" si="14"/>
        <v>1</v>
      </c>
    </row>
    <row r="82" spans="2:31" hidden="1" x14ac:dyDescent="0.25">
      <c r="B82" s="24" t="str">
        <f t="shared" si="9"/>
        <v/>
      </c>
      <c r="C82" s="334" t="str">
        <f>IF('תנאי סף'!$AK82&lt;&gt;1,"",'תנאי סף'!C82)</f>
        <v/>
      </c>
      <c r="D82" s="334" t="str">
        <f>IF('תנאי סף'!$AK82&lt;&gt;1,"",'תנאי סף'!D82)</f>
        <v/>
      </c>
      <c r="E82" s="334" t="str">
        <f>IF('תנאי סף'!$AK82&lt;&gt;1,"",'תנאי סף'!E82)</f>
        <v/>
      </c>
      <c r="F82" s="334" t="str">
        <f>IF('תנאי סף'!$AK82&lt;&gt;1,"",'תנאי סף'!F82)</f>
        <v/>
      </c>
      <c r="G82" s="335"/>
      <c r="H82" s="202" t="str">
        <f>IF($F82="","",IF(G82&gt;0,'תנאי סף'!W82-G82,$AC$1))</f>
        <v/>
      </c>
      <c r="I82" s="28"/>
      <c r="J82" s="27"/>
      <c r="K82" s="28"/>
      <c r="L82" s="27"/>
      <c r="M82" s="28"/>
      <c r="N82" s="27"/>
      <c r="O82" s="30"/>
      <c r="P82" s="30"/>
      <c r="Q82" s="28"/>
      <c r="R82" s="28"/>
      <c r="S82" s="28"/>
      <c r="T82" s="28"/>
      <c r="U82" s="28"/>
      <c r="V82" s="202" t="str">
        <f t="shared" si="15"/>
        <v/>
      </c>
      <c r="W82" s="28"/>
      <c r="X82" s="28"/>
      <c r="Y82" s="28"/>
      <c r="Z82" s="28"/>
      <c r="AA82" s="231" t="str">
        <f t="shared" si="11"/>
        <v/>
      </c>
      <c r="AB82" s="1">
        <f t="shared" si="12"/>
        <v>1</v>
      </c>
      <c r="AC82" s="1" t="str">
        <f t="shared" si="16"/>
        <v/>
      </c>
      <c r="AD82" s="1" t="str">
        <f t="shared" si="16"/>
        <v/>
      </c>
      <c r="AE82" s="1">
        <f t="shared" si="14"/>
        <v>1</v>
      </c>
    </row>
    <row r="83" spans="2:31" hidden="1" x14ac:dyDescent="0.25">
      <c r="B83" s="24" t="str">
        <f t="shared" si="9"/>
        <v/>
      </c>
      <c r="C83" s="334" t="str">
        <f>IF('תנאי סף'!$AK83&lt;&gt;1,"",'תנאי סף'!C83)</f>
        <v/>
      </c>
      <c r="D83" s="334" t="str">
        <f>IF('תנאי סף'!$AK83&lt;&gt;1,"",'תנאי סף'!D83)</f>
        <v/>
      </c>
      <c r="E83" s="334" t="str">
        <f>IF('תנאי סף'!$AK83&lt;&gt;1,"",'תנאי סף'!E83)</f>
        <v/>
      </c>
      <c r="F83" s="334" t="str">
        <f>IF('תנאי סף'!$AK83&lt;&gt;1,"",'תנאי סף'!F83)</f>
        <v/>
      </c>
      <c r="G83" s="335"/>
      <c r="H83" s="202" t="str">
        <f>IF($F83="","",IF(G83&gt;0,'תנאי סף'!W83-G83,$AC$1))</f>
        <v/>
      </c>
      <c r="I83" s="28"/>
      <c r="J83" s="27"/>
      <c r="K83" s="28"/>
      <c r="L83" s="27"/>
      <c r="M83" s="28"/>
      <c r="N83" s="27"/>
      <c r="O83" s="30"/>
      <c r="P83" s="30"/>
      <c r="Q83" s="28"/>
      <c r="R83" s="28"/>
      <c r="S83" s="28"/>
      <c r="T83" s="28"/>
      <c r="U83" s="28"/>
      <c r="V83" s="202" t="str">
        <f t="shared" si="15"/>
        <v/>
      </c>
      <c r="W83" s="28"/>
      <c r="X83" s="28"/>
      <c r="Y83" s="28"/>
      <c r="Z83" s="28"/>
      <c r="AA83" s="231" t="str">
        <f t="shared" si="11"/>
        <v/>
      </c>
      <c r="AB83" s="1">
        <f t="shared" si="12"/>
        <v>1</v>
      </c>
      <c r="AC83" s="1" t="str">
        <f t="shared" si="16"/>
        <v/>
      </c>
      <c r="AD83" s="1" t="str">
        <f t="shared" si="16"/>
        <v/>
      </c>
      <c r="AE83" s="1">
        <f t="shared" si="14"/>
        <v>1</v>
      </c>
    </row>
    <row r="84" spans="2:31" hidden="1" x14ac:dyDescent="0.25">
      <c r="B84" s="24" t="str">
        <f t="shared" si="9"/>
        <v/>
      </c>
      <c r="C84" s="334" t="str">
        <f>IF('תנאי סף'!$AK84&lt;&gt;1,"",'תנאי סף'!C84)</f>
        <v/>
      </c>
      <c r="D84" s="334" t="str">
        <f>IF('תנאי סף'!$AK84&lt;&gt;1,"",'תנאי סף'!D84)</f>
        <v/>
      </c>
      <c r="E84" s="334" t="str">
        <f>IF('תנאי סף'!$AK84&lt;&gt;1,"",'תנאי סף'!E84)</f>
        <v/>
      </c>
      <c r="F84" s="334" t="str">
        <f>IF('תנאי סף'!$AK84&lt;&gt;1,"",'תנאי סף'!F84)</f>
        <v/>
      </c>
      <c r="G84" s="335"/>
      <c r="H84" s="202" t="str">
        <f>IF($F84="","",IF(G84&gt;0,'תנאי סף'!W84-G84,$AC$1))</f>
        <v/>
      </c>
      <c r="I84" s="28"/>
      <c r="J84" s="27"/>
      <c r="K84" s="28"/>
      <c r="L84" s="27"/>
      <c r="M84" s="28"/>
      <c r="N84" s="27"/>
      <c r="O84" s="30"/>
      <c r="P84" s="30"/>
      <c r="Q84" s="28"/>
      <c r="R84" s="28"/>
      <c r="S84" s="28"/>
      <c r="T84" s="28"/>
      <c r="U84" s="28"/>
      <c r="V84" s="202" t="str">
        <f t="shared" si="15"/>
        <v/>
      </c>
      <c r="W84" s="28"/>
      <c r="X84" s="28"/>
      <c r="Y84" s="28"/>
      <c r="Z84" s="28"/>
      <c r="AA84" s="231" t="str">
        <f t="shared" si="11"/>
        <v/>
      </c>
      <c r="AB84" s="1">
        <f t="shared" si="12"/>
        <v>1</v>
      </c>
      <c r="AC84" s="1" t="str">
        <f t="shared" si="16"/>
        <v/>
      </c>
      <c r="AD84" s="1" t="str">
        <f t="shared" si="16"/>
        <v/>
      </c>
      <c r="AE84" s="1">
        <f t="shared" si="14"/>
        <v>1</v>
      </c>
    </row>
    <row r="85" spans="2:31" hidden="1" x14ac:dyDescent="0.25">
      <c r="B85" s="24" t="str">
        <f t="shared" si="9"/>
        <v/>
      </c>
      <c r="C85" s="334" t="str">
        <f>IF('תנאי סף'!$AK85&lt;&gt;1,"",'תנאי סף'!C85)</f>
        <v/>
      </c>
      <c r="D85" s="334" t="str">
        <f>IF('תנאי סף'!$AK85&lt;&gt;1,"",'תנאי סף'!D85)</f>
        <v/>
      </c>
      <c r="E85" s="334" t="str">
        <f>IF('תנאי סף'!$AK85&lt;&gt;1,"",'תנאי סף'!E85)</f>
        <v/>
      </c>
      <c r="F85" s="334" t="str">
        <f>IF('תנאי סף'!$AK85&lt;&gt;1,"",'תנאי סף'!F85)</f>
        <v/>
      </c>
      <c r="G85" s="335"/>
      <c r="H85" s="202" t="str">
        <f>IF($F85="","",IF(G85&gt;0,'תנאי סף'!W85-G85,$AC$1))</f>
        <v/>
      </c>
      <c r="I85" s="28"/>
      <c r="J85" s="27"/>
      <c r="K85" s="28"/>
      <c r="L85" s="27"/>
      <c r="M85" s="28"/>
      <c r="N85" s="27"/>
      <c r="O85" s="30"/>
      <c r="P85" s="30"/>
      <c r="Q85" s="28"/>
      <c r="R85" s="28"/>
      <c r="S85" s="28"/>
      <c r="T85" s="28"/>
      <c r="U85" s="28"/>
      <c r="V85" s="202" t="str">
        <f t="shared" si="15"/>
        <v/>
      </c>
      <c r="W85" s="28"/>
      <c r="X85" s="28"/>
      <c r="Y85" s="28"/>
      <c r="Z85" s="28"/>
      <c r="AA85" s="231" t="str">
        <f t="shared" si="11"/>
        <v/>
      </c>
      <c r="AB85" s="1">
        <f t="shared" si="12"/>
        <v>1</v>
      </c>
      <c r="AC85" s="1" t="str">
        <f t="shared" si="16"/>
        <v/>
      </c>
      <c r="AD85" s="1" t="str">
        <f t="shared" si="16"/>
        <v/>
      </c>
      <c r="AE85" s="1">
        <f t="shared" si="14"/>
        <v>1</v>
      </c>
    </row>
    <row r="86" spans="2:31" hidden="1" x14ac:dyDescent="0.25">
      <c r="B86" s="24" t="str">
        <f t="shared" si="9"/>
        <v/>
      </c>
      <c r="C86" s="334" t="str">
        <f>IF('תנאי סף'!$AK86&lt;&gt;1,"",'תנאי סף'!C86)</f>
        <v/>
      </c>
      <c r="D86" s="334" t="str">
        <f>IF('תנאי סף'!$AK86&lt;&gt;1,"",'תנאי סף'!D86)</f>
        <v/>
      </c>
      <c r="E86" s="334" t="str">
        <f>IF('תנאי סף'!$AK86&lt;&gt;1,"",'תנאי סף'!E86)</f>
        <v/>
      </c>
      <c r="F86" s="334" t="str">
        <f>IF('תנאי סף'!$AK86&lt;&gt;1,"",'תנאי סף'!F86)</f>
        <v/>
      </c>
      <c r="G86" s="335"/>
      <c r="H86" s="202" t="str">
        <f>IF($F86="","",IF(G86&gt;0,'תנאי סף'!W86-G86,$AC$1))</f>
        <v/>
      </c>
      <c r="I86" s="28"/>
      <c r="J86" s="27"/>
      <c r="K86" s="28"/>
      <c r="L86" s="27"/>
      <c r="M86" s="28"/>
      <c r="N86" s="27"/>
      <c r="O86" s="30"/>
      <c r="P86" s="30"/>
      <c r="Q86" s="28"/>
      <c r="R86" s="28"/>
      <c r="S86" s="28"/>
      <c r="T86" s="28"/>
      <c r="U86" s="28"/>
      <c r="V86" s="202" t="str">
        <f t="shared" si="15"/>
        <v/>
      </c>
      <c r="W86" s="28"/>
      <c r="X86" s="28"/>
      <c r="Y86" s="28"/>
      <c r="Z86" s="28"/>
      <c r="AA86" s="231" t="str">
        <f t="shared" si="11"/>
        <v/>
      </c>
      <c r="AB86" s="1">
        <f t="shared" si="12"/>
        <v>1</v>
      </c>
      <c r="AC86" s="1" t="str">
        <f t="shared" si="16"/>
        <v/>
      </c>
      <c r="AD86" s="1" t="str">
        <f t="shared" si="16"/>
        <v/>
      </c>
      <c r="AE86" s="1">
        <f t="shared" si="14"/>
        <v>1</v>
      </c>
    </row>
    <row r="87" spans="2:31" hidden="1" x14ac:dyDescent="0.25">
      <c r="B87" s="24" t="str">
        <f t="shared" si="9"/>
        <v/>
      </c>
      <c r="C87" s="334" t="str">
        <f>IF('תנאי סף'!$AK87&lt;&gt;1,"",'תנאי סף'!C87)</f>
        <v/>
      </c>
      <c r="D87" s="334" t="str">
        <f>IF('תנאי סף'!$AK87&lt;&gt;1,"",'תנאי סף'!D87)</f>
        <v/>
      </c>
      <c r="E87" s="334" t="str">
        <f>IF('תנאי סף'!$AK87&lt;&gt;1,"",'תנאי סף'!E87)</f>
        <v/>
      </c>
      <c r="F87" s="334" t="str">
        <f>IF('תנאי סף'!$AK87&lt;&gt;1,"",'תנאי סף'!F87)</f>
        <v/>
      </c>
      <c r="G87" s="335"/>
      <c r="H87" s="202" t="str">
        <f>IF($F87="","",IF(G87&gt;0,'תנאי סף'!W87-G87,$AC$1))</f>
        <v/>
      </c>
      <c r="I87" s="28"/>
      <c r="J87" s="27"/>
      <c r="K87" s="28"/>
      <c r="L87" s="27"/>
      <c r="M87" s="28"/>
      <c r="N87" s="27"/>
      <c r="O87" s="30"/>
      <c r="P87" s="30"/>
      <c r="Q87" s="28"/>
      <c r="R87" s="28"/>
      <c r="S87" s="28"/>
      <c r="T87" s="28"/>
      <c r="U87" s="28"/>
      <c r="V87" s="202" t="str">
        <f t="shared" si="15"/>
        <v/>
      </c>
      <c r="W87" s="28"/>
      <c r="X87" s="28"/>
      <c r="Y87" s="28"/>
      <c r="Z87" s="28"/>
      <c r="AA87" s="231" t="str">
        <f t="shared" si="11"/>
        <v/>
      </c>
      <c r="AB87" s="1">
        <f t="shared" si="12"/>
        <v>1</v>
      </c>
      <c r="AC87" s="1" t="str">
        <f t="shared" si="16"/>
        <v/>
      </c>
      <c r="AD87" s="1" t="str">
        <f t="shared" si="16"/>
        <v/>
      </c>
      <c r="AE87" s="1">
        <f t="shared" si="14"/>
        <v>1</v>
      </c>
    </row>
    <row r="88" spans="2:31" hidden="1" x14ac:dyDescent="0.25">
      <c r="B88" s="24" t="str">
        <f t="shared" si="9"/>
        <v/>
      </c>
      <c r="C88" s="334" t="str">
        <f>IF('תנאי סף'!$AK88&lt;&gt;1,"",'תנאי סף'!C88)</f>
        <v/>
      </c>
      <c r="D88" s="334" t="str">
        <f>IF('תנאי סף'!$AK88&lt;&gt;1,"",'תנאי סף'!D88)</f>
        <v/>
      </c>
      <c r="E88" s="334" t="str">
        <f>IF('תנאי סף'!$AK88&lt;&gt;1,"",'תנאי סף'!E88)</f>
        <v/>
      </c>
      <c r="F88" s="334" t="str">
        <f>IF('תנאי סף'!$AK88&lt;&gt;1,"",'תנאי סף'!F88)</f>
        <v/>
      </c>
      <c r="G88" s="335"/>
      <c r="H88" s="202" t="str">
        <f>IF($F88="","",IF(G88&gt;0,'תנאי סף'!W88-G88,$AC$1))</f>
        <v/>
      </c>
      <c r="I88" s="28"/>
      <c r="J88" s="27"/>
      <c r="K88" s="28"/>
      <c r="L88" s="27"/>
      <c r="M88" s="28"/>
      <c r="N88" s="27"/>
      <c r="O88" s="30"/>
      <c r="P88" s="30"/>
      <c r="Q88" s="28"/>
      <c r="R88" s="28"/>
      <c r="S88" s="28"/>
      <c r="T88" s="28"/>
      <c r="U88" s="28"/>
      <c r="V88" s="202" t="str">
        <f t="shared" si="15"/>
        <v/>
      </c>
      <c r="W88" s="28"/>
      <c r="X88" s="28"/>
      <c r="Y88" s="28"/>
      <c r="Z88" s="28"/>
      <c r="AA88" s="231" t="str">
        <f t="shared" si="11"/>
        <v/>
      </c>
      <c r="AB88" s="1">
        <f t="shared" si="12"/>
        <v>1</v>
      </c>
      <c r="AC88" s="1" t="str">
        <f t="shared" si="16"/>
        <v/>
      </c>
      <c r="AD88" s="1" t="str">
        <f t="shared" si="16"/>
        <v/>
      </c>
      <c r="AE88" s="1">
        <f t="shared" si="14"/>
        <v>1</v>
      </c>
    </row>
    <row r="89" spans="2:31" hidden="1" x14ac:dyDescent="0.25">
      <c r="B89" s="24" t="str">
        <f t="shared" si="9"/>
        <v/>
      </c>
      <c r="C89" s="334" t="str">
        <f>IF('תנאי סף'!$AK89&lt;&gt;1,"",'תנאי סף'!C89)</f>
        <v/>
      </c>
      <c r="D89" s="334" t="str">
        <f>IF('תנאי סף'!$AK89&lt;&gt;1,"",'תנאי סף'!D89)</f>
        <v/>
      </c>
      <c r="E89" s="334" t="str">
        <f>IF('תנאי סף'!$AK89&lt;&gt;1,"",'תנאי סף'!E89)</f>
        <v/>
      </c>
      <c r="F89" s="334" t="str">
        <f>IF('תנאי סף'!$AK89&lt;&gt;1,"",'תנאי סף'!F89)</f>
        <v/>
      </c>
      <c r="G89" s="335"/>
      <c r="H89" s="202" t="str">
        <f>IF($F89="","",IF(G89&gt;0,'תנאי סף'!W89-G89,$AC$1))</f>
        <v/>
      </c>
      <c r="I89" s="28"/>
      <c r="J89" s="27"/>
      <c r="K89" s="28"/>
      <c r="L89" s="27"/>
      <c r="M89" s="28"/>
      <c r="N89" s="27"/>
      <c r="O89" s="30"/>
      <c r="P89" s="30"/>
      <c r="Q89" s="28"/>
      <c r="R89" s="28"/>
      <c r="S89" s="28"/>
      <c r="T89" s="28"/>
      <c r="U89" s="28"/>
      <c r="V89" s="202" t="str">
        <f t="shared" si="15"/>
        <v/>
      </c>
      <c r="W89" s="28"/>
      <c r="X89" s="28"/>
      <c r="Y89" s="28"/>
      <c r="Z89" s="28"/>
      <c r="AA89" s="231" t="str">
        <f t="shared" si="11"/>
        <v/>
      </c>
      <c r="AB89" s="1">
        <f t="shared" si="12"/>
        <v>1</v>
      </c>
      <c r="AC89" s="1" t="str">
        <f t="shared" si="16"/>
        <v/>
      </c>
      <c r="AD89" s="1" t="str">
        <f t="shared" si="16"/>
        <v/>
      </c>
      <c r="AE89" s="1">
        <f t="shared" si="14"/>
        <v>1</v>
      </c>
    </row>
    <row r="90" spans="2:31" hidden="1" x14ac:dyDescent="0.25">
      <c r="B90" s="24" t="str">
        <f t="shared" si="9"/>
        <v/>
      </c>
      <c r="C90" s="334" t="str">
        <f>IF('תנאי סף'!$AK90&lt;&gt;1,"",'תנאי סף'!C90)</f>
        <v/>
      </c>
      <c r="D90" s="334" t="str">
        <f>IF('תנאי סף'!$AK90&lt;&gt;1,"",'תנאי סף'!D90)</f>
        <v/>
      </c>
      <c r="E90" s="334" t="str">
        <f>IF('תנאי סף'!$AK90&lt;&gt;1,"",'תנאי סף'!E90)</f>
        <v/>
      </c>
      <c r="F90" s="334" t="str">
        <f>IF('תנאי סף'!$AK90&lt;&gt;1,"",'תנאי סף'!F90)</f>
        <v/>
      </c>
      <c r="G90" s="335"/>
      <c r="H90" s="202" t="str">
        <f>IF($F90="","",IF(G90&gt;0,'תנאי סף'!W90-G90,$AC$1))</f>
        <v/>
      </c>
      <c r="I90" s="28"/>
      <c r="J90" s="27"/>
      <c r="K90" s="28"/>
      <c r="L90" s="27"/>
      <c r="M90" s="28"/>
      <c r="N90" s="27"/>
      <c r="O90" s="30"/>
      <c r="P90" s="30"/>
      <c r="Q90" s="28"/>
      <c r="R90" s="28"/>
      <c r="S90" s="28"/>
      <c r="T90" s="28"/>
      <c r="U90" s="28"/>
      <c r="V90" s="202" t="str">
        <f t="shared" si="15"/>
        <v/>
      </c>
      <c r="W90" s="28"/>
      <c r="X90" s="28"/>
      <c r="Y90" s="28"/>
      <c r="Z90" s="28"/>
      <c r="AA90" s="231" t="str">
        <f t="shared" si="11"/>
        <v/>
      </c>
      <c r="AB90" s="1">
        <f t="shared" si="12"/>
        <v>1</v>
      </c>
      <c r="AC90" s="1" t="str">
        <f t="shared" si="16"/>
        <v/>
      </c>
      <c r="AD90" s="1" t="str">
        <f t="shared" si="16"/>
        <v/>
      </c>
      <c r="AE90" s="1">
        <f t="shared" si="14"/>
        <v>1</v>
      </c>
    </row>
    <row r="91" spans="2:31" hidden="1" x14ac:dyDescent="0.25">
      <c r="B91" s="24" t="str">
        <f t="shared" si="9"/>
        <v/>
      </c>
      <c r="C91" s="334" t="str">
        <f>IF('תנאי סף'!$AK91&lt;&gt;1,"",'תנאי סף'!C91)</f>
        <v/>
      </c>
      <c r="D91" s="334" t="str">
        <f>IF('תנאי סף'!$AK91&lt;&gt;1,"",'תנאי סף'!D91)</f>
        <v/>
      </c>
      <c r="E91" s="334" t="str">
        <f>IF('תנאי סף'!$AK91&lt;&gt;1,"",'תנאי סף'!E91)</f>
        <v/>
      </c>
      <c r="F91" s="334" t="str">
        <f>IF('תנאי סף'!$AK91&lt;&gt;1,"",'תנאי סף'!F91)</f>
        <v/>
      </c>
      <c r="G91" s="335"/>
      <c r="H91" s="202" t="str">
        <f>IF($F91="","",IF(G91&gt;0,'תנאי סף'!W91-G91,$AC$1))</f>
        <v/>
      </c>
      <c r="I91" s="28"/>
      <c r="J91" s="27"/>
      <c r="K91" s="28"/>
      <c r="L91" s="27"/>
      <c r="M91" s="28"/>
      <c r="N91" s="27"/>
      <c r="O91" s="30"/>
      <c r="P91" s="30"/>
      <c r="Q91" s="28"/>
      <c r="R91" s="28"/>
      <c r="S91" s="28"/>
      <c r="T91" s="28"/>
      <c r="U91" s="28"/>
      <c r="V91" s="202" t="str">
        <f t="shared" si="15"/>
        <v/>
      </c>
      <c r="W91" s="28"/>
      <c r="X91" s="28"/>
      <c r="Y91" s="28"/>
      <c r="Z91" s="28"/>
      <c r="AA91" s="231" t="str">
        <f t="shared" si="11"/>
        <v/>
      </c>
      <c r="AB91" s="1">
        <f t="shared" si="12"/>
        <v>1</v>
      </c>
      <c r="AC91" s="1" t="str">
        <f t="shared" si="16"/>
        <v/>
      </c>
      <c r="AD91" s="1" t="str">
        <f t="shared" si="16"/>
        <v/>
      </c>
      <c r="AE91" s="1">
        <f t="shared" si="14"/>
        <v>1</v>
      </c>
    </row>
    <row r="92" spans="2:31" hidden="1" x14ac:dyDescent="0.25">
      <c r="B92" s="24" t="str">
        <f t="shared" si="9"/>
        <v/>
      </c>
      <c r="C92" s="334" t="str">
        <f>IF('תנאי סף'!$AK92&lt;&gt;1,"",'תנאי סף'!C92)</f>
        <v/>
      </c>
      <c r="D92" s="334" t="str">
        <f>IF('תנאי סף'!$AK92&lt;&gt;1,"",'תנאי סף'!D92)</f>
        <v/>
      </c>
      <c r="E92" s="334" t="str">
        <f>IF('תנאי סף'!$AK92&lt;&gt;1,"",'תנאי סף'!E92)</f>
        <v/>
      </c>
      <c r="F92" s="334" t="str">
        <f>IF('תנאי סף'!$AK92&lt;&gt;1,"",'תנאי סף'!F92)</f>
        <v/>
      </c>
      <c r="G92" s="335"/>
      <c r="H92" s="202" t="str">
        <f>IF($F92="","",IF(G92&gt;0,'תנאי סף'!W92-G92,$AC$1))</f>
        <v/>
      </c>
      <c r="I92" s="28"/>
      <c r="J92" s="27"/>
      <c r="K92" s="28"/>
      <c r="L92" s="27"/>
      <c r="M92" s="28"/>
      <c r="N92" s="27"/>
      <c r="O92" s="30"/>
      <c r="P92" s="30"/>
      <c r="Q92" s="28"/>
      <c r="R92" s="28"/>
      <c r="S92" s="28"/>
      <c r="T92" s="28"/>
      <c r="U92" s="28"/>
      <c r="V92" s="202" t="str">
        <f t="shared" si="15"/>
        <v/>
      </c>
      <c r="W92" s="28"/>
      <c r="X92" s="28"/>
      <c r="Y92" s="28"/>
      <c r="Z92" s="28"/>
      <c r="AA92" s="231" t="str">
        <f t="shared" si="11"/>
        <v/>
      </c>
      <c r="AB92" s="1">
        <f t="shared" si="12"/>
        <v>1</v>
      </c>
      <c r="AC92" s="1" t="str">
        <f t="shared" ref="AC92:AD130" si="17">IF($F92="","",AC$30)</f>
        <v/>
      </c>
      <c r="AD92" s="1" t="str">
        <f t="shared" si="17"/>
        <v/>
      </c>
      <c r="AE92" s="1">
        <f t="shared" si="14"/>
        <v>1</v>
      </c>
    </row>
    <row r="93" spans="2:31" hidden="1" x14ac:dyDescent="0.25">
      <c r="B93" s="24" t="str">
        <f t="shared" si="9"/>
        <v/>
      </c>
      <c r="C93" s="334" t="str">
        <f>IF('תנאי סף'!$AK93&lt;&gt;1,"",'תנאי סף'!C93)</f>
        <v/>
      </c>
      <c r="D93" s="334" t="str">
        <f>IF('תנאי סף'!$AK93&lt;&gt;1,"",'תנאי סף'!D93)</f>
        <v/>
      </c>
      <c r="E93" s="334" t="str">
        <f>IF('תנאי סף'!$AK93&lt;&gt;1,"",'תנאי סף'!E93)</f>
        <v/>
      </c>
      <c r="F93" s="334" t="str">
        <f>IF('תנאי סף'!$AK93&lt;&gt;1,"",'תנאי סף'!F93)</f>
        <v/>
      </c>
      <c r="G93" s="335"/>
      <c r="H93" s="202" t="str">
        <f>IF($F93="","",IF(G93&gt;0,'תנאי סף'!W93-G93,$AC$1))</f>
        <v/>
      </c>
      <c r="I93" s="28"/>
      <c r="J93" s="27"/>
      <c r="K93" s="28"/>
      <c r="L93" s="27"/>
      <c r="M93" s="28"/>
      <c r="N93" s="27"/>
      <c r="O93" s="30"/>
      <c r="P93" s="30"/>
      <c r="Q93" s="28"/>
      <c r="R93" s="28"/>
      <c r="S93" s="28"/>
      <c r="T93" s="28"/>
      <c r="U93" s="28"/>
      <c r="V93" s="202" t="str">
        <f t="shared" si="15"/>
        <v/>
      </c>
      <c r="W93" s="28"/>
      <c r="X93" s="28"/>
      <c r="Y93" s="28"/>
      <c r="Z93" s="28"/>
      <c r="AA93" s="231" t="str">
        <f t="shared" si="11"/>
        <v/>
      </c>
      <c r="AB93" s="1">
        <f t="shared" si="12"/>
        <v>1</v>
      </c>
      <c r="AC93" s="1" t="str">
        <f t="shared" si="17"/>
        <v/>
      </c>
      <c r="AD93" s="1" t="str">
        <f t="shared" si="17"/>
        <v/>
      </c>
      <c r="AE93" s="1">
        <f t="shared" si="14"/>
        <v>1</v>
      </c>
    </row>
    <row r="94" spans="2:31" hidden="1" x14ac:dyDescent="0.25">
      <c r="B94" s="24" t="str">
        <f t="shared" si="9"/>
        <v/>
      </c>
      <c r="C94" s="334" t="str">
        <f>IF('תנאי סף'!$AK94&lt;&gt;1,"",'תנאי סף'!C94)</f>
        <v/>
      </c>
      <c r="D94" s="334" t="str">
        <f>IF('תנאי סף'!$AK94&lt;&gt;1,"",'תנאי סף'!D94)</f>
        <v/>
      </c>
      <c r="E94" s="334" t="str">
        <f>IF('תנאי סף'!$AK94&lt;&gt;1,"",'תנאי סף'!E94)</f>
        <v/>
      </c>
      <c r="F94" s="334" t="str">
        <f>IF('תנאי סף'!$AK94&lt;&gt;1,"",'תנאי סף'!F94)</f>
        <v/>
      </c>
      <c r="G94" s="335"/>
      <c r="H94" s="202" t="str">
        <f>IF($F94="","",IF(G94&gt;0,'תנאי סף'!W94-G94,$AC$1))</f>
        <v/>
      </c>
      <c r="I94" s="28"/>
      <c r="J94" s="27"/>
      <c r="K94" s="28"/>
      <c r="L94" s="27"/>
      <c r="M94" s="28"/>
      <c r="N94" s="27"/>
      <c r="O94" s="30"/>
      <c r="P94" s="30"/>
      <c r="Q94" s="28"/>
      <c r="R94" s="28"/>
      <c r="S94" s="28"/>
      <c r="T94" s="28"/>
      <c r="U94" s="28"/>
      <c r="V94" s="202" t="str">
        <f t="shared" si="15"/>
        <v/>
      </c>
      <c r="W94" s="28"/>
      <c r="X94" s="28"/>
      <c r="Y94" s="28"/>
      <c r="Z94" s="28"/>
      <c r="AA94" s="231" t="str">
        <f t="shared" si="11"/>
        <v/>
      </c>
      <c r="AB94" s="1">
        <f t="shared" si="12"/>
        <v>1</v>
      </c>
      <c r="AC94" s="1" t="str">
        <f t="shared" si="17"/>
        <v/>
      </c>
      <c r="AD94" s="1" t="str">
        <f t="shared" si="17"/>
        <v/>
      </c>
      <c r="AE94" s="1">
        <f t="shared" si="14"/>
        <v>1</v>
      </c>
    </row>
    <row r="95" spans="2:31" hidden="1" x14ac:dyDescent="0.25">
      <c r="B95" s="24" t="str">
        <f t="shared" si="9"/>
        <v/>
      </c>
      <c r="C95" s="334" t="str">
        <f>IF('תנאי סף'!$AK95&lt;&gt;1,"",'תנאי סף'!C95)</f>
        <v/>
      </c>
      <c r="D95" s="334" t="str">
        <f>IF('תנאי סף'!$AK95&lt;&gt;1,"",'תנאי סף'!D95)</f>
        <v/>
      </c>
      <c r="E95" s="334" t="str">
        <f>IF('תנאי סף'!$AK95&lt;&gt;1,"",'תנאי סף'!E95)</f>
        <v/>
      </c>
      <c r="F95" s="334" t="str">
        <f>IF('תנאי סף'!$AK95&lt;&gt;1,"",'תנאי סף'!F95)</f>
        <v/>
      </c>
      <c r="G95" s="335"/>
      <c r="H95" s="202" t="str">
        <f>IF($F95="","",IF(G95&gt;0,'תנאי סף'!W95-G95,$AC$1))</f>
        <v/>
      </c>
      <c r="I95" s="28"/>
      <c r="J95" s="27"/>
      <c r="K95" s="28"/>
      <c r="L95" s="27"/>
      <c r="M95" s="28"/>
      <c r="N95" s="27"/>
      <c r="O95" s="30"/>
      <c r="P95" s="30"/>
      <c r="Q95" s="28"/>
      <c r="R95" s="28"/>
      <c r="S95" s="28"/>
      <c r="T95" s="28"/>
      <c r="U95" s="28"/>
      <c r="V95" s="202" t="str">
        <f t="shared" ref="V95:V130" si="18">IF($F95="","",IF($AB95&lt;&gt;1,$AC$1,IFERROR($F$5*H95/MAX($H$31:$H$130),0)))</f>
        <v/>
      </c>
      <c r="W95" s="28"/>
      <c r="X95" s="28"/>
      <c r="Y95" s="28"/>
      <c r="Z95" s="28"/>
      <c r="AA95" s="231" t="str">
        <f t="shared" si="11"/>
        <v/>
      </c>
      <c r="AB95" s="1">
        <f t="shared" si="12"/>
        <v>1</v>
      </c>
      <c r="AC95" s="1" t="str">
        <f t="shared" si="17"/>
        <v/>
      </c>
      <c r="AD95" s="1" t="str">
        <f t="shared" si="17"/>
        <v/>
      </c>
      <c r="AE95" s="1">
        <f t="shared" si="14"/>
        <v>1</v>
      </c>
    </row>
    <row r="96" spans="2:31" hidden="1" x14ac:dyDescent="0.25">
      <c r="B96" s="24" t="str">
        <f t="shared" ref="B96:B130" si="19">IF(F96="","",ROW()-30)</f>
        <v/>
      </c>
      <c r="C96" s="334" t="str">
        <f>IF('תנאי סף'!$AK96&lt;&gt;1,"",'תנאי סף'!C96)</f>
        <v/>
      </c>
      <c r="D96" s="334" t="str">
        <f>IF('תנאי סף'!$AK96&lt;&gt;1,"",'תנאי סף'!D96)</f>
        <v/>
      </c>
      <c r="E96" s="334" t="str">
        <f>IF('תנאי סף'!$AK96&lt;&gt;1,"",'תנאי סף'!E96)</f>
        <v/>
      </c>
      <c r="F96" s="334" t="str">
        <f>IF('תנאי סף'!$AK96&lt;&gt;1,"",'תנאי סף'!F96)</f>
        <v/>
      </c>
      <c r="G96" s="335"/>
      <c r="H96" s="202" t="str">
        <f>IF($F96="","",IF(G96&gt;0,'תנאי סף'!W96-G96,$AC$1))</f>
        <v/>
      </c>
      <c r="I96" s="28"/>
      <c r="J96" s="27"/>
      <c r="K96" s="28"/>
      <c r="L96" s="27"/>
      <c r="M96" s="28"/>
      <c r="N96" s="27"/>
      <c r="O96" s="30"/>
      <c r="P96" s="30"/>
      <c r="Q96" s="28"/>
      <c r="R96" s="28"/>
      <c r="S96" s="28"/>
      <c r="T96" s="28"/>
      <c r="U96" s="28"/>
      <c r="V96" s="202" t="str">
        <f t="shared" si="18"/>
        <v/>
      </c>
      <c r="W96" s="28"/>
      <c r="X96" s="28"/>
      <c r="Y96" s="28"/>
      <c r="Z96" s="28"/>
      <c r="AA96" s="231" t="str">
        <f t="shared" ref="AA96:AA130" si="20">IF($F96="","",IF(OR($AB96&lt;&gt;1,V96=$AC$1),$AC$1,IFERROR(V96/$V$131,0)))</f>
        <v/>
      </c>
      <c r="AB96" s="1">
        <f t="shared" ref="AB96:AB130" si="21">IF(SUM(AE96:AW96)=COUNT(AE96:AW96),1,0)</f>
        <v>1</v>
      </c>
      <c r="AC96" s="1" t="str">
        <f t="shared" si="17"/>
        <v/>
      </c>
      <c r="AD96" s="1" t="str">
        <f t="shared" si="17"/>
        <v/>
      </c>
      <c r="AE96" s="1">
        <f t="shared" ref="AE96:AE130" si="22">IF(H$30="",1,IF(H96="",0,IF(H$30=$AF$1,IF(ISNA(MATCH(H96,$AC$30:$AD$30,0)),0,1),IF(H$30=$AG$1,IF(IFERROR(H96*1,"bad")="bad",0,1),IF(H$30=$AH$1,IF(IFERROR(IF(H96=TRUNC(H96),1,"bad"),"bad")="bad",0,1),IF(H$30=$AI$1,IF(AND(IF(IFERROR(H96*1,"bad")="bad",0,1)=1,H96&gt;=0),1,0),IF(H$30=$AJ$1,IF(AND(IF(IFERROR(IF(H96=TRUNC(H96),1,"bad"),"bad")="bad",0,1)=1,H96&gt;=0),1,0),IF(H$30=$AK$1,IF(AND(IF(IFERROR(H96*1,"bad")="bad",0,1)=1,H96&gt;0),1,0),IF(H$30=$AL$1,IF(AND(IF(IFERROR(IF(H96=TRUNC(H96),1,"bad"),"bad")="bad",0,1)=1,H96&gt;0),1,0),IF(H$30=$AM$1,1,IF(H$30=$AN$1,IF(IFERROR(HLOOKUP(H96,$AF$4:$AO$4,1,0),"bad")="bad",0,1),0)))))))))))</f>
        <v>1</v>
      </c>
    </row>
    <row r="97" spans="2:31" hidden="1" x14ac:dyDescent="0.25">
      <c r="B97" s="24" t="str">
        <f t="shared" si="19"/>
        <v/>
      </c>
      <c r="C97" s="334" t="str">
        <f>IF('תנאי סף'!$AK97&lt;&gt;1,"",'תנאי סף'!C97)</f>
        <v/>
      </c>
      <c r="D97" s="334" t="str">
        <f>IF('תנאי סף'!$AK97&lt;&gt;1,"",'תנאי סף'!D97)</f>
        <v/>
      </c>
      <c r="E97" s="334" t="str">
        <f>IF('תנאי סף'!$AK97&lt;&gt;1,"",'תנאי סף'!E97)</f>
        <v/>
      </c>
      <c r="F97" s="334" t="str">
        <f>IF('תנאי סף'!$AK97&lt;&gt;1,"",'תנאי סף'!F97)</f>
        <v/>
      </c>
      <c r="G97" s="335"/>
      <c r="H97" s="202" t="str">
        <f>IF($F97="","",IF(G97&gt;0,'תנאי סף'!W97-G97,$AC$1))</f>
        <v/>
      </c>
      <c r="I97" s="28"/>
      <c r="J97" s="27"/>
      <c r="K97" s="28"/>
      <c r="L97" s="27"/>
      <c r="M97" s="28"/>
      <c r="N97" s="27"/>
      <c r="O97" s="30"/>
      <c r="P97" s="30"/>
      <c r="Q97" s="28"/>
      <c r="R97" s="28"/>
      <c r="S97" s="28"/>
      <c r="T97" s="28"/>
      <c r="U97" s="28"/>
      <c r="V97" s="202" t="str">
        <f t="shared" si="18"/>
        <v/>
      </c>
      <c r="W97" s="28"/>
      <c r="X97" s="28"/>
      <c r="Y97" s="28"/>
      <c r="Z97" s="28"/>
      <c r="AA97" s="231" t="str">
        <f t="shared" si="20"/>
        <v/>
      </c>
      <c r="AB97" s="1">
        <f t="shared" si="21"/>
        <v>1</v>
      </c>
      <c r="AC97" s="1" t="str">
        <f t="shared" si="17"/>
        <v/>
      </c>
      <c r="AD97" s="1" t="str">
        <f t="shared" si="17"/>
        <v/>
      </c>
      <c r="AE97" s="1">
        <f t="shared" si="22"/>
        <v>1</v>
      </c>
    </row>
    <row r="98" spans="2:31" hidden="1" x14ac:dyDescent="0.25">
      <c r="B98" s="24" t="str">
        <f t="shared" si="19"/>
        <v/>
      </c>
      <c r="C98" s="334" t="str">
        <f>IF('תנאי סף'!$AK98&lt;&gt;1,"",'תנאי סף'!C98)</f>
        <v/>
      </c>
      <c r="D98" s="334" t="str">
        <f>IF('תנאי סף'!$AK98&lt;&gt;1,"",'תנאי סף'!D98)</f>
        <v/>
      </c>
      <c r="E98" s="334" t="str">
        <f>IF('תנאי סף'!$AK98&lt;&gt;1,"",'תנאי סף'!E98)</f>
        <v/>
      </c>
      <c r="F98" s="334" t="str">
        <f>IF('תנאי סף'!$AK98&lt;&gt;1,"",'תנאי סף'!F98)</f>
        <v/>
      </c>
      <c r="G98" s="335"/>
      <c r="H98" s="202" t="str">
        <f>IF($F98="","",IF(G98&gt;0,'תנאי סף'!W98-G98,$AC$1))</f>
        <v/>
      </c>
      <c r="I98" s="28"/>
      <c r="J98" s="27"/>
      <c r="K98" s="28"/>
      <c r="L98" s="27"/>
      <c r="M98" s="28"/>
      <c r="N98" s="27"/>
      <c r="O98" s="30"/>
      <c r="P98" s="30"/>
      <c r="Q98" s="28"/>
      <c r="R98" s="28"/>
      <c r="S98" s="28"/>
      <c r="T98" s="28"/>
      <c r="U98" s="28"/>
      <c r="V98" s="202" t="str">
        <f t="shared" si="18"/>
        <v/>
      </c>
      <c r="W98" s="28"/>
      <c r="X98" s="28"/>
      <c r="Y98" s="28"/>
      <c r="Z98" s="28"/>
      <c r="AA98" s="231" t="str">
        <f t="shared" si="20"/>
        <v/>
      </c>
      <c r="AB98" s="1">
        <f t="shared" si="21"/>
        <v>1</v>
      </c>
      <c r="AC98" s="1" t="str">
        <f t="shared" si="17"/>
        <v/>
      </c>
      <c r="AD98" s="1" t="str">
        <f t="shared" si="17"/>
        <v/>
      </c>
      <c r="AE98" s="1">
        <f t="shared" si="22"/>
        <v>1</v>
      </c>
    </row>
    <row r="99" spans="2:31" hidden="1" x14ac:dyDescent="0.25">
      <c r="B99" s="24" t="str">
        <f t="shared" si="19"/>
        <v/>
      </c>
      <c r="C99" s="334" t="str">
        <f>IF('תנאי סף'!$AK99&lt;&gt;1,"",'תנאי סף'!C99)</f>
        <v/>
      </c>
      <c r="D99" s="334" t="str">
        <f>IF('תנאי סף'!$AK99&lt;&gt;1,"",'תנאי סף'!D99)</f>
        <v/>
      </c>
      <c r="E99" s="334" t="str">
        <f>IF('תנאי סף'!$AK99&lt;&gt;1,"",'תנאי סף'!E99)</f>
        <v/>
      </c>
      <c r="F99" s="334" t="str">
        <f>IF('תנאי סף'!$AK99&lt;&gt;1,"",'תנאי סף'!F99)</f>
        <v/>
      </c>
      <c r="G99" s="335"/>
      <c r="H99" s="202" t="str">
        <f>IF($F99="","",IF(G99&gt;0,'תנאי סף'!W99-G99,$AC$1))</f>
        <v/>
      </c>
      <c r="I99" s="28"/>
      <c r="J99" s="27"/>
      <c r="K99" s="28"/>
      <c r="L99" s="27"/>
      <c r="M99" s="28"/>
      <c r="N99" s="27"/>
      <c r="O99" s="30"/>
      <c r="P99" s="30"/>
      <c r="Q99" s="28"/>
      <c r="R99" s="28"/>
      <c r="S99" s="28"/>
      <c r="T99" s="28"/>
      <c r="U99" s="28"/>
      <c r="V99" s="202" t="str">
        <f t="shared" si="18"/>
        <v/>
      </c>
      <c r="W99" s="28"/>
      <c r="X99" s="28"/>
      <c r="Y99" s="28"/>
      <c r="Z99" s="28"/>
      <c r="AA99" s="231" t="str">
        <f t="shared" si="20"/>
        <v/>
      </c>
      <c r="AB99" s="1">
        <f t="shared" si="21"/>
        <v>1</v>
      </c>
      <c r="AC99" s="1" t="str">
        <f t="shared" si="17"/>
        <v/>
      </c>
      <c r="AD99" s="1" t="str">
        <f t="shared" si="17"/>
        <v/>
      </c>
      <c r="AE99" s="1">
        <f t="shared" si="22"/>
        <v>1</v>
      </c>
    </row>
    <row r="100" spans="2:31" hidden="1" x14ac:dyDescent="0.25">
      <c r="B100" s="24" t="str">
        <f t="shared" si="19"/>
        <v/>
      </c>
      <c r="C100" s="334" t="str">
        <f>IF('תנאי סף'!$AK100&lt;&gt;1,"",'תנאי סף'!C100)</f>
        <v/>
      </c>
      <c r="D100" s="334" t="str">
        <f>IF('תנאי סף'!$AK100&lt;&gt;1,"",'תנאי סף'!D100)</f>
        <v/>
      </c>
      <c r="E100" s="334" t="str">
        <f>IF('תנאי סף'!$AK100&lt;&gt;1,"",'תנאי סף'!E100)</f>
        <v/>
      </c>
      <c r="F100" s="334" t="str">
        <f>IF('תנאי סף'!$AK100&lt;&gt;1,"",'תנאי סף'!F100)</f>
        <v/>
      </c>
      <c r="G100" s="335"/>
      <c r="H100" s="202" t="str">
        <f>IF($F100="","",IF(G100&gt;0,'תנאי סף'!W100-G100,$AC$1))</f>
        <v/>
      </c>
      <c r="I100" s="28"/>
      <c r="J100" s="27"/>
      <c r="K100" s="28"/>
      <c r="L100" s="27"/>
      <c r="M100" s="28"/>
      <c r="N100" s="27"/>
      <c r="O100" s="30"/>
      <c r="P100" s="30"/>
      <c r="Q100" s="28"/>
      <c r="R100" s="28"/>
      <c r="S100" s="28"/>
      <c r="T100" s="28"/>
      <c r="U100" s="28"/>
      <c r="V100" s="202" t="str">
        <f t="shared" si="18"/>
        <v/>
      </c>
      <c r="W100" s="28"/>
      <c r="X100" s="28"/>
      <c r="Y100" s="28"/>
      <c r="Z100" s="28"/>
      <c r="AA100" s="231" t="str">
        <f t="shared" si="20"/>
        <v/>
      </c>
      <c r="AB100" s="1">
        <f t="shared" si="21"/>
        <v>1</v>
      </c>
      <c r="AC100" s="1" t="str">
        <f t="shared" si="17"/>
        <v/>
      </c>
      <c r="AD100" s="1" t="str">
        <f t="shared" si="17"/>
        <v/>
      </c>
      <c r="AE100" s="1">
        <f t="shared" si="22"/>
        <v>1</v>
      </c>
    </row>
    <row r="101" spans="2:31" hidden="1" x14ac:dyDescent="0.25">
      <c r="B101" s="24" t="str">
        <f t="shared" si="19"/>
        <v/>
      </c>
      <c r="C101" s="334" t="str">
        <f>IF('תנאי סף'!$AK101&lt;&gt;1,"",'תנאי סף'!C101)</f>
        <v/>
      </c>
      <c r="D101" s="334" t="str">
        <f>IF('תנאי סף'!$AK101&lt;&gt;1,"",'תנאי סף'!D101)</f>
        <v/>
      </c>
      <c r="E101" s="334" t="str">
        <f>IF('תנאי סף'!$AK101&lt;&gt;1,"",'תנאי סף'!E101)</f>
        <v/>
      </c>
      <c r="F101" s="334" t="str">
        <f>IF('תנאי סף'!$AK101&lt;&gt;1,"",'תנאי סף'!F101)</f>
        <v/>
      </c>
      <c r="G101" s="335"/>
      <c r="H101" s="202" t="str">
        <f>IF($F101="","",IF(G101&gt;0,'תנאי סף'!W101-G101,$AC$1))</f>
        <v/>
      </c>
      <c r="I101" s="28"/>
      <c r="J101" s="27"/>
      <c r="K101" s="28"/>
      <c r="L101" s="27"/>
      <c r="M101" s="28"/>
      <c r="N101" s="27"/>
      <c r="O101" s="30"/>
      <c r="P101" s="30"/>
      <c r="Q101" s="28"/>
      <c r="R101" s="28"/>
      <c r="S101" s="28"/>
      <c r="T101" s="28"/>
      <c r="U101" s="28"/>
      <c r="V101" s="202" t="str">
        <f t="shared" si="18"/>
        <v/>
      </c>
      <c r="W101" s="28"/>
      <c r="X101" s="28"/>
      <c r="Y101" s="28"/>
      <c r="Z101" s="28"/>
      <c r="AA101" s="231" t="str">
        <f t="shared" si="20"/>
        <v/>
      </c>
      <c r="AB101" s="1">
        <f t="shared" si="21"/>
        <v>1</v>
      </c>
      <c r="AC101" s="1" t="str">
        <f t="shared" si="17"/>
        <v/>
      </c>
      <c r="AD101" s="1" t="str">
        <f t="shared" si="17"/>
        <v/>
      </c>
      <c r="AE101" s="1">
        <f t="shared" si="22"/>
        <v>1</v>
      </c>
    </row>
    <row r="102" spans="2:31" hidden="1" x14ac:dyDescent="0.25">
      <c r="B102" s="24" t="str">
        <f t="shared" si="19"/>
        <v/>
      </c>
      <c r="C102" s="334" t="str">
        <f>IF('תנאי סף'!$AK102&lt;&gt;1,"",'תנאי סף'!C102)</f>
        <v/>
      </c>
      <c r="D102" s="334" t="str">
        <f>IF('תנאי סף'!$AK102&lt;&gt;1,"",'תנאי סף'!D102)</f>
        <v/>
      </c>
      <c r="E102" s="334" t="str">
        <f>IF('תנאי סף'!$AK102&lt;&gt;1,"",'תנאי סף'!E102)</f>
        <v/>
      </c>
      <c r="F102" s="334" t="str">
        <f>IF('תנאי סף'!$AK102&lt;&gt;1,"",'תנאי סף'!F102)</f>
        <v/>
      </c>
      <c r="G102" s="335"/>
      <c r="H102" s="202" t="str">
        <f>IF($F102="","",IF(G102&gt;0,'תנאי סף'!W102-G102,$AC$1))</f>
        <v/>
      </c>
      <c r="I102" s="28"/>
      <c r="J102" s="27"/>
      <c r="K102" s="28"/>
      <c r="L102" s="27"/>
      <c r="M102" s="28"/>
      <c r="N102" s="27"/>
      <c r="O102" s="30"/>
      <c r="P102" s="30"/>
      <c r="Q102" s="28"/>
      <c r="R102" s="28"/>
      <c r="S102" s="28"/>
      <c r="T102" s="28"/>
      <c r="U102" s="28"/>
      <c r="V102" s="202" t="str">
        <f t="shared" si="18"/>
        <v/>
      </c>
      <c r="W102" s="28"/>
      <c r="X102" s="28"/>
      <c r="Y102" s="28"/>
      <c r="Z102" s="28"/>
      <c r="AA102" s="231" t="str">
        <f t="shared" si="20"/>
        <v/>
      </c>
      <c r="AB102" s="1">
        <f t="shared" si="21"/>
        <v>1</v>
      </c>
      <c r="AC102" s="1" t="str">
        <f t="shared" si="17"/>
        <v/>
      </c>
      <c r="AD102" s="1" t="str">
        <f t="shared" si="17"/>
        <v/>
      </c>
      <c r="AE102" s="1">
        <f t="shared" si="22"/>
        <v>1</v>
      </c>
    </row>
    <row r="103" spans="2:31" hidden="1" x14ac:dyDescent="0.25">
      <c r="B103" s="24" t="str">
        <f t="shared" si="19"/>
        <v/>
      </c>
      <c r="C103" s="334" t="str">
        <f>IF('תנאי סף'!$AK103&lt;&gt;1,"",'תנאי סף'!C103)</f>
        <v/>
      </c>
      <c r="D103" s="334" t="str">
        <f>IF('תנאי סף'!$AK103&lt;&gt;1,"",'תנאי סף'!D103)</f>
        <v/>
      </c>
      <c r="E103" s="334" t="str">
        <f>IF('תנאי סף'!$AK103&lt;&gt;1,"",'תנאי סף'!E103)</f>
        <v/>
      </c>
      <c r="F103" s="334" t="str">
        <f>IF('תנאי סף'!$AK103&lt;&gt;1,"",'תנאי סף'!F103)</f>
        <v/>
      </c>
      <c r="G103" s="335"/>
      <c r="H103" s="202" t="str">
        <f>IF($F103="","",IF(G103&gt;0,'תנאי סף'!W103-G103,$AC$1))</f>
        <v/>
      </c>
      <c r="I103" s="28"/>
      <c r="J103" s="27"/>
      <c r="K103" s="28"/>
      <c r="L103" s="27"/>
      <c r="M103" s="28"/>
      <c r="N103" s="27"/>
      <c r="O103" s="30"/>
      <c r="P103" s="30"/>
      <c r="Q103" s="28"/>
      <c r="R103" s="28"/>
      <c r="S103" s="28"/>
      <c r="T103" s="28"/>
      <c r="U103" s="28"/>
      <c r="V103" s="202" t="str">
        <f t="shared" si="18"/>
        <v/>
      </c>
      <c r="W103" s="28"/>
      <c r="X103" s="28"/>
      <c r="Y103" s="28"/>
      <c r="Z103" s="28"/>
      <c r="AA103" s="231" t="str">
        <f t="shared" si="20"/>
        <v/>
      </c>
      <c r="AB103" s="1">
        <f t="shared" si="21"/>
        <v>1</v>
      </c>
      <c r="AC103" s="1" t="str">
        <f t="shared" si="17"/>
        <v/>
      </c>
      <c r="AD103" s="1" t="str">
        <f t="shared" si="17"/>
        <v/>
      </c>
      <c r="AE103" s="1">
        <f t="shared" si="22"/>
        <v>1</v>
      </c>
    </row>
    <row r="104" spans="2:31" hidden="1" x14ac:dyDescent="0.25">
      <c r="B104" s="24" t="str">
        <f t="shared" si="19"/>
        <v/>
      </c>
      <c r="C104" s="334" t="str">
        <f>IF('תנאי סף'!$AK104&lt;&gt;1,"",'תנאי סף'!C104)</f>
        <v/>
      </c>
      <c r="D104" s="334" t="str">
        <f>IF('תנאי סף'!$AK104&lt;&gt;1,"",'תנאי סף'!D104)</f>
        <v/>
      </c>
      <c r="E104" s="334" t="str">
        <f>IF('תנאי סף'!$AK104&lt;&gt;1,"",'תנאי סף'!E104)</f>
        <v/>
      </c>
      <c r="F104" s="334" t="str">
        <f>IF('תנאי סף'!$AK104&lt;&gt;1,"",'תנאי סף'!F104)</f>
        <v/>
      </c>
      <c r="G104" s="335"/>
      <c r="H104" s="202" t="str">
        <f>IF($F104="","",IF(G104&gt;0,'תנאי סף'!W104-G104,$AC$1))</f>
        <v/>
      </c>
      <c r="I104" s="28"/>
      <c r="J104" s="27"/>
      <c r="K104" s="28"/>
      <c r="L104" s="27"/>
      <c r="M104" s="28"/>
      <c r="N104" s="27"/>
      <c r="O104" s="30"/>
      <c r="P104" s="30"/>
      <c r="Q104" s="28"/>
      <c r="R104" s="28"/>
      <c r="S104" s="28"/>
      <c r="T104" s="28"/>
      <c r="U104" s="28"/>
      <c r="V104" s="202" t="str">
        <f t="shared" si="18"/>
        <v/>
      </c>
      <c r="W104" s="28"/>
      <c r="X104" s="28"/>
      <c r="Y104" s="28"/>
      <c r="Z104" s="28"/>
      <c r="AA104" s="231" t="str">
        <f t="shared" si="20"/>
        <v/>
      </c>
      <c r="AB104" s="1">
        <f t="shared" si="21"/>
        <v>1</v>
      </c>
      <c r="AC104" s="1" t="str">
        <f t="shared" si="17"/>
        <v/>
      </c>
      <c r="AD104" s="1" t="str">
        <f t="shared" si="17"/>
        <v/>
      </c>
      <c r="AE104" s="1">
        <f t="shared" si="22"/>
        <v>1</v>
      </c>
    </row>
    <row r="105" spans="2:31" hidden="1" x14ac:dyDescent="0.25">
      <c r="B105" s="24" t="str">
        <f t="shared" si="19"/>
        <v/>
      </c>
      <c r="C105" s="334" t="str">
        <f>IF('תנאי סף'!$AK105&lt;&gt;1,"",'תנאי סף'!C105)</f>
        <v/>
      </c>
      <c r="D105" s="334" t="str">
        <f>IF('תנאי סף'!$AK105&lt;&gt;1,"",'תנאי סף'!D105)</f>
        <v/>
      </c>
      <c r="E105" s="334" t="str">
        <f>IF('תנאי סף'!$AK105&lt;&gt;1,"",'תנאי סף'!E105)</f>
        <v/>
      </c>
      <c r="F105" s="334" t="str">
        <f>IF('תנאי סף'!$AK105&lt;&gt;1,"",'תנאי סף'!F105)</f>
        <v/>
      </c>
      <c r="G105" s="335"/>
      <c r="H105" s="202" t="str">
        <f>IF($F105="","",IF(G105&gt;0,'תנאי סף'!W105-G105,$AC$1))</f>
        <v/>
      </c>
      <c r="I105" s="28"/>
      <c r="J105" s="27"/>
      <c r="K105" s="28"/>
      <c r="L105" s="27"/>
      <c r="M105" s="28"/>
      <c r="N105" s="27"/>
      <c r="O105" s="30"/>
      <c r="P105" s="30"/>
      <c r="Q105" s="28"/>
      <c r="R105" s="28"/>
      <c r="S105" s="28"/>
      <c r="T105" s="28"/>
      <c r="U105" s="28"/>
      <c r="V105" s="202" t="str">
        <f t="shared" si="18"/>
        <v/>
      </c>
      <c r="W105" s="28"/>
      <c r="X105" s="28"/>
      <c r="Y105" s="28"/>
      <c r="Z105" s="28"/>
      <c r="AA105" s="231" t="str">
        <f t="shared" si="20"/>
        <v/>
      </c>
      <c r="AB105" s="1">
        <f t="shared" si="21"/>
        <v>1</v>
      </c>
      <c r="AC105" s="1" t="str">
        <f t="shared" si="17"/>
        <v/>
      </c>
      <c r="AD105" s="1" t="str">
        <f t="shared" si="17"/>
        <v/>
      </c>
      <c r="AE105" s="1">
        <f t="shared" si="22"/>
        <v>1</v>
      </c>
    </row>
    <row r="106" spans="2:31" hidden="1" x14ac:dyDescent="0.25">
      <c r="B106" s="24" t="str">
        <f t="shared" si="19"/>
        <v/>
      </c>
      <c r="C106" s="334" t="str">
        <f>IF('תנאי סף'!$AK106&lt;&gt;1,"",'תנאי סף'!C106)</f>
        <v/>
      </c>
      <c r="D106" s="334" t="str">
        <f>IF('תנאי סף'!$AK106&lt;&gt;1,"",'תנאי סף'!D106)</f>
        <v/>
      </c>
      <c r="E106" s="334" t="str">
        <f>IF('תנאי סף'!$AK106&lt;&gt;1,"",'תנאי סף'!E106)</f>
        <v/>
      </c>
      <c r="F106" s="334" t="str">
        <f>IF('תנאי סף'!$AK106&lt;&gt;1,"",'תנאי סף'!F106)</f>
        <v/>
      </c>
      <c r="G106" s="335"/>
      <c r="H106" s="202" t="str">
        <f>IF($F106="","",IF(G106&gt;0,'תנאי סף'!W106-G106,$AC$1))</f>
        <v/>
      </c>
      <c r="I106" s="28"/>
      <c r="J106" s="27"/>
      <c r="K106" s="28"/>
      <c r="L106" s="27"/>
      <c r="M106" s="28"/>
      <c r="N106" s="27"/>
      <c r="O106" s="30"/>
      <c r="P106" s="30"/>
      <c r="Q106" s="28"/>
      <c r="R106" s="28"/>
      <c r="S106" s="28"/>
      <c r="T106" s="28"/>
      <c r="U106" s="28"/>
      <c r="V106" s="202" t="str">
        <f t="shared" si="18"/>
        <v/>
      </c>
      <c r="W106" s="28"/>
      <c r="X106" s="28"/>
      <c r="Y106" s="28"/>
      <c r="Z106" s="28"/>
      <c r="AA106" s="231" t="str">
        <f t="shared" si="20"/>
        <v/>
      </c>
      <c r="AB106" s="1">
        <f t="shared" si="21"/>
        <v>1</v>
      </c>
      <c r="AC106" s="1" t="str">
        <f t="shared" si="17"/>
        <v/>
      </c>
      <c r="AD106" s="1" t="str">
        <f t="shared" si="17"/>
        <v/>
      </c>
      <c r="AE106" s="1">
        <f t="shared" si="22"/>
        <v>1</v>
      </c>
    </row>
    <row r="107" spans="2:31" hidden="1" x14ac:dyDescent="0.25">
      <c r="B107" s="24" t="str">
        <f t="shared" si="19"/>
        <v/>
      </c>
      <c r="C107" s="334" t="str">
        <f>IF('תנאי סף'!$AK107&lt;&gt;1,"",'תנאי סף'!C107)</f>
        <v/>
      </c>
      <c r="D107" s="334" t="str">
        <f>IF('תנאי סף'!$AK107&lt;&gt;1,"",'תנאי סף'!D107)</f>
        <v/>
      </c>
      <c r="E107" s="334" t="str">
        <f>IF('תנאי סף'!$AK107&lt;&gt;1,"",'תנאי סף'!E107)</f>
        <v/>
      </c>
      <c r="F107" s="334" t="str">
        <f>IF('תנאי סף'!$AK107&lt;&gt;1,"",'תנאי סף'!F107)</f>
        <v/>
      </c>
      <c r="G107" s="335"/>
      <c r="H107" s="202" t="str">
        <f>IF($F107="","",IF(G107&gt;0,'תנאי סף'!W107-G107,$AC$1))</f>
        <v/>
      </c>
      <c r="I107" s="28"/>
      <c r="J107" s="27"/>
      <c r="K107" s="28"/>
      <c r="L107" s="27"/>
      <c r="M107" s="28"/>
      <c r="N107" s="27"/>
      <c r="O107" s="30"/>
      <c r="P107" s="30"/>
      <c r="Q107" s="28"/>
      <c r="R107" s="28"/>
      <c r="S107" s="28"/>
      <c r="T107" s="28"/>
      <c r="U107" s="28"/>
      <c r="V107" s="202" t="str">
        <f t="shared" si="18"/>
        <v/>
      </c>
      <c r="W107" s="28"/>
      <c r="X107" s="28"/>
      <c r="Y107" s="28"/>
      <c r="Z107" s="28"/>
      <c r="AA107" s="231" t="str">
        <f t="shared" si="20"/>
        <v/>
      </c>
      <c r="AB107" s="1">
        <f t="shared" si="21"/>
        <v>1</v>
      </c>
      <c r="AC107" s="1" t="str">
        <f t="shared" si="17"/>
        <v/>
      </c>
      <c r="AD107" s="1" t="str">
        <f t="shared" si="17"/>
        <v/>
      </c>
      <c r="AE107" s="1">
        <f t="shared" si="22"/>
        <v>1</v>
      </c>
    </row>
    <row r="108" spans="2:31" hidden="1" x14ac:dyDescent="0.25">
      <c r="B108" s="24" t="str">
        <f t="shared" si="19"/>
        <v/>
      </c>
      <c r="C108" s="334" t="str">
        <f>IF('תנאי סף'!$AK108&lt;&gt;1,"",'תנאי סף'!C108)</f>
        <v/>
      </c>
      <c r="D108" s="334" t="str">
        <f>IF('תנאי סף'!$AK108&lt;&gt;1,"",'תנאי סף'!D108)</f>
        <v/>
      </c>
      <c r="E108" s="334" t="str">
        <f>IF('תנאי סף'!$AK108&lt;&gt;1,"",'תנאי סף'!E108)</f>
        <v/>
      </c>
      <c r="F108" s="334" t="str">
        <f>IF('תנאי סף'!$AK108&lt;&gt;1,"",'תנאי סף'!F108)</f>
        <v/>
      </c>
      <c r="G108" s="335"/>
      <c r="H108" s="202" t="str">
        <f>IF($F108="","",IF(G108&gt;0,'תנאי סף'!W108-G108,$AC$1))</f>
        <v/>
      </c>
      <c r="I108" s="28"/>
      <c r="J108" s="27"/>
      <c r="K108" s="28"/>
      <c r="L108" s="27"/>
      <c r="M108" s="28"/>
      <c r="N108" s="27"/>
      <c r="O108" s="30"/>
      <c r="P108" s="30"/>
      <c r="Q108" s="28"/>
      <c r="R108" s="28"/>
      <c r="S108" s="28"/>
      <c r="T108" s="28"/>
      <c r="U108" s="28"/>
      <c r="V108" s="202" t="str">
        <f t="shared" si="18"/>
        <v/>
      </c>
      <c r="W108" s="28"/>
      <c r="X108" s="28"/>
      <c r="Y108" s="28"/>
      <c r="Z108" s="28"/>
      <c r="AA108" s="231" t="str">
        <f t="shared" si="20"/>
        <v/>
      </c>
      <c r="AB108" s="1">
        <f t="shared" si="21"/>
        <v>1</v>
      </c>
      <c r="AC108" s="1" t="str">
        <f t="shared" si="17"/>
        <v/>
      </c>
      <c r="AD108" s="1" t="str">
        <f t="shared" si="17"/>
        <v/>
      </c>
      <c r="AE108" s="1">
        <f t="shared" si="22"/>
        <v>1</v>
      </c>
    </row>
    <row r="109" spans="2:31" hidden="1" x14ac:dyDescent="0.25">
      <c r="B109" s="24" t="str">
        <f t="shared" si="19"/>
        <v/>
      </c>
      <c r="C109" s="334" t="str">
        <f>IF('תנאי סף'!$AK109&lt;&gt;1,"",'תנאי סף'!C109)</f>
        <v/>
      </c>
      <c r="D109" s="334" t="str">
        <f>IF('תנאי סף'!$AK109&lt;&gt;1,"",'תנאי סף'!D109)</f>
        <v/>
      </c>
      <c r="E109" s="334" t="str">
        <f>IF('תנאי סף'!$AK109&lt;&gt;1,"",'תנאי סף'!E109)</f>
        <v/>
      </c>
      <c r="F109" s="334" t="str">
        <f>IF('תנאי סף'!$AK109&lt;&gt;1,"",'תנאי סף'!F109)</f>
        <v/>
      </c>
      <c r="G109" s="335"/>
      <c r="H109" s="202" t="str">
        <f>IF($F109="","",IF(G109&gt;0,'תנאי סף'!W109-G109,$AC$1))</f>
        <v/>
      </c>
      <c r="I109" s="28"/>
      <c r="J109" s="27"/>
      <c r="K109" s="28"/>
      <c r="L109" s="27"/>
      <c r="M109" s="28"/>
      <c r="N109" s="27"/>
      <c r="O109" s="30"/>
      <c r="P109" s="30"/>
      <c r="Q109" s="28"/>
      <c r="R109" s="28"/>
      <c r="S109" s="28"/>
      <c r="T109" s="28"/>
      <c r="U109" s="28"/>
      <c r="V109" s="202" t="str">
        <f t="shared" si="18"/>
        <v/>
      </c>
      <c r="W109" s="28"/>
      <c r="X109" s="28"/>
      <c r="Y109" s="28"/>
      <c r="Z109" s="28"/>
      <c r="AA109" s="231" t="str">
        <f t="shared" si="20"/>
        <v/>
      </c>
      <c r="AB109" s="1">
        <f t="shared" si="21"/>
        <v>1</v>
      </c>
      <c r="AC109" s="1" t="str">
        <f t="shared" si="17"/>
        <v/>
      </c>
      <c r="AD109" s="1" t="str">
        <f t="shared" si="17"/>
        <v/>
      </c>
      <c r="AE109" s="1">
        <f t="shared" si="22"/>
        <v>1</v>
      </c>
    </row>
    <row r="110" spans="2:31" hidden="1" x14ac:dyDescent="0.25">
      <c r="B110" s="24" t="str">
        <f t="shared" si="19"/>
        <v/>
      </c>
      <c r="C110" s="334" t="str">
        <f>IF('תנאי סף'!$AK110&lt;&gt;1,"",'תנאי סף'!C110)</f>
        <v/>
      </c>
      <c r="D110" s="334" t="str">
        <f>IF('תנאי סף'!$AK110&lt;&gt;1,"",'תנאי סף'!D110)</f>
        <v/>
      </c>
      <c r="E110" s="334" t="str">
        <f>IF('תנאי סף'!$AK110&lt;&gt;1,"",'תנאי סף'!E110)</f>
        <v/>
      </c>
      <c r="F110" s="334" t="str">
        <f>IF('תנאי סף'!$AK110&lt;&gt;1,"",'תנאי סף'!F110)</f>
        <v/>
      </c>
      <c r="G110" s="335"/>
      <c r="H110" s="202" t="str">
        <f>IF($F110="","",IF(G110&gt;0,'תנאי סף'!W110-G110,$AC$1))</f>
        <v/>
      </c>
      <c r="I110" s="28"/>
      <c r="J110" s="27"/>
      <c r="K110" s="28"/>
      <c r="L110" s="27"/>
      <c r="M110" s="28"/>
      <c r="N110" s="27"/>
      <c r="O110" s="30"/>
      <c r="P110" s="30"/>
      <c r="Q110" s="28"/>
      <c r="R110" s="28"/>
      <c r="S110" s="28"/>
      <c r="T110" s="28"/>
      <c r="U110" s="28"/>
      <c r="V110" s="202" t="str">
        <f t="shared" si="18"/>
        <v/>
      </c>
      <c r="W110" s="28"/>
      <c r="X110" s="28"/>
      <c r="Y110" s="28"/>
      <c r="Z110" s="28"/>
      <c r="AA110" s="231" t="str">
        <f t="shared" si="20"/>
        <v/>
      </c>
      <c r="AB110" s="1">
        <f t="shared" si="21"/>
        <v>1</v>
      </c>
      <c r="AC110" s="1" t="str">
        <f t="shared" si="17"/>
        <v/>
      </c>
      <c r="AD110" s="1" t="str">
        <f t="shared" si="17"/>
        <v/>
      </c>
      <c r="AE110" s="1">
        <f t="shared" si="22"/>
        <v>1</v>
      </c>
    </row>
    <row r="111" spans="2:31" hidden="1" x14ac:dyDescent="0.25">
      <c r="B111" s="24" t="str">
        <f t="shared" si="19"/>
        <v/>
      </c>
      <c r="C111" s="334" t="str">
        <f>IF('תנאי סף'!$AK111&lt;&gt;1,"",'תנאי סף'!C111)</f>
        <v/>
      </c>
      <c r="D111" s="334" t="str">
        <f>IF('תנאי סף'!$AK111&lt;&gt;1,"",'תנאי סף'!D111)</f>
        <v/>
      </c>
      <c r="E111" s="334" t="str">
        <f>IF('תנאי סף'!$AK111&lt;&gt;1,"",'תנאי סף'!E111)</f>
        <v/>
      </c>
      <c r="F111" s="334" t="str">
        <f>IF('תנאי סף'!$AK111&lt;&gt;1,"",'תנאי סף'!F111)</f>
        <v/>
      </c>
      <c r="G111" s="335"/>
      <c r="H111" s="202" t="str">
        <f>IF($F111="","",IF(G111&gt;0,'תנאי סף'!W111-G111,$AC$1))</f>
        <v/>
      </c>
      <c r="I111" s="28"/>
      <c r="J111" s="27"/>
      <c r="K111" s="28"/>
      <c r="L111" s="27"/>
      <c r="M111" s="28"/>
      <c r="N111" s="27"/>
      <c r="O111" s="30"/>
      <c r="P111" s="30"/>
      <c r="Q111" s="28"/>
      <c r="R111" s="28"/>
      <c r="S111" s="28"/>
      <c r="T111" s="28"/>
      <c r="U111" s="28"/>
      <c r="V111" s="202" t="str">
        <f t="shared" si="18"/>
        <v/>
      </c>
      <c r="W111" s="28"/>
      <c r="X111" s="28"/>
      <c r="Y111" s="28"/>
      <c r="Z111" s="28"/>
      <c r="AA111" s="231" t="str">
        <f t="shared" si="20"/>
        <v/>
      </c>
      <c r="AB111" s="1">
        <f t="shared" si="21"/>
        <v>1</v>
      </c>
      <c r="AC111" s="1" t="str">
        <f t="shared" si="17"/>
        <v/>
      </c>
      <c r="AD111" s="1" t="str">
        <f t="shared" si="17"/>
        <v/>
      </c>
      <c r="AE111" s="1">
        <f t="shared" si="22"/>
        <v>1</v>
      </c>
    </row>
    <row r="112" spans="2:31" hidden="1" x14ac:dyDescent="0.25">
      <c r="B112" s="24" t="str">
        <f t="shared" si="19"/>
        <v/>
      </c>
      <c r="C112" s="334" t="str">
        <f>IF('תנאי סף'!$AK112&lt;&gt;1,"",'תנאי סף'!C112)</f>
        <v/>
      </c>
      <c r="D112" s="334" t="str">
        <f>IF('תנאי סף'!$AK112&lt;&gt;1,"",'תנאי סף'!D112)</f>
        <v/>
      </c>
      <c r="E112" s="334" t="str">
        <f>IF('תנאי סף'!$AK112&lt;&gt;1,"",'תנאי סף'!E112)</f>
        <v/>
      </c>
      <c r="F112" s="334" t="str">
        <f>IF('תנאי סף'!$AK112&lt;&gt;1,"",'תנאי סף'!F112)</f>
        <v/>
      </c>
      <c r="G112" s="335"/>
      <c r="H112" s="202" t="str">
        <f>IF($F112="","",IF(G112&gt;0,'תנאי סף'!W112-G112,$AC$1))</f>
        <v/>
      </c>
      <c r="I112" s="28"/>
      <c r="J112" s="27"/>
      <c r="K112" s="28"/>
      <c r="L112" s="27"/>
      <c r="M112" s="28"/>
      <c r="N112" s="27"/>
      <c r="O112" s="30"/>
      <c r="P112" s="30"/>
      <c r="Q112" s="28"/>
      <c r="R112" s="28"/>
      <c r="S112" s="28"/>
      <c r="T112" s="28"/>
      <c r="U112" s="28"/>
      <c r="V112" s="202" t="str">
        <f t="shared" si="18"/>
        <v/>
      </c>
      <c r="W112" s="28"/>
      <c r="X112" s="28"/>
      <c r="Y112" s="28"/>
      <c r="Z112" s="28"/>
      <c r="AA112" s="231" t="str">
        <f t="shared" si="20"/>
        <v/>
      </c>
      <c r="AB112" s="1">
        <f t="shared" si="21"/>
        <v>1</v>
      </c>
      <c r="AC112" s="1" t="str">
        <f t="shared" si="17"/>
        <v/>
      </c>
      <c r="AD112" s="1" t="str">
        <f t="shared" si="17"/>
        <v/>
      </c>
      <c r="AE112" s="1">
        <f t="shared" si="22"/>
        <v>1</v>
      </c>
    </row>
    <row r="113" spans="2:31" hidden="1" x14ac:dyDescent="0.25">
      <c r="B113" s="24" t="str">
        <f t="shared" si="19"/>
        <v/>
      </c>
      <c r="C113" s="334" t="str">
        <f>IF('תנאי סף'!$AK113&lt;&gt;1,"",'תנאי סף'!C113)</f>
        <v/>
      </c>
      <c r="D113" s="334" t="str">
        <f>IF('תנאי סף'!$AK113&lt;&gt;1,"",'תנאי סף'!D113)</f>
        <v/>
      </c>
      <c r="E113" s="334" t="str">
        <f>IF('תנאי סף'!$AK113&lt;&gt;1,"",'תנאי סף'!E113)</f>
        <v/>
      </c>
      <c r="F113" s="334" t="str">
        <f>IF('תנאי סף'!$AK113&lt;&gt;1,"",'תנאי סף'!F113)</f>
        <v/>
      </c>
      <c r="G113" s="335"/>
      <c r="H113" s="202" t="str">
        <f>IF($F113="","",IF(G113&gt;0,'תנאי סף'!W113-G113,$AC$1))</f>
        <v/>
      </c>
      <c r="I113" s="28"/>
      <c r="J113" s="27"/>
      <c r="K113" s="28"/>
      <c r="L113" s="27"/>
      <c r="M113" s="28"/>
      <c r="N113" s="27"/>
      <c r="O113" s="30"/>
      <c r="P113" s="30"/>
      <c r="Q113" s="28"/>
      <c r="R113" s="28"/>
      <c r="S113" s="28"/>
      <c r="T113" s="28"/>
      <c r="U113" s="28"/>
      <c r="V113" s="202" t="str">
        <f t="shared" si="18"/>
        <v/>
      </c>
      <c r="W113" s="28"/>
      <c r="X113" s="28"/>
      <c r="Y113" s="28"/>
      <c r="Z113" s="28"/>
      <c r="AA113" s="231" t="str">
        <f t="shared" si="20"/>
        <v/>
      </c>
      <c r="AB113" s="1">
        <f t="shared" si="21"/>
        <v>1</v>
      </c>
      <c r="AC113" s="1" t="str">
        <f t="shared" si="17"/>
        <v/>
      </c>
      <c r="AD113" s="1" t="str">
        <f t="shared" si="17"/>
        <v/>
      </c>
      <c r="AE113" s="1">
        <f t="shared" si="22"/>
        <v>1</v>
      </c>
    </row>
    <row r="114" spans="2:31" hidden="1" x14ac:dyDescent="0.25">
      <c r="B114" s="24" t="str">
        <f t="shared" si="19"/>
        <v/>
      </c>
      <c r="C114" s="334" t="str">
        <f>IF('תנאי סף'!$AK114&lt;&gt;1,"",'תנאי סף'!C114)</f>
        <v/>
      </c>
      <c r="D114" s="334" t="str">
        <f>IF('תנאי סף'!$AK114&lt;&gt;1,"",'תנאי סף'!D114)</f>
        <v/>
      </c>
      <c r="E114" s="334" t="str">
        <f>IF('תנאי סף'!$AK114&lt;&gt;1,"",'תנאי סף'!E114)</f>
        <v/>
      </c>
      <c r="F114" s="334" t="str">
        <f>IF('תנאי סף'!$AK114&lt;&gt;1,"",'תנאי סף'!F114)</f>
        <v/>
      </c>
      <c r="G114" s="335"/>
      <c r="H114" s="202" t="str">
        <f>IF($F114="","",IF(G114&gt;0,'תנאי סף'!W114-G114,$AC$1))</f>
        <v/>
      </c>
      <c r="I114" s="28"/>
      <c r="J114" s="27"/>
      <c r="K114" s="28"/>
      <c r="L114" s="27"/>
      <c r="M114" s="28"/>
      <c r="N114" s="27"/>
      <c r="O114" s="30"/>
      <c r="P114" s="30"/>
      <c r="Q114" s="28"/>
      <c r="R114" s="28"/>
      <c r="S114" s="28"/>
      <c r="T114" s="28"/>
      <c r="U114" s="28"/>
      <c r="V114" s="202" t="str">
        <f t="shared" si="18"/>
        <v/>
      </c>
      <c r="W114" s="28"/>
      <c r="X114" s="28"/>
      <c r="Y114" s="28"/>
      <c r="Z114" s="28"/>
      <c r="AA114" s="231" t="str">
        <f t="shared" si="20"/>
        <v/>
      </c>
      <c r="AB114" s="1">
        <f t="shared" si="21"/>
        <v>1</v>
      </c>
      <c r="AC114" s="1" t="str">
        <f t="shared" si="17"/>
        <v/>
      </c>
      <c r="AD114" s="1" t="str">
        <f t="shared" si="17"/>
        <v/>
      </c>
      <c r="AE114" s="1">
        <f t="shared" si="22"/>
        <v>1</v>
      </c>
    </row>
    <row r="115" spans="2:31" hidden="1" x14ac:dyDescent="0.25">
      <c r="B115" s="24" t="str">
        <f t="shared" si="19"/>
        <v/>
      </c>
      <c r="C115" s="334" t="str">
        <f>IF('תנאי סף'!$AK115&lt;&gt;1,"",'תנאי סף'!C115)</f>
        <v/>
      </c>
      <c r="D115" s="334" t="str">
        <f>IF('תנאי סף'!$AK115&lt;&gt;1,"",'תנאי סף'!D115)</f>
        <v/>
      </c>
      <c r="E115" s="334" t="str">
        <f>IF('תנאי סף'!$AK115&lt;&gt;1,"",'תנאי סף'!E115)</f>
        <v/>
      </c>
      <c r="F115" s="334" t="str">
        <f>IF('תנאי סף'!$AK115&lt;&gt;1,"",'תנאי סף'!F115)</f>
        <v/>
      </c>
      <c r="G115" s="335"/>
      <c r="H115" s="202" t="str">
        <f>IF($F115="","",IF(G115&gt;0,'תנאי סף'!W115-G115,$AC$1))</f>
        <v/>
      </c>
      <c r="I115" s="28"/>
      <c r="J115" s="27"/>
      <c r="K115" s="28"/>
      <c r="L115" s="27"/>
      <c r="M115" s="28"/>
      <c r="N115" s="27"/>
      <c r="O115" s="30"/>
      <c r="P115" s="30"/>
      <c r="Q115" s="28"/>
      <c r="R115" s="28"/>
      <c r="S115" s="28"/>
      <c r="T115" s="28"/>
      <c r="U115" s="28"/>
      <c r="V115" s="202" t="str">
        <f t="shared" si="18"/>
        <v/>
      </c>
      <c r="W115" s="28"/>
      <c r="X115" s="28"/>
      <c r="Y115" s="28"/>
      <c r="Z115" s="28"/>
      <c r="AA115" s="231" t="str">
        <f t="shared" si="20"/>
        <v/>
      </c>
      <c r="AB115" s="1">
        <f t="shared" si="21"/>
        <v>1</v>
      </c>
      <c r="AC115" s="1" t="str">
        <f t="shared" si="17"/>
        <v/>
      </c>
      <c r="AD115" s="1" t="str">
        <f t="shared" si="17"/>
        <v/>
      </c>
      <c r="AE115" s="1">
        <f t="shared" si="22"/>
        <v>1</v>
      </c>
    </row>
    <row r="116" spans="2:31" hidden="1" x14ac:dyDescent="0.25">
      <c r="B116" s="24" t="str">
        <f t="shared" si="19"/>
        <v/>
      </c>
      <c r="C116" s="334" t="str">
        <f>IF('תנאי סף'!$AK116&lt;&gt;1,"",'תנאי סף'!C116)</f>
        <v/>
      </c>
      <c r="D116" s="334" t="str">
        <f>IF('תנאי סף'!$AK116&lt;&gt;1,"",'תנאי סף'!D116)</f>
        <v/>
      </c>
      <c r="E116" s="334" t="str">
        <f>IF('תנאי סף'!$AK116&lt;&gt;1,"",'תנאי סף'!E116)</f>
        <v/>
      </c>
      <c r="F116" s="334" t="str">
        <f>IF('תנאי סף'!$AK116&lt;&gt;1,"",'תנאי סף'!F116)</f>
        <v/>
      </c>
      <c r="G116" s="335"/>
      <c r="H116" s="202" t="str">
        <f>IF($F116="","",IF(G116&gt;0,'תנאי סף'!W116-G116,$AC$1))</f>
        <v/>
      </c>
      <c r="I116" s="28"/>
      <c r="J116" s="27"/>
      <c r="K116" s="28"/>
      <c r="L116" s="27"/>
      <c r="M116" s="28"/>
      <c r="N116" s="27"/>
      <c r="O116" s="30"/>
      <c r="P116" s="30"/>
      <c r="Q116" s="28"/>
      <c r="R116" s="28"/>
      <c r="S116" s="28"/>
      <c r="T116" s="28"/>
      <c r="U116" s="28"/>
      <c r="V116" s="202" t="str">
        <f t="shared" si="18"/>
        <v/>
      </c>
      <c r="W116" s="28"/>
      <c r="X116" s="28"/>
      <c r="Y116" s="28"/>
      <c r="Z116" s="28"/>
      <c r="AA116" s="231" t="str">
        <f t="shared" si="20"/>
        <v/>
      </c>
      <c r="AB116" s="1">
        <f t="shared" si="21"/>
        <v>1</v>
      </c>
      <c r="AC116" s="1" t="str">
        <f t="shared" si="17"/>
        <v/>
      </c>
      <c r="AD116" s="1" t="str">
        <f t="shared" si="17"/>
        <v/>
      </c>
      <c r="AE116" s="1">
        <f t="shared" si="22"/>
        <v>1</v>
      </c>
    </row>
    <row r="117" spans="2:31" hidden="1" x14ac:dyDescent="0.25">
      <c r="B117" s="24" t="str">
        <f t="shared" si="19"/>
        <v/>
      </c>
      <c r="C117" s="334" t="str">
        <f>IF('תנאי סף'!$AK117&lt;&gt;1,"",'תנאי סף'!C117)</f>
        <v/>
      </c>
      <c r="D117" s="334" t="str">
        <f>IF('תנאי סף'!$AK117&lt;&gt;1,"",'תנאי סף'!D117)</f>
        <v/>
      </c>
      <c r="E117" s="334" t="str">
        <f>IF('תנאי סף'!$AK117&lt;&gt;1,"",'תנאי סף'!E117)</f>
        <v/>
      </c>
      <c r="F117" s="334" t="str">
        <f>IF('תנאי סף'!$AK117&lt;&gt;1,"",'תנאי סף'!F117)</f>
        <v/>
      </c>
      <c r="G117" s="335"/>
      <c r="H117" s="202" t="str">
        <f>IF($F117="","",IF(G117&gt;0,'תנאי סף'!W117-G117,$AC$1))</f>
        <v/>
      </c>
      <c r="I117" s="28"/>
      <c r="J117" s="27"/>
      <c r="K117" s="28"/>
      <c r="L117" s="27"/>
      <c r="M117" s="28"/>
      <c r="N117" s="27"/>
      <c r="O117" s="30"/>
      <c r="P117" s="30"/>
      <c r="Q117" s="28"/>
      <c r="R117" s="28"/>
      <c r="S117" s="28"/>
      <c r="T117" s="28"/>
      <c r="U117" s="28"/>
      <c r="V117" s="202" t="str">
        <f t="shared" si="18"/>
        <v/>
      </c>
      <c r="W117" s="28"/>
      <c r="X117" s="28"/>
      <c r="Y117" s="28"/>
      <c r="Z117" s="28"/>
      <c r="AA117" s="231" t="str">
        <f t="shared" si="20"/>
        <v/>
      </c>
      <c r="AB117" s="1">
        <f t="shared" si="21"/>
        <v>1</v>
      </c>
      <c r="AC117" s="1" t="str">
        <f t="shared" si="17"/>
        <v/>
      </c>
      <c r="AD117" s="1" t="str">
        <f t="shared" si="17"/>
        <v/>
      </c>
      <c r="AE117" s="1">
        <f t="shared" si="22"/>
        <v>1</v>
      </c>
    </row>
    <row r="118" spans="2:31" hidden="1" x14ac:dyDescent="0.25">
      <c r="B118" s="24" t="str">
        <f t="shared" si="19"/>
        <v/>
      </c>
      <c r="C118" s="334" t="str">
        <f>IF('תנאי סף'!$AK118&lt;&gt;1,"",'תנאי סף'!C118)</f>
        <v/>
      </c>
      <c r="D118" s="334" t="str">
        <f>IF('תנאי סף'!$AK118&lt;&gt;1,"",'תנאי סף'!D118)</f>
        <v/>
      </c>
      <c r="E118" s="334" t="str">
        <f>IF('תנאי סף'!$AK118&lt;&gt;1,"",'תנאי סף'!E118)</f>
        <v/>
      </c>
      <c r="F118" s="334" t="str">
        <f>IF('תנאי סף'!$AK118&lt;&gt;1,"",'תנאי סף'!F118)</f>
        <v/>
      </c>
      <c r="G118" s="335"/>
      <c r="H118" s="202" t="str">
        <f>IF($F118="","",IF(G118&gt;0,'תנאי סף'!W118-G118,$AC$1))</f>
        <v/>
      </c>
      <c r="I118" s="28"/>
      <c r="J118" s="27"/>
      <c r="K118" s="28"/>
      <c r="L118" s="27"/>
      <c r="M118" s="28"/>
      <c r="N118" s="27"/>
      <c r="O118" s="30"/>
      <c r="P118" s="30"/>
      <c r="Q118" s="28"/>
      <c r="R118" s="28"/>
      <c r="S118" s="28"/>
      <c r="T118" s="28"/>
      <c r="U118" s="28"/>
      <c r="V118" s="202" t="str">
        <f t="shared" si="18"/>
        <v/>
      </c>
      <c r="W118" s="28"/>
      <c r="X118" s="28"/>
      <c r="Y118" s="28"/>
      <c r="Z118" s="28"/>
      <c r="AA118" s="231" t="str">
        <f t="shared" si="20"/>
        <v/>
      </c>
      <c r="AB118" s="1">
        <f t="shared" si="21"/>
        <v>1</v>
      </c>
      <c r="AC118" s="1" t="str">
        <f t="shared" si="17"/>
        <v/>
      </c>
      <c r="AD118" s="1" t="str">
        <f t="shared" si="17"/>
        <v/>
      </c>
      <c r="AE118" s="1">
        <f t="shared" si="22"/>
        <v>1</v>
      </c>
    </row>
    <row r="119" spans="2:31" hidden="1" x14ac:dyDescent="0.25">
      <c r="B119" s="24" t="str">
        <f t="shared" si="19"/>
        <v/>
      </c>
      <c r="C119" s="334" t="str">
        <f>IF('תנאי סף'!$AK119&lt;&gt;1,"",'תנאי סף'!C119)</f>
        <v/>
      </c>
      <c r="D119" s="334" t="str">
        <f>IF('תנאי סף'!$AK119&lt;&gt;1,"",'תנאי סף'!D119)</f>
        <v/>
      </c>
      <c r="E119" s="334" t="str">
        <f>IF('תנאי סף'!$AK119&lt;&gt;1,"",'תנאי סף'!E119)</f>
        <v/>
      </c>
      <c r="F119" s="334" t="str">
        <f>IF('תנאי סף'!$AK119&lt;&gt;1,"",'תנאי סף'!F119)</f>
        <v/>
      </c>
      <c r="G119" s="335"/>
      <c r="H119" s="202" t="str">
        <f>IF($F119="","",IF(G119&gt;0,'תנאי סף'!W119-G119,$AC$1))</f>
        <v/>
      </c>
      <c r="I119" s="28"/>
      <c r="J119" s="27"/>
      <c r="K119" s="28"/>
      <c r="L119" s="27"/>
      <c r="M119" s="28"/>
      <c r="N119" s="27"/>
      <c r="O119" s="30"/>
      <c r="P119" s="30"/>
      <c r="Q119" s="28"/>
      <c r="R119" s="28"/>
      <c r="S119" s="28"/>
      <c r="T119" s="28"/>
      <c r="U119" s="28"/>
      <c r="V119" s="202" t="str">
        <f t="shared" si="18"/>
        <v/>
      </c>
      <c r="W119" s="28"/>
      <c r="X119" s="28"/>
      <c r="Y119" s="28"/>
      <c r="Z119" s="28"/>
      <c r="AA119" s="231" t="str">
        <f t="shared" si="20"/>
        <v/>
      </c>
      <c r="AB119" s="1">
        <f t="shared" si="21"/>
        <v>1</v>
      </c>
      <c r="AC119" s="1" t="str">
        <f t="shared" si="17"/>
        <v/>
      </c>
      <c r="AD119" s="1" t="str">
        <f t="shared" si="17"/>
        <v/>
      </c>
      <c r="AE119" s="1">
        <f t="shared" si="22"/>
        <v>1</v>
      </c>
    </row>
    <row r="120" spans="2:31" hidden="1" x14ac:dyDescent="0.25">
      <c r="B120" s="24" t="str">
        <f t="shared" si="19"/>
        <v/>
      </c>
      <c r="C120" s="334" t="str">
        <f>IF('תנאי סף'!$AK120&lt;&gt;1,"",'תנאי סף'!C120)</f>
        <v/>
      </c>
      <c r="D120" s="334" t="str">
        <f>IF('תנאי סף'!$AK120&lt;&gt;1,"",'תנאי סף'!D120)</f>
        <v/>
      </c>
      <c r="E120" s="334" t="str">
        <f>IF('תנאי סף'!$AK120&lt;&gt;1,"",'תנאי סף'!E120)</f>
        <v/>
      </c>
      <c r="F120" s="334" t="str">
        <f>IF('תנאי סף'!$AK120&lt;&gt;1,"",'תנאי סף'!F120)</f>
        <v/>
      </c>
      <c r="G120" s="335"/>
      <c r="H120" s="202" t="str">
        <f>IF($F120="","",IF(G120&gt;0,'תנאי סף'!W120-G120,$AC$1))</f>
        <v/>
      </c>
      <c r="I120" s="28"/>
      <c r="J120" s="27"/>
      <c r="K120" s="28"/>
      <c r="L120" s="27"/>
      <c r="M120" s="28"/>
      <c r="N120" s="27"/>
      <c r="O120" s="30"/>
      <c r="P120" s="30"/>
      <c r="Q120" s="28"/>
      <c r="R120" s="28"/>
      <c r="S120" s="28"/>
      <c r="T120" s="28"/>
      <c r="U120" s="28"/>
      <c r="V120" s="202" t="str">
        <f t="shared" si="18"/>
        <v/>
      </c>
      <c r="W120" s="28"/>
      <c r="X120" s="28"/>
      <c r="Y120" s="28"/>
      <c r="Z120" s="28"/>
      <c r="AA120" s="231" t="str">
        <f t="shared" si="20"/>
        <v/>
      </c>
      <c r="AB120" s="1">
        <f t="shared" si="21"/>
        <v>1</v>
      </c>
      <c r="AC120" s="1" t="str">
        <f t="shared" si="17"/>
        <v/>
      </c>
      <c r="AD120" s="1" t="str">
        <f t="shared" si="17"/>
        <v/>
      </c>
      <c r="AE120" s="1">
        <f t="shared" si="22"/>
        <v>1</v>
      </c>
    </row>
    <row r="121" spans="2:31" hidden="1" x14ac:dyDescent="0.25">
      <c r="B121" s="24" t="str">
        <f t="shared" si="19"/>
        <v/>
      </c>
      <c r="C121" s="334" t="str">
        <f>IF('תנאי סף'!$AK121&lt;&gt;1,"",'תנאי סף'!C121)</f>
        <v/>
      </c>
      <c r="D121" s="334" t="str">
        <f>IF('תנאי סף'!$AK121&lt;&gt;1,"",'תנאי סף'!D121)</f>
        <v/>
      </c>
      <c r="E121" s="334" t="str">
        <f>IF('תנאי סף'!$AK121&lt;&gt;1,"",'תנאי סף'!E121)</f>
        <v/>
      </c>
      <c r="F121" s="334" t="str">
        <f>IF('תנאי סף'!$AK121&lt;&gt;1,"",'תנאי סף'!F121)</f>
        <v/>
      </c>
      <c r="G121" s="335"/>
      <c r="H121" s="202" t="str">
        <f>IF($F121="","",IF(G121&gt;0,'תנאי סף'!W121-G121,$AC$1))</f>
        <v/>
      </c>
      <c r="I121" s="28"/>
      <c r="J121" s="27"/>
      <c r="K121" s="28"/>
      <c r="L121" s="27"/>
      <c r="M121" s="28"/>
      <c r="N121" s="27"/>
      <c r="O121" s="30"/>
      <c r="P121" s="30"/>
      <c r="Q121" s="28"/>
      <c r="R121" s="28"/>
      <c r="S121" s="28"/>
      <c r="T121" s="28"/>
      <c r="U121" s="28"/>
      <c r="V121" s="202" t="str">
        <f t="shared" si="18"/>
        <v/>
      </c>
      <c r="W121" s="28"/>
      <c r="X121" s="28"/>
      <c r="Y121" s="28"/>
      <c r="Z121" s="28"/>
      <c r="AA121" s="231" t="str">
        <f t="shared" si="20"/>
        <v/>
      </c>
      <c r="AB121" s="1">
        <f t="shared" si="21"/>
        <v>1</v>
      </c>
      <c r="AC121" s="1" t="str">
        <f t="shared" si="17"/>
        <v/>
      </c>
      <c r="AD121" s="1" t="str">
        <f t="shared" si="17"/>
        <v/>
      </c>
      <c r="AE121" s="1">
        <f t="shared" si="22"/>
        <v>1</v>
      </c>
    </row>
    <row r="122" spans="2:31" hidden="1" x14ac:dyDescent="0.25">
      <c r="B122" s="24" t="str">
        <f t="shared" si="19"/>
        <v/>
      </c>
      <c r="C122" s="334" t="str">
        <f>IF('תנאי סף'!$AK122&lt;&gt;1,"",'תנאי סף'!C122)</f>
        <v/>
      </c>
      <c r="D122" s="334" t="str">
        <f>IF('תנאי סף'!$AK122&lt;&gt;1,"",'תנאי סף'!D122)</f>
        <v/>
      </c>
      <c r="E122" s="334" t="str">
        <f>IF('תנאי סף'!$AK122&lt;&gt;1,"",'תנאי סף'!E122)</f>
        <v/>
      </c>
      <c r="F122" s="334" t="str">
        <f>IF('תנאי סף'!$AK122&lt;&gt;1,"",'תנאי סף'!F122)</f>
        <v/>
      </c>
      <c r="G122" s="335"/>
      <c r="H122" s="202" t="str">
        <f>IF($F122="","",IF(G122&gt;0,'תנאי סף'!W122-G122,$AC$1))</f>
        <v/>
      </c>
      <c r="I122" s="28"/>
      <c r="J122" s="27"/>
      <c r="K122" s="28"/>
      <c r="L122" s="27"/>
      <c r="M122" s="28"/>
      <c r="N122" s="27"/>
      <c r="O122" s="30"/>
      <c r="P122" s="30"/>
      <c r="Q122" s="28"/>
      <c r="R122" s="28"/>
      <c r="S122" s="28"/>
      <c r="T122" s="28"/>
      <c r="U122" s="28"/>
      <c r="V122" s="202" t="str">
        <f t="shared" si="18"/>
        <v/>
      </c>
      <c r="W122" s="28"/>
      <c r="X122" s="28"/>
      <c r="Y122" s="28"/>
      <c r="Z122" s="28"/>
      <c r="AA122" s="231" t="str">
        <f t="shared" si="20"/>
        <v/>
      </c>
      <c r="AB122" s="1">
        <f t="shared" si="21"/>
        <v>1</v>
      </c>
      <c r="AC122" s="1" t="str">
        <f t="shared" si="17"/>
        <v/>
      </c>
      <c r="AD122" s="1" t="str">
        <f t="shared" si="17"/>
        <v/>
      </c>
      <c r="AE122" s="1">
        <f t="shared" si="22"/>
        <v>1</v>
      </c>
    </row>
    <row r="123" spans="2:31" hidden="1" x14ac:dyDescent="0.25">
      <c r="B123" s="24" t="str">
        <f t="shared" si="19"/>
        <v/>
      </c>
      <c r="C123" s="334" t="str">
        <f>IF('תנאי סף'!$AK123&lt;&gt;1,"",'תנאי סף'!C123)</f>
        <v/>
      </c>
      <c r="D123" s="334" t="str">
        <f>IF('תנאי סף'!$AK123&lt;&gt;1,"",'תנאי סף'!D123)</f>
        <v/>
      </c>
      <c r="E123" s="334" t="str">
        <f>IF('תנאי סף'!$AK123&lt;&gt;1,"",'תנאי סף'!E123)</f>
        <v/>
      </c>
      <c r="F123" s="334" t="str">
        <f>IF('תנאי סף'!$AK123&lt;&gt;1,"",'תנאי סף'!F123)</f>
        <v/>
      </c>
      <c r="G123" s="335"/>
      <c r="H123" s="202" t="str">
        <f>IF($F123="","",IF(G123&gt;0,'תנאי סף'!W123-G123,$AC$1))</f>
        <v/>
      </c>
      <c r="I123" s="28"/>
      <c r="J123" s="27"/>
      <c r="K123" s="28"/>
      <c r="L123" s="27"/>
      <c r="M123" s="28"/>
      <c r="N123" s="27"/>
      <c r="O123" s="30"/>
      <c r="P123" s="30"/>
      <c r="Q123" s="28"/>
      <c r="R123" s="28"/>
      <c r="S123" s="28"/>
      <c r="T123" s="28"/>
      <c r="U123" s="28"/>
      <c r="V123" s="202" t="str">
        <f t="shared" si="18"/>
        <v/>
      </c>
      <c r="W123" s="28"/>
      <c r="X123" s="28"/>
      <c r="Y123" s="28"/>
      <c r="Z123" s="28"/>
      <c r="AA123" s="231" t="str">
        <f t="shared" si="20"/>
        <v/>
      </c>
      <c r="AB123" s="1">
        <f t="shared" si="21"/>
        <v>1</v>
      </c>
      <c r="AC123" s="1" t="str">
        <f t="shared" si="17"/>
        <v/>
      </c>
      <c r="AD123" s="1" t="str">
        <f t="shared" si="17"/>
        <v/>
      </c>
      <c r="AE123" s="1">
        <f t="shared" si="22"/>
        <v>1</v>
      </c>
    </row>
    <row r="124" spans="2:31" hidden="1" x14ac:dyDescent="0.25">
      <c r="B124" s="24" t="str">
        <f t="shared" si="19"/>
        <v/>
      </c>
      <c r="C124" s="334" t="str">
        <f>IF('תנאי סף'!$AK124&lt;&gt;1,"",'תנאי סף'!C124)</f>
        <v/>
      </c>
      <c r="D124" s="334" t="str">
        <f>IF('תנאי סף'!$AK124&lt;&gt;1,"",'תנאי סף'!D124)</f>
        <v/>
      </c>
      <c r="E124" s="334" t="str">
        <f>IF('תנאי סף'!$AK124&lt;&gt;1,"",'תנאי סף'!E124)</f>
        <v/>
      </c>
      <c r="F124" s="334" t="str">
        <f>IF('תנאי סף'!$AK124&lt;&gt;1,"",'תנאי סף'!F124)</f>
        <v/>
      </c>
      <c r="G124" s="335"/>
      <c r="H124" s="202" t="str">
        <f>IF($F124="","",IF(G124&gt;0,'תנאי סף'!W124-G124,$AC$1))</f>
        <v/>
      </c>
      <c r="I124" s="28"/>
      <c r="J124" s="27"/>
      <c r="K124" s="28"/>
      <c r="L124" s="27"/>
      <c r="M124" s="28"/>
      <c r="N124" s="27"/>
      <c r="O124" s="30"/>
      <c r="P124" s="30"/>
      <c r="Q124" s="28"/>
      <c r="R124" s="28"/>
      <c r="S124" s="28"/>
      <c r="T124" s="28"/>
      <c r="U124" s="28"/>
      <c r="V124" s="202" t="str">
        <f t="shared" si="18"/>
        <v/>
      </c>
      <c r="W124" s="28"/>
      <c r="X124" s="28"/>
      <c r="Y124" s="28"/>
      <c r="Z124" s="28"/>
      <c r="AA124" s="231" t="str">
        <f t="shared" si="20"/>
        <v/>
      </c>
      <c r="AB124" s="1">
        <f t="shared" si="21"/>
        <v>1</v>
      </c>
      <c r="AC124" s="1" t="str">
        <f t="shared" si="17"/>
        <v/>
      </c>
      <c r="AD124" s="1" t="str">
        <f t="shared" si="17"/>
        <v/>
      </c>
      <c r="AE124" s="1">
        <f t="shared" si="22"/>
        <v>1</v>
      </c>
    </row>
    <row r="125" spans="2:31" hidden="1" x14ac:dyDescent="0.25">
      <c r="B125" s="24" t="str">
        <f t="shared" si="19"/>
        <v/>
      </c>
      <c r="C125" s="334" t="str">
        <f>IF('תנאי סף'!$AK125&lt;&gt;1,"",'תנאי סף'!C125)</f>
        <v/>
      </c>
      <c r="D125" s="334" t="str">
        <f>IF('תנאי סף'!$AK125&lt;&gt;1,"",'תנאי סף'!D125)</f>
        <v/>
      </c>
      <c r="E125" s="334" t="str">
        <f>IF('תנאי סף'!$AK125&lt;&gt;1,"",'תנאי סף'!E125)</f>
        <v/>
      </c>
      <c r="F125" s="334" t="str">
        <f>IF('תנאי סף'!$AK125&lt;&gt;1,"",'תנאי סף'!F125)</f>
        <v/>
      </c>
      <c r="G125" s="335"/>
      <c r="H125" s="202" t="str">
        <f>IF($F125="","",IF(G125&gt;0,'תנאי סף'!W125-G125,$AC$1))</f>
        <v/>
      </c>
      <c r="I125" s="28"/>
      <c r="J125" s="27"/>
      <c r="K125" s="28"/>
      <c r="L125" s="27"/>
      <c r="M125" s="28"/>
      <c r="N125" s="27"/>
      <c r="O125" s="30"/>
      <c r="P125" s="30"/>
      <c r="Q125" s="28"/>
      <c r="R125" s="28"/>
      <c r="S125" s="28"/>
      <c r="T125" s="28"/>
      <c r="U125" s="28"/>
      <c r="V125" s="202" t="str">
        <f t="shared" si="18"/>
        <v/>
      </c>
      <c r="W125" s="28"/>
      <c r="X125" s="28"/>
      <c r="Y125" s="28"/>
      <c r="Z125" s="28"/>
      <c r="AA125" s="231" t="str">
        <f t="shared" si="20"/>
        <v/>
      </c>
      <c r="AB125" s="1">
        <f t="shared" si="21"/>
        <v>1</v>
      </c>
      <c r="AC125" s="1" t="str">
        <f t="shared" si="17"/>
        <v/>
      </c>
      <c r="AD125" s="1" t="str">
        <f t="shared" si="17"/>
        <v/>
      </c>
      <c r="AE125" s="1">
        <f t="shared" si="22"/>
        <v>1</v>
      </c>
    </row>
    <row r="126" spans="2:31" hidden="1" x14ac:dyDescent="0.25">
      <c r="B126" s="24" t="str">
        <f t="shared" si="19"/>
        <v/>
      </c>
      <c r="C126" s="334" t="str">
        <f>IF('תנאי סף'!$AK126&lt;&gt;1,"",'תנאי סף'!C126)</f>
        <v/>
      </c>
      <c r="D126" s="334" t="str">
        <f>IF('תנאי סף'!$AK126&lt;&gt;1,"",'תנאי סף'!D126)</f>
        <v/>
      </c>
      <c r="E126" s="334" t="str">
        <f>IF('תנאי סף'!$AK126&lt;&gt;1,"",'תנאי סף'!E126)</f>
        <v/>
      </c>
      <c r="F126" s="334" t="str">
        <f>IF('תנאי סף'!$AK126&lt;&gt;1,"",'תנאי סף'!F126)</f>
        <v/>
      </c>
      <c r="G126" s="335"/>
      <c r="H126" s="202" t="str">
        <f>IF($F126="","",IF(G126&gt;0,'תנאי סף'!W126-G126,$AC$1))</f>
        <v/>
      </c>
      <c r="I126" s="28"/>
      <c r="J126" s="27"/>
      <c r="K126" s="28"/>
      <c r="L126" s="27"/>
      <c r="M126" s="28"/>
      <c r="N126" s="27"/>
      <c r="O126" s="30"/>
      <c r="P126" s="30"/>
      <c r="Q126" s="28"/>
      <c r="R126" s="28"/>
      <c r="S126" s="28"/>
      <c r="T126" s="28"/>
      <c r="U126" s="28"/>
      <c r="V126" s="202" t="str">
        <f t="shared" si="18"/>
        <v/>
      </c>
      <c r="W126" s="28"/>
      <c r="X126" s="28"/>
      <c r="Y126" s="28"/>
      <c r="Z126" s="28"/>
      <c r="AA126" s="231" t="str">
        <f t="shared" si="20"/>
        <v/>
      </c>
      <c r="AB126" s="1">
        <f t="shared" si="21"/>
        <v>1</v>
      </c>
      <c r="AC126" s="1" t="str">
        <f t="shared" si="17"/>
        <v/>
      </c>
      <c r="AD126" s="1" t="str">
        <f t="shared" si="17"/>
        <v/>
      </c>
      <c r="AE126" s="1">
        <f t="shared" si="22"/>
        <v>1</v>
      </c>
    </row>
    <row r="127" spans="2:31" hidden="1" x14ac:dyDescent="0.25">
      <c r="B127" s="24" t="str">
        <f t="shared" si="19"/>
        <v/>
      </c>
      <c r="C127" s="334" t="str">
        <f>IF('תנאי סף'!$AK127&lt;&gt;1,"",'תנאי סף'!C127)</f>
        <v/>
      </c>
      <c r="D127" s="334" t="str">
        <f>IF('תנאי סף'!$AK127&lt;&gt;1,"",'תנאי סף'!D127)</f>
        <v/>
      </c>
      <c r="E127" s="334" t="str">
        <f>IF('תנאי סף'!$AK127&lt;&gt;1,"",'תנאי סף'!E127)</f>
        <v/>
      </c>
      <c r="F127" s="334" t="str">
        <f>IF('תנאי סף'!$AK127&lt;&gt;1,"",'תנאי סף'!F127)</f>
        <v/>
      </c>
      <c r="G127" s="335"/>
      <c r="H127" s="202" t="str">
        <f>IF($F127="","",IF(G127&gt;0,'תנאי סף'!W127-G127,$AC$1))</f>
        <v/>
      </c>
      <c r="I127" s="28"/>
      <c r="J127" s="27"/>
      <c r="K127" s="28"/>
      <c r="L127" s="27"/>
      <c r="M127" s="28"/>
      <c r="N127" s="27"/>
      <c r="O127" s="30"/>
      <c r="P127" s="30"/>
      <c r="Q127" s="28"/>
      <c r="R127" s="28"/>
      <c r="S127" s="28"/>
      <c r="T127" s="28"/>
      <c r="U127" s="28"/>
      <c r="V127" s="202" t="str">
        <f t="shared" si="18"/>
        <v/>
      </c>
      <c r="W127" s="28"/>
      <c r="X127" s="28"/>
      <c r="Y127" s="28"/>
      <c r="Z127" s="28"/>
      <c r="AA127" s="231" t="str">
        <f t="shared" si="20"/>
        <v/>
      </c>
      <c r="AB127" s="1">
        <f t="shared" si="21"/>
        <v>1</v>
      </c>
      <c r="AC127" s="1" t="str">
        <f t="shared" si="17"/>
        <v/>
      </c>
      <c r="AD127" s="1" t="str">
        <f t="shared" si="17"/>
        <v/>
      </c>
      <c r="AE127" s="1">
        <f t="shared" si="22"/>
        <v>1</v>
      </c>
    </row>
    <row r="128" spans="2:31" hidden="1" x14ac:dyDescent="0.25">
      <c r="B128" s="24" t="str">
        <f t="shared" si="19"/>
        <v/>
      </c>
      <c r="C128" s="334" t="str">
        <f>IF('תנאי סף'!$AK128&lt;&gt;1,"",'תנאי סף'!C128)</f>
        <v/>
      </c>
      <c r="D128" s="334" t="str">
        <f>IF('תנאי סף'!$AK128&lt;&gt;1,"",'תנאי סף'!D128)</f>
        <v/>
      </c>
      <c r="E128" s="334" t="str">
        <f>IF('תנאי סף'!$AK128&lt;&gt;1,"",'תנאי סף'!E128)</f>
        <v/>
      </c>
      <c r="F128" s="334" t="str">
        <f>IF('תנאי סף'!$AK128&lt;&gt;1,"",'תנאי סף'!F128)</f>
        <v/>
      </c>
      <c r="G128" s="335"/>
      <c r="H128" s="202" t="str">
        <f>IF($F128="","",IF(G128&gt;0,'תנאי סף'!W128-G128,$AC$1))</f>
        <v/>
      </c>
      <c r="I128" s="28"/>
      <c r="J128" s="27"/>
      <c r="K128" s="28"/>
      <c r="L128" s="27"/>
      <c r="M128" s="28"/>
      <c r="N128" s="27"/>
      <c r="O128" s="30"/>
      <c r="P128" s="30"/>
      <c r="Q128" s="28"/>
      <c r="R128" s="28"/>
      <c r="S128" s="28"/>
      <c r="T128" s="28"/>
      <c r="U128" s="28"/>
      <c r="V128" s="202" t="str">
        <f t="shared" si="18"/>
        <v/>
      </c>
      <c r="W128" s="28"/>
      <c r="X128" s="28"/>
      <c r="Y128" s="28"/>
      <c r="Z128" s="28"/>
      <c r="AA128" s="231" t="str">
        <f t="shared" si="20"/>
        <v/>
      </c>
      <c r="AB128" s="1">
        <f t="shared" si="21"/>
        <v>1</v>
      </c>
      <c r="AC128" s="1" t="str">
        <f t="shared" si="17"/>
        <v/>
      </c>
      <c r="AD128" s="1" t="str">
        <f t="shared" si="17"/>
        <v/>
      </c>
      <c r="AE128" s="1">
        <f t="shared" si="22"/>
        <v>1</v>
      </c>
    </row>
    <row r="129" spans="2:31" hidden="1" x14ac:dyDescent="0.25">
      <c r="B129" s="24" t="str">
        <f t="shared" si="19"/>
        <v/>
      </c>
      <c r="C129" s="334" t="str">
        <f>IF('תנאי סף'!$AK129&lt;&gt;1,"",'תנאי סף'!C129)</f>
        <v/>
      </c>
      <c r="D129" s="334" t="str">
        <f>IF('תנאי סף'!$AK129&lt;&gt;1,"",'תנאי סף'!D129)</f>
        <v/>
      </c>
      <c r="E129" s="334" t="str">
        <f>IF('תנאי סף'!$AK129&lt;&gt;1,"",'תנאי סף'!E129)</f>
        <v/>
      </c>
      <c r="F129" s="334" t="str">
        <f>IF('תנאי סף'!$AK129&lt;&gt;1,"",'תנאי סף'!F129)</f>
        <v/>
      </c>
      <c r="G129" s="335"/>
      <c r="H129" s="202" t="str">
        <f>IF($F129="","",IF(G129&gt;0,'תנאי סף'!W129-G129,$AC$1))</f>
        <v/>
      </c>
      <c r="I129" s="28"/>
      <c r="J129" s="27"/>
      <c r="K129" s="28"/>
      <c r="L129" s="27"/>
      <c r="M129" s="28"/>
      <c r="N129" s="27"/>
      <c r="O129" s="30"/>
      <c r="P129" s="30"/>
      <c r="Q129" s="28"/>
      <c r="R129" s="28"/>
      <c r="S129" s="28"/>
      <c r="T129" s="28"/>
      <c r="U129" s="28"/>
      <c r="V129" s="202" t="str">
        <f t="shared" si="18"/>
        <v/>
      </c>
      <c r="W129" s="28"/>
      <c r="X129" s="28"/>
      <c r="Y129" s="28"/>
      <c r="Z129" s="28"/>
      <c r="AA129" s="231" t="str">
        <f t="shared" si="20"/>
        <v/>
      </c>
      <c r="AB129" s="1">
        <f t="shared" si="21"/>
        <v>1</v>
      </c>
      <c r="AC129" s="1" t="str">
        <f t="shared" si="17"/>
        <v/>
      </c>
      <c r="AD129" s="1" t="str">
        <f t="shared" si="17"/>
        <v/>
      </c>
      <c r="AE129" s="1">
        <f t="shared" si="22"/>
        <v>1</v>
      </c>
    </row>
    <row r="130" spans="2:31" ht="16.5" hidden="1" thickBot="1" x14ac:dyDescent="0.3">
      <c r="B130" s="220" t="str">
        <f t="shared" si="19"/>
        <v/>
      </c>
      <c r="C130" s="334" t="str">
        <f>IF('תנאי סף'!$AK130&lt;&gt;1,"",'תנאי סף'!C130)</f>
        <v/>
      </c>
      <c r="D130" s="334" t="str">
        <f>IF('תנאי סף'!$AK130&lt;&gt;1,"",'תנאי סף'!D130)</f>
        <v/>
      </c>
      <c r="E130" s="334" t="str">
        <f>IF('תנאי סף'!$AK130&lt;&gt;1,"",'תנאי סף'!E130)</f>
        <v/>
      </c>
      <c r="F130" s="334" t="str">
        <f>IF('תנאי סף'!$AK130&lt;&gt;1,"",'תנאי סף'!F130)</f>
        <v/>
      </c>
      <c r="G130" s="280"/>
      <c r="H130" s="202" t="str">
        <f>IF($F130="","",IF(G130&gt;0,'תנאי סף'!W130-G130,$AC$1))</f>
        <v/>
      </c>
      <c r="I130" s="223"/>
      <c r="J130" s="224"/>
      <c r="K130" s="223"/>
      <c r="L130" s="224"/>
      <c r="M130" s="223"/>
      <c r="N130" s="224"/>
      <c r="O130" s="221"/>
      <c r="P130" s="221"/>
      <c r="Q130" s="223"/>
      <c r="R130" s="223"/>
      <c r="S130" s="223"/>
      <c r="T130" s="223"/>
      <c r="U130" s="223"/>
      <c r="V130" s="222" t="str">
        <f t="shared" si="18"/>
        <v/>
      </c>
      <c r="W130" s="223"/>
      <c r="X130" s="223"/>
      <c r="Y130" s="223"/>
      <c r="Z130" s="223"/>
      <c r="AA130" s="231" t="str">
        <f t="shared" si="20"/>
        <v/>
      </c>
      <c r="AB130" s="1">
        <f t="shared" si="21"/>
        <v>1</v>
      </c>
      <c r="AC130" s="1" t="str">
        <f t="shared" si="17"/>
        <v/>
      </c>
      <c r="AD130" s="1" t="str">
        <f t="shared" si="17"/>
        <v/>
      </c>
      <c r="AE130" s="1">
        <f t="shared" si="22"/>
        <v>1</v>
      </c>
    </row>
    <row r="131" spans="2:31" ht="19.5" thickBot="1" x14ac:dyDescent="0.35">
      <c r="B131" s="432" t="s">
        <v>66</v>
      </c>
      <c r="C131" s="433"/>
      <c r="D131" s="433"/>
      <c r="E131" s="433"/>
      <c r="F131" s="433"/>
      <c r="G131" s="279"/>
      <c r="H131" s="29">
        <f>SUM(H31:H130)</f>
        <v>106</v>
      </c>
      <c r="I131" s="29">
        <f t="shared" ref="I131:AA131" si="23">SUM(I31:I130)</f>
        <v>0</v>
      </c>
      <c r="J131" s="29">
        <f t="shared" si="23"/>
        <v>0</v>
      </c>
      <c r="K131" s="29">
        <f t="shared" si="23"/>
        <v>0</v>
      </c>
      <c r="L131" s="29">
        <f t="shared" si="23"/>
        <v>0</v>
      </c>
      <c r="M131" s="29">
        <f t="shared" si="23"/>
        <v>0</v>
      </c>
      <c r="N131" s="29">
        <f t="shared" si="23"/>
        <v>0</v>
      </c>
      <c r="O131" s="29">
        <f t="shared" si="23"/>
        <v>0</v>
      </c>
      <c r="P131" s="29">
        <f t="shared" si="23"/>
        <v>0</v>
      </c>
      <c r="Q131" s="29">
        <f t="shared" si="23"/>
        <v>0</v>
      </c>
      <c r="R131" s="29">
        <f t="shared" si="23"/>
        <v>0</v>
      </c>
      <c r="S131" s="29">
        <f t="shared" si="23"/>
        <v>0</v>
      </c>
      <c r="T131" s="29">
        <f t="shared" si="23"/>
        <v>0</v>
      </c>
      <c r="U131" s="29">
        <f t="shared" si="23"/>
        <v>0</v>
      </c>
      <c r="V131" s="29">
        <f t="shared" si="23"/>
        <v>19.62962962962963</v>
      </c>
      <c r="W131" s="29">
        <f t="shared" si="23"/>
        <v>0</v>
      </c>
      <c r="X131" s="29">
        <f t="shared" si="23"/>
        <v>0</v>
      </c>
      <c r="Y131" s="29">
        <f t="shared" si="23"/>
        <v>0</v>
      </c>
      <c r="Z131" s="29">
        <f t="shared" si="23"/>
        <v>0</v>
      </c>
      <c r="AA131" s="161">
        <f t="shared" si="23"/>
        <v>1</v>
      </c>
    </row>
  </sheetData>
  <sheetProtection algorithmName="SHA-512" hashValue="eJzTM8KHnKn9QWepjrwXOzfk1sPviQpVXlF1WgDWzTkml6ZPCVmLb/PN05yRVDy5kXlsoWCk0pJP5C204Kjv6A==" saltValue="nW/0tGLZo1n9dkewgPza3w==" spinCount="100000" sheet="1" scenarios="1" formatColumns="0" formatRows="0" autoFilter="0"/>
  <customSheetViews>
    <customSheetView guid="{ACEA4501-B661-4721-B7EC-F9928E7BE107}" scale="90" showPageBreaks="1" showGridLines="0" printArea="1" hiddenRows="1" hiddenColumns="1" view="pageBreakPreview">
      <pane xSplit="6" ySplit="30" topLeftCell="G31" activePane="bottomRight" state="frozen"/>
      <selection pane="bottomRight" activeCell="B37" sqref="B37"/>
      <pageMargins left="0" right="0" top="0" bottom="0" header="0" footer="0"/>
      <printOptions horizontalCentered="1"/>
      <pageSetup paperSize="9" scale="75" orientation="portrait" r:id="rId1"/>
      <headerFooter>
        <oddHeader>&amp;C&amp;Uמבחנים לתמיכה של משרד התרבות והספורט</oddHeader>
        <oddFooter>&amp;Lא. חפץ ושות'
יעוץ כלכלי&amp;C&amp;P</oddFooter>
      </headerFooter>
    </customSheetView>
    <customSheetView guid="{289214DB-DADE-4AC9-A83A-7FFFB7419F75}" scale="90" showPageBreaks="1" showGridLines="0" printArea="1" hiddenRows="1" hiddenColumns="1" view="pageBreakPreview">
      <pane xSplit="6" ySplit="30" topLeftCell="G31" activePane="bottomRight" state="frozen"/>
      <selection pane="bottomRight" activeCell="B37" sqref="B37"/>
      <pageMargins left="0" right="0" top="0" bottom="0" header="0" footer="0"/>
      <printOptions horizontalCentered="1"/>
      <pageSetup paperSize="9" scale="75" orientation="portrait" r:id="rId2"/>
      <headerFooter>
        <oddHeader>&amp;C&amp;Uמבחנים לתמיכה של משרד התרבות והספורט</oddHeader>
        <oddFooter>&amp;Lא. חפץ ושות'
יעוץ כלכלי&amp;C&amp;P</oddFooter>
      </headerFooter>
    </customSheetView>
    <customSheetView guid="{828BBF9A-32A2-49E5-8737-465D4975B987}" scale="90" showPageBreaks="1" showGridLines="0" printArea="1" hiddenRows="1" hiddenColumns="1" view="pageBreakPreview">
      <pane xSplit="6" ySplit="30" topLeftCell="G31" activePane="bottomRight" state="frozen"/>
      <selection pane="bottomRight" activeCell="B37" sqref="B37"/>
      <pageMargins left="0" right="0" top="0" bottom="0" header="0" footer="0"/>
      <printOptions horizontalCentered="1"/>
      <pageSetup paperSize="9" scale="75" orientation="portrait" r:id="rId3"/>
      <headerFooter>
        <oddHeader>&amp;C&amp;Uמבחנים לתמיכה של משרד התרבות והספורט</oddHeader>
        <oddFooter>&amp;Lא. חפץ ושות'
יעוץ כלכלי&amp;C&amp;P</oddFooter>
      </headerFooter>
    </customSheetView>
  </customSheetViews>
  <mergeCells count="19">
    <mergeCell ref="B131:F131"/>
    <mergeCell ref="Q29:Q30"/>
    <mergeCell ref="R29:R30"/>
    <mergeCell ref="S29:S30"/>
    <mergeCell ref="T29:T30"/>
    <mergeCell ref="H29:H30"/>
    <mergeCell ref="C29:C30"/>
    <mergeCell ref="D29:D30"/>
    <mergeCell ref="E29:E30"/>
    <mergeCell ref="Y29:Y30"/>
    <mergeCell ref="Z29:Z30"/>
    <mergeCell ref="B1:AA1"/>
    <mergeCell ref="V29:V30"/>
    <mergeCell ref="W29:W30"/>
    <mergeCell ref="X29:X30"/>
    <mergeCell ref="B29:B30"/>
    <mergeCell ref="F29:F30"/>
    <mergeCell ref="AA29:AA30"/>
    <mergeCell ref="U29:U30"/>
  </mergeCells>
  <conditionalFormatting sqref="B31:AA130">
    <cfRule type="expression" dxfId="98" priority="1" stopIfTrue="1">
      <formula>AND($F31="",B31&lt;&gt;"")</formula>
    </cfRule>
    <cfRule type="expression" dxfId="97" priority="2">
      <formula>$F31=""</formula>
    </cfRule>
    <cfRule type="expression" dxfId="96" priority="3">
      <formula>B$30&lt;&gt;""</formula>
    </cfRule>
  </conditionalFormatting>
  <dataValidations count="10">
    <dataValidation type="decimal" operator="notBetween" allowBlank="1" showInputMessage="1" showErrorMessage="1" errorTitle="נתון שגוי." error="ניתן להזין רק מספר" sqref="I31" xr:uid="{00000000-0002-0000-0600-000000000000}">
      <formula1>-999999999</formula1>
      <formula2>-999999998</formula2>
    </dataValidation>
    <dataValidation type="whole" operator="notBetween" allowBlank="1" showInputMessage="1" showErrorMessage="1" errorTitle="נתון שגוי." error="ניתן להזין רק מספר שלם" sqref="J31:J130" xr:uid="{00000000-0002-0000-0600-000001000000}">
      <formula1>-999999999</formula1>
      <formula2>-999999998</formula2>
    </dataValidation>
    <dataValidation type="decimal" operator="greaterThanOrEqual" allowBlank="1" showInputMessage="1" showErrorMessage="1" errorTitle="נתון שגוי." error="ניתן להזין רק מספר גדול או שווה ל-0." sqref="K31:K130" xr:uid="{00000000-0002-0000-0600-000002000000}">
      <formula1>0</formula1>
    </dataValidation>
    <dataValidation type="whole" operator="greaterThanOrEqual" allowBlank="1" showInputMessage="1" showErrorMessage="1" errorTitle="נתון שגוי." error="ניתן להזין רק מספר שלם גדול או שווה ל-0." sqref="L31" xr:uid="{00000000-0002-0000-0600-000003000000}">
      <formula1>0</formula1>
    </dataValidation>
    <dataValidation type="decimal" operator="greaterThan" allowBlank="1" showInputMessage="1" showErrorMessage="1" errorTitle="נתון שגוי." error="ניתן להזין רק מספר גדול מ-0" sqref="M31:M130" xr:uid="{00000000-0002-0000-0600-000004000000}">
      <formula1>0</formula1>
    </dataValidation>
    <dataValidation type="whole" operator="greaterThan" allowBlank="1" showInputMessage="1" showErrorMessage="1" errorTitle="נתון שגוי." error="ניתן להזין רק מספר שלם גדול מ-0" sqref="N31:N130" xr:uid="{00000000-0002-0000-0600-000005000000}">
      <formula1>0</formula1>
    </dataValidation>
    <dataValidation type="list" allowBlank="1" showInputMessage="1" showErrorMessage="1" sqref="P31:P130" xr:uid="{00000000-0002-0000-0600-000006000000}">
      <formula1>$BB31:$BK31</formula1>
    </dataValidation>
    <dataValidation type="list" allowBlank="1" showInputMessage="1" showErrorMessage="1" sqref="I30:P30" xr:uid="{00000000-0002-0000-0600-000007000000}">
      <formula1>$AF$1:$BA$1</formula1>
    </dataValidation>
    <dataValidation type="list" allowBlank="1" showInputMessage="1" showErrorMessage="1" sqref="G30" xr:uid="{00000000-0002-0000-0600-000008000000}">
      <formula1>$AE$1:$AZ$1</formula1>
    </dataValidation>
    <dataValidation type="whole" operator="greaterThanOrEqual" allowBlank="1" showInputMessage="1" showErrorMessage="1" errorTitle="נתון שגוי." error="ניתן להזין רק מספר שלום גדול או שווה ל-0." sqref="G31:G130" xr:uid="{00000000-0002-0000-0600-000009000000}">
      <formula1>0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60" orientation="portrait" r:id="rId4"/>
  <headerFooter>
    <oddHeader>&amp;C&amp;Uמבחנים לתמיכה של משרד התרבות והספורט</oddHeader>
    <oddFooter>&amp;Lא. חפץ ושות'
יעוץ כלכלי&amp;C&amp;P</oddFooter>
  </headerFooter>
  <ignoredErrors>
    <ignoredError sqref="H27:V27 X27 Z27:AA27" evalError="1"/>
  </ignoredErrors>
  <legacyDrawing r:id="rId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0" operator="containsText" id="{F5E971BF-13D2-4FE2-8FB6-3B36D5EA4EA6}">
            <xm:f>NOT(ISERROR(SEARCH($AC$1,B31)))</xm:f>
            <xm:f>$AC$1</xm:f>
            <x14:dxf>
              <fill>
                <patternFill>
                  <bgColor rgb="FFFF0000"/>
                </patternFill>
              </fill>
            </x14:dxf>
          </x14:cfRule>
          <xm:sqref>B31:F130</xm:sqref>
        </x14:conditionalFormatting>
        <x14:conditionalFormatting xmlns:xm="http://schemas.microsoft.com/office/excel/2006/main">
          <x14:cfRule type="containsText" priority="4" operator="containsText" id="{A379D123-F782-408D-9767-C47A41BA7150}">
            <xm:f>NOT(ISERROR(SEARCH($AB$1,G31)))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G31:G130</xm:sqref>
        </x14:conditionalFormatting>
        <x14:conditionalFormatting xmlns:xm="http://schemas.microsoft.com/office/excel/2006/main">
          <x14:cfRule type="containsText" priority="12" operator="containsText" id="{4DCC5E59-B49B-4CBB-B765-9C7000CA2509}">
            <xm:f>NOT(ISERROR(SEARCH($AC$1,H31)))</xm:f>
            <xm:f>$AC$1</xm:f>
            <x14:dxf>
              <fill>
                <patternFill>
                  <bgColor rgb="FFFF0000"/>
                </patternFill>
              </fill>
            </x14:dxf>
          </x14:cfRule>
          <xm:sqref>H31:AA130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Worksheet______5">
    <tabColor theme="4" tint="-0.249977111117893"/>
  </sheetPr>
  <dimension ref="A1:GR131"/>
  <sheetViews>
    <sheetView showGridLines="0" rightToLeft="1" view="pageBreakPreview" topLeftCell="D1" zoomScale="85" zoomScaleNormal="100" zoomScaleSheetLayoutView="85" workbookViewId="0">
      <pane ySplit="4" topLeftCell="A5" activePane="bottomLeft" state="frozen"/>
      <selection activeCell="B1" sqref="B1"/>
      <selection pane="bottomLeft" activeCell="H139" sqref="H139"/>
    </sheetView>
  </sheetViews>
  <sheetFormatPr defaultColWidth="9.140625" defaultRowHeight="15.75" outlineLevelRow="1" x14ac:dyDescent="0.25"/>
  <cols>
    <col min="1" max="1" width="9.140625" style="1" hidden="1" customWidth="1"/>
    <col min="2" max="2" width="6.85546875" style="1" customWidth="1"/>
    <col min="3" max="3" width="22.85546875" style="1" customWidth="1"/>
    <col min="4" max="4" width="19.28515625" style="1" customWidth="1"/>
    <col min="5" max="5" width="33.42578125" style="1" bestFit="1" customWidth="1"/>
    <col min="6" max="6" width="35.42578125" style="1" customWidth="1"/>
    <col min="7" max="7" width="20.85546875" style="1" customWidth="1"/>
    <col min="8" max="10" width="21.42578125" style="1" customWidth="1"/>
    <col min="11" max="20" width="21.42578125" style="1" hidden="1" customWidth="1"/>
    <col min="21" max="21" width="16.85546875" style="1" customWidth="1"/>
    <col min="22" max="25" width="21.42578125" style="1" hidden="1" customWidth="1"/>
    <col min="26" max="26" width="15.5703125" style="1" customWidth="1"/>
    <col min="27" max="29" width="9.140625" style="1" hidden="1" customWidth="1"/>
    <col min="30" max="30" width="11.85546875" style="1" hidden="1" customWidth="1"/>
    <col min="31" max="32" width="9.140625" style="1" hidden="1" customWidth="1"/>
    <col min="33" max="33" width="10.140625" style="1" hidden="1" customWidth="1"/>
    <col min="34" max="34" width="16.85546875" style="1" hidden="1" customWidth="1"/>
    <col min="35" max="35" width="8.85546875" style="1" hidden="1" customWidth="1"/>
    <col min="36" max="36" width="11.85546875" style="1" hidden="1" customWidth="1"/>
    <col min="37" max="37" width="17.85546875" style="1" hidden="1" customWidth="1"/>
    <col min="38" max="48" width="9.140625" style="1" hidden="1" customWidth="1"/>
    <col min="49" max="49" width="10.85546875" style="1" hidden="1" customWidth="1"/>
    <col min="50" max="200" width="9.140625" style="1" hidden="1" customWidth="1"/>
    <col min="201" max="16384" width="9.140625" style="1"/>
  </cols>
  <sheetData>
    <row r="1" spans="2:52" ht="21" customHeight="1" thickBot="1" x14ac:dyDescent="0.3">
      <c r="B1" s="422" t="str">
        <f ca="1">MID(CELL("filename",AC2),FIND("]",CELL("filename",AC2),1)+1,99)</f>
        <v>ייחודיות ומורכבות</v>
      </c>
      <c r="C1" s="423"/>
      <c r="D1" s="423"/>
      <c r="E1" s="423"/>
      <c r="F1" s="423"/>
      <c r="G1" s="423"/>
      <c r="H1" s="423"/>
      <c r="I1" s="423"/>
      <c r="J1" s="423"/>
      <c r="K1" s="423"/>
      <c r="L1" s="423"/>
      <c r="M1" s="423"/>
      <c r="N1" s="423"/>
      <c r="O1" s="423"/>
      <c r="P1" s="423"/>
      <c r="Q1" s="423"/>
      <c r="R1" s="423"/>
      <c r="S1" s="423"/>
      <c r="T1" s="423"/>
      <c r="U1" s="423"/>
      <c r="V1" s="423"/>
      <c r="W1" s="423"/>
      <c r="X1" s="423"/>
      <c r="Y1" s="423"/>
      <c r="Z1" s="423"/>
      <c r="AB1" s="1" t="s">
        <v>92</v>
      </c>
      <c r="AD1" s="8" t="s">
        <v>93</v>
      </c>
      <c r="AE1" s="9" t="s">
        <v>94</v>
      </c>
      <c r="AF1" s="9" t="s">
        <v>95</v>
      </c>
      <c r="AG1" s="9" t="s">
        <v>96</v>
      </c>
      <c r="AH1" s="9" t="s">
        <v>97</v>
      </c>
      <c r="AI1" s="9" t="s">
        <v>98</v>
      </c>
      <c r="AJ1" s="9" t="s">
        <v>99</v>
      </c>
      <c r="AK1" s="10" t="s">
        <v>100</v>
      </c>
      <c r="AL1" s="9" t="s">
        <v>101</v>
      </c>
      <c r="AM1" s="10" t="s">
        <v>102</v>
      </c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10"/>
    </row>
    <row r="2" spans="2:52" ht="20.25" customHeight="1" x14ac:dyDescent="0.25">
      <c r="U2" s="5" t="str">
        <f>'פרמטרים לקריטריונים'!$B$4</f>
        <v>שנת תקציב</v>
      </c>
      <c r="Y2" s="5" t="str">
        <f>'פרמטרים לקריטריונים'!$B$4</f>
        <v>שנת תקציב</v>
      </c>
      <c r="Z2" s="7">
        <f>'פרמטרים לקריטריונים'!$C$4</f>
        <v>2025</v>
      </c>
      <c r="AE2" s="1">
        <f>IF(ISNA(MATCH(G31,$AB$30:$AC$30,0)),0,1)</f>
        <v>1</v>
      </c>
      <c r="AF2" s="1">
        <f>IF(IFERROR(G31*1,"bad")="bad",0,1)</f>
        <v>1</v>
      </c>
      <c r="AG2" s="1">
        <f>IF(IFERROR(IF(G31=TRUNC(G31),1,"bad"),"bad")="bad",0,1)</f>
        <v>1</v>
      </c>
      <c r="AH2" s="1">
        <f>IF(AND(IF(IFERROR(G31*1,"bad")="bad",0,1)=1,G31&gt;=0),1,0)</f>
        <v>1</v>
      </c>
      <c r="AI2" s="1">
        <f>IF(AND(IF(IFERROR(IF(G31=TRUNC(G31),1,"bad"),"bad")="bad",0,1)=1,G31&gt;=0),1,0)</f>
        <v>1</v>
      </c>
      <c r="AJ2" s="1">
        <f>IF(AND(IF(IFERROR(G31*1,"bad")="bad",0,1)=1,G31&gt;0),1,0)</f>
        <v>1</v>
      </c>
      <c r="AK2" s="1">
        <f>IF(AND(IF(IFERROR(IF(G31=TRUNC(G31),1,"bad"),"bad")="bad",0,1)=1,G31&gt;0),1,0)</f>
        <v>1</v>
      </c>
      <c r="AL2" s="1">
        <v>1</v>
      </c>
      <c r="AM2" s="1">
        <f>IF(IFERROR(HLOOKUP(G31,$BA$30:$BK$30,1,0),"bad")="bad",0,1)</f>
        <v>1</v>
      </c>
    </row>
    <row r="3" spans="2:52" ht="38.25" thickBot="1" x14ac:dyDescent="0.3">
      <c r="U3" s="11" t="str">
        <f>'פרמטרים לקריטריונים'!$B$5</f>
        <v>תקציב התמיכה</v>
      </c>
      <c r="Y3" s="11" t="str">
        <f>'פרמטרים לקריטריונים'!$B$5</f>
        <v>תקציב התמיכה</v>
      </c>
      <c r="Z3" s="13">
        <f>'פרמטרים לקריטריונים'!$C$5</f>
        <v>2100000</v>
      </c>
      <c r="AC3" s="1">
        <f>IF(G$30="",1,IF(G31="",0,IF(G$30=$AE$1,11,IF(G$30=$AF$1,12,IF(G$30=$AEG1,13,IF(G$30=$AH$1,14,IF(G$30=$AI$1,15,IF(G$30=$AJ$1,16,IF(G$30=$AK$1,17,IF(G$30=$AL$1,18,IF(G$30=$AM$1,19,0)))))))))))</f>
        <v>17</v>
      </c>
      <c r="AD3" s="1" t="s">
        <v>103</v>
      </c>
      <c r="AE3" s="1">
        <v>1</v>
      </c>
      <c r="AF3" s="1">
        <v>2</v>
      </c>
      <c r="AG3" s="1">
        <v>3</v>
      </c>
      <c r="AH3" s="1">
        <v>4</v>
      </c>
      <c r="AI3" s="1">
        <v>5</v>
      </c>
      <c r="AJ3" s="1">
        <v>6</v>
      </c>
      <c r="AK3" s="1">
        <v>7</v>
      </c>
      <c r="AL3" s="1">
        <v>8</v>
      </c>
      <c r="AM3" s="1">
        <v>9</v>
      </c>
    </row>
    <row r="4" spans="2:52" ht="16.5" outlineLevel="1" thickBot="1" x14ac:dyDescent="0.3">
      <c r="F4" s="327" t="str">
        <f>'פרמטרים לקריטריונים'!B129</f>
        <v>רמת ייחודיות ומורכבות הפעילות</v>
      </c>
      <c r="G4" s="327" t="str">
        <f>'פרמטרים לקריטריונים'!C129</f>
        <v>ניקוד</v>
      </c>
      <c r="AD4" s="1" t="s">
        <v>105</v>
      </c>
      <c r="AE4" s="8">
        <v>1</v>
      </c>
      <c r="AF4" s="9">
        <v>2</v>
      </c>
      <c r="AG4" s="9">
        <v>3</v>
      </c>
      <c r="AH4" s="9">
        <v>4</v>
      </c>
      <c r="AI4" s="9">
        <v>5</v>
      </c>
      <c r="AJ4" s="9">
        <v>6</v>
      </c>
      <c r="AK4" s="9">
        <v>7</v>
      </c>
      <c r="AL4" s="9">
        <v>8</v>
      </c>
      <c r="AM4" s="9">
        <v>9</v>
      </c>
      <c r="AN4" s="10">
        <v>10</v>
      </c>
    </row>
    <row r="5" spans="2:52" outlineLevel="1" x14ac:dyDescent="0.25">
      <c r="F5" s="332" t="str">
        <f>'פרמטרים לקריטריונים'!B130</f>
        <v>מידה מועטה</v>
      </c>
      <c r="G5" s="333">
        <f>'פרמטרים לקריטריונים'!C130</f>
        <v>1</v>
      </c>
    </row>
    <row r="6" spans="2:52" outlineLevel="1" x14ac:dyDescent="0.25">
      <c r="F6" s="332" t="str">
        <f>'פרמטרים לקריטריונים'!B131</f>
        <v>מידה בינונית</v>
      </c>
      <c r="G6" s="333">
        <f>'פרמטרים לקריטריונים'!C131</f>
        <v>2</v>
      </c>
    </row>
    <row r="7" spans="2:52" outlineLevel="1" x14ac:dyDescent="0.25">
      <c r="F7" s="332" t="str">
        <f>'פרמטרים לקריטריונים'!B132</f>
        <v>מידה מרובה</v>
      </c>
      <c r="G7" s="333">
        <f>'פרמטרים לקריטריונים'!C132</f>
        <v>3</v>
      </c>
    </row>
    <row r="8" spans="2:52" ht="16.5" outlineLevel="1" thickBot="1" x14ac:dyDescent="0.3"/>
    <row r="9" spans="2:52" hidden="1" outlineLevel="1" x14ac:dyDescent="0.25"/>
    <row r="10" spans="2:52" hidden="1" outlineLevel="1" x14ac:dyDescent="0.25"/>
    <row r="11" spans="2:52" hidden="1" outlineLevel="1" x14ac:dyDescent="0.25"/>
    <row r="12" spans="2:52" hidden="1" outlineLevel="1" x14ac:dyDescent="0.25"/>
    <row r="13" spans="2:52" hidden="1" outlineLevel="1" x14ac:dyDescent="0.25"/>
    <row r="14" spans="2:52" hidden="1" outlineLevel="1" x14ac:dyDescent="0.25"/>
    <row r="15" spans="2:52" hidden="1" outlineLevel="1" x14ac:dyDescent="0.25"/>
    <row r="16" spans="2:52" hidden="1" outlineLevel="1" x14ac:dyDescent="0.25"/>
    <row r="17" spans="1:62" hidden="1" outlineLevel="1" x14ac:dyDescent="0.25"/>
    <row r="18" spans="1:62" hidden="1" outlineLevel="1" x14ac:dyDescent="0.25"/>
    <row r="19" spans="1:62" hidden="1" outlineLevel="1" x14ac:dyDescent="0.25"/>
    <row r="20" spans="1:62" hidden="1" outlineLevel="1" x14ac:dyDescent="0.25"/>
    <row r="21" spans="1:62" ht="9.75" hidden="1" customHeight="1" x14ac:dyDescent="0.25"/>
    <row r="22" spans="1:62" hidden="1" x14ac:dyDescent="0.25"/>
    <row r="23" spans="1:62" hidden="1" x14ac:dyDescent="0.25">
      <c r="F23" s="332" t="str">
        <f>'פרמטרים לקריטריונים'!$D$31</f>
        <v>החלת מקדם</v>
      </c>
      <c r="G23" s="333">
        <f ca="1">VLOOKUP(B1,'פרמטרים לקריטריונים'!$B$32:$D$46,3,0)</f>
        <v>1</v>
      </c>
    </row>
    <row r="24" spans="1:62" hidden="1" x14ac:dyDescent="0.25"/>
    <row r="25" spans="1:62" hidden="1" x14ac:dyDescent="0.25">
      <c r="B25" s="1" t="s">
        <v>129</v>
      </c>
      <c r="G25" s="1">
        <f>IF(G30="",1,IF(IFERROR(HLOOKUP(G30,$AD$1:$AZ$2,1,0),0)=0,0,1))</f>
        <v>1</v>
      </c>
      <c r="H25" s="1">
        <f>IF(H30="",1,IF(IFERROR(HLOOKUP(H30,$AD$1:$AZ$2,1,0),0)=0,0,1))</f>
        <v>1</v>
      </c>
      <c r="I25" s="1">
        <f t="shared" ref="I25:Y25" si="0">IF(I30="",1,IF(IFERROR(HLOOKUP(I30,$AD$1:$AZ$2,1,0),0)=0,0,1))</f>
        <v>1</v>
      </c>
      <c r="J25" s="1">
        <f t="shared" si="0"/>
        <v>1</v>
      </c>
      <c r="K25" s="1">
        <f t="shared" si="0"/>
        <v>1</v>
      </c>
      <c r="L25" s="1">
        <f t="shared" si="0"/>
        <v>1</v>
      </c>
      <c r="M25" s="1">
        <f t="shared" si="0"/>
        <v>1</v>
      </c>
      <c r="N25" s="1">
        <f t="shared" si="0"/>
        <v>1</v>
      </c>
      <c r="O25" s="1">
        <f t="shared" si="0"/>
        <v>1</v>
      </c>
      <c r="P25" s="1">
        <f t="shared" si="0"/>
        <v>1</v>
      </c>
      <c r="Q25" s="1">
        <f t="shared" si="0"/>
        <v>1</v>
      </c>
      <c r="R25" s="1">
        <f t="shared" si="0"/>
        <v>1</v>
      </c>
      <c r="S25" s="1">
        <f t="shared" si="0"/>
        <v>1</v>
      </c>
      <c r="T25" s="1">
        <f t="shared" si="0"/>
        <v>1</v>
      </c>
      <c r="U25" s="1">
        <f t="shared" si="0"/>
        <v>1</v>
      </c>
      <c r="V25" s="1">
        <f t="shared" si="0"/>
        <v>1</v>
      </c>
      <c r="W25" s="1">
        <f t="shared" si="0"/>
        <v>1</v>
      </c>
      <c r="X25" s="1">
        <f t="shared" si="0"/>
        <v>1</v>
      </c>
      <c r="Y25" s="1">
        <f t="shared" si="0"/>
        <v>1</v>
      </c>
    </row>
    <row r="26" spans="1:62" hidden="1" x14ac:dyDescent="0.25">
      <c r="B26" s="1" t="s">
        <v>130</v>
      </c>
      <c r="F26" s="15">
        <f>$A$29-COUNTBLANK(F31:F130)</f>
        <v>6</v>
      </c>
      <c r="G26" s="15">
        <f>$A$29-COUNTBLANK(G31:G130)</f>
        <v>6</v>
      </c>
      <c r="H26" s="15">
        <f t="shared" ref="H26:Y26" si="1">$A$29-COUNTBLANK(H31:H130)</f>
        <v>6</v>
      </c>
      <c r="I26" s="15">
        <f t="shared" si="1"/>
        <v>6</v>
      </c>
      <c r="J26" s="15">
        <f t="shared" si="1"/>
        <v>6</v>
      </c>
      <c r="K26" s="15">
        <f t="shared" si="1"/>
        <v>0</v>
      </c>
      <c r="L26" s="15">
        <f t="shared" si="1"/>
        <v>0</v>
      </c>
      <c r="M26" s="15">
        <f t="shared" si="1"/>
        <v>0</v>
      </c>
      <c r="N26" s="15">
        <f t="shared" si="1"/>
        <v>0</v>
      </c>
      <c r="O26" s="15">
        <f t="shared" si="1"/>
        <v>0</v>
      </c>
      <c r="P26" s="15">
        <f t="shared" si="1"/>
        <v>0</v>
      </c>
      <c r="Q26" s="15">
        <f t="shared" si="1"/>
        <v>0</v>
      </c>
      <c r="R26" s="15">
        <f t="shared" si="1"/>
        <v>0</v>
      </c>
      <c r="S26" s="15">
        <f t="shared" si="1"/>
        <v>0</v>
      </c>
      <c r="T26" s="15">
        <f t="shared" si="1"/>
        <v>0</v>
      </c>
      <c r="U26" s="15">
        <f t="shared" si="1"/>
        <v>6</v>
      </c>
      <c r="V26" s="15">
        <f t="shared" si="1"/>
        <v>0</v>
      </c>
      <c r="W26" s="15">
        <f t="shared" si="1"/>
        <v>0</v>
      </c>
      <c r="X26" s="15">
        <f t="shared" si="1"/>
        <v>0</v>
      </c>
      <c r="Y26" s="15">
        <f t="shared" si="1"/>
        <v>0</v>
      </c>
    </row>
    <row r="27" spans="1:62" hidden="1" x14ac:dyDescent="0.25">
      <c r="B27" s="16" t="s">
        <v>131</v>
      </c>
      <c r="C27" s="16"/>
      <c r="D27" s="16"/>
      <c r="E27" s="16"/>
      <c r="F27" s="16"/>
      <c r="G27" s="15">
        <f>AVERAGE(G31:G130)</f>
        <v>2.5</v>
      </c>
      <c r="H27" s="15">
        <f t="shared" ref="H27:Z27" si="2">AVERAGE(H31:H130)</f>
        <v>1.8333333333333333</v>
      </c>
      <c r="I27" s="15">
        <f t="shared" si="2"/>
        <v>2.1666666666666665</v>
      </c>
      <c r="J27" s="15">
        <f t="shared" si="2"/>
        <v>2.3333333333333335</v>
      </c>
      <c r="K27" s="15" t="e">
        <f t="shared" si="2"/>
        <v>#DIV/0!</v>
      </c>
      <c r="L27" s="15" t="e">
        <f t="shared" si="2"/>
        <v>#DIV/0!</v>
      </c>
      <c r="M27" s="15" t="e">
        <f t="shared" si="2"/>
        <v>#DIV/0!</v>
      </c>
      <c r="N27" s="15" t="e">
        <f t="shared" si="2"/>
        <v>#DIV/0!</v>
      </c>
      <c r="O27" s="15" t="e">
        <f t="shared" si="2"/>
        <v>#DIV/0!</v>
      </c>
      <c r="P27" s="15" t="e">
        <f t="shared" si="2"/>
        <v>#DIV/0!</v>
      </c>
      <c r="Q27" s="15" t="e">
        <f t="shared" si="2"/>
        <v>#DIV/0!</v>
      </c>
      <c r="R27" s="15" t="e">
        <f t="shared" si="2"/>
        <v>#DIV/0!</v>
      </c>
      <c r="S27" s="15" t="e">
        <f t="shared" si="2"/>
        <v>#DIV/0!</v>
      </c>
      <c r="T27" s="15" t="e">
        <f t="shared" si="2"/>
        <v>#DIV/0!</v>
      </c>
      <c r="U27" s="15">
        <f t="shared" si="2"/>
        <v>8.8333333333333339</v>
      </c>
      <c r="V27" s="15" t="e">
        <f t="shared" si="2"/>
        <v>#DIV/0!</v>
      </c>
      <c r="W27" s="15" t="e">
        <f t="shared" si="2"/>
        <v>#DIV/0!</v>
      </c>
      <c r="X27" s="15" t="e">
        <f t="shared" si="2"/>
        <v>#DIV/0!</v>
      </c>
      <c r="Y27" s="15" t="e">
        <f t="shared" si="2"/>
        <v>#DIV/0!</v>
      </c>
      <c r="Z27" s="15">
        <f t="shared" si="2"/>
        <v>0.16666666666666666</v>
      </c>
    </row>
    <row r="28" spans="1:62" ht="16.5" hidden="1" thickBot="1" x14ac:dyDescent="0.3">
      <c r="B28" s="16" t="s">
        <v>66</v>
      </c>
      <c r="C28" s="16"/>
      <c r="D28" s="16"/>
      <c r="E28" s="16"/>
      <c r="F28" s="16"/>
      <c r="G28" s="15">
        <f>SUM(G31:G130)</f>
        <v>15</v>
      </c>
      <c r="H28" s="15">
        <f t="shared" ref="H28:Y28" si="3">SUM(H31:H130)</f>
        <v>11</v>
      </c>
      <c r="I28" s="15">
        <f t="shared" si="3"/>
        <v>13</v>
      </c>
      <c r="J28" s="15">
        <f t="shared" si="3"/>
        <v>14</v>
      </c>
      <c r="K28" s="15">
        <f t="shared" si="3"/>
        <v>0</v>
      </c>
      <c r="L28" s="15">
        <f t="shared" si="3"/>
        <v>0</v>
      </c>
      <c r="M28" s="15">
        <f t="shared" si="3"/>
        <v>0</v>
      </c>
      <c r="N28" s="15">
        <f t="shared" si="3"/>
        <v>0</v>
      </c>
      <c r="O28" s="15">
        <f t="shared" si="3"/>
        <v>0</v>
      </c>
      <c r="P28" s="15">
        <f t="shared" si="3"/>
        <v>0</v>
      </c>
      <c r="Q28" s="15">
        <f t="shared" si="3"/>
        <v>0</v>
      </c>
      <c r="R28" s="15">
        <f t="shared" si="3"/>
        <v>0</v>
      </c>
      <c r="S28" s="15">
        <f t="shared" si="3"/>
        <v>0</v>
      </c>
      <c r="T28" s="15">
        <f t="shared" si="3"/>
        <v>0</v>
      </c>
      <c r="U28" s="15">
        <f t="shared" si="3"/>
        <v>53</v>
      </c>
      <c r="V28" s="15">
        <f t="shared" si="3"/>
        <v>0</v>
      </c>
      <c r="W28" s="15">
        <f t="shared" si="3"/>
        <v>0</v>
      </c>
      <c r="X28" s="15">
        <f t="shared" si="3"/>
        <v>0</v>
      </c>
      <c r="Y28" s="15">
        <f t="shared" si="3"/>
        <v>0</v>
      </c>
      <c r="AA28" s="15">
        <f>IF(SUM(AA31:AA130)=COUNT(AA31:AA130),1,0)</f>
        <v>0</v>
      </c>
    </row>
    <row r="29" spans="1:62" ht="48" thickBot="1" x14ac:dyDescent="0.3">
      <c r="A29" s="17">
        <v>100</v>
      </c>
      <c r="B29" s="424" t="s">
        <v>132</v>
      </c>
      <c r="C29" s="420" t="s">
        <v>133</v>
      </c>
      <c r="D29" s="420" t="s">
        <v>134</v>
      </c>
      <c r="E29" s="426" t="s">
        <v>135</v>
      </c>
      <c r="F29" s="426" t="s">
        <v>136</v>
      </c>
      <c r="G29" s="18" t="s">
        <v>189</v>
      </c>
      <c r="H29" s="18" t="s">
        <v>190</v>
      </c>
      <c r="I29" s="18" t="s">
        <v>191</v>
      </c>
      <c r="J29" s="18" t="s">
        <v>192</v>
      </c>
      <c r="K29" s="19" t="s">
        <v>184</v>
      </c>
      <c r="L29" s="19" t="s">
        <v>185</v>
      </c>
      <c r="M29" s="19" t="s">
        <v>186</v>
      </c>
      <c r="N29" s="19" t="s">
        <v>193</v>
      </c>
      <c r="O29" s="19" t="s">
        <v>188</v>
      </c>
      <c r="P29" s="430">
        <f>COLUMN()</f>
        <v>16</v>
      </c>
      <c r="Q29" s="430">
        <f>COLUMN()</f>
        <v>17</v>
      </c>
      <c r="R29" s="430">
        <f>COLUMN()</f>
        <v>18</v>
      </c>
      <c r="S29" s="430">
        <f>COLUMN()</f>
        <v>19</v>
      </c>
      <c r="T29" s="430">
        <f>COLUMN()</f>
        <v>20</v>
      </c>
      <c r="U29" s="420" t="s">
        <v>176</v>
      </c>
      <c r="V29" s="420"/>
      <c r="W29" s="420"/>
      <c r="X29" s="430"/>
      <c r="Y29" s="430"/>
      <c r="Z29" s="428" t="s">
        <v>177</v>
      </c>
      <c r="AA29" s="20" t="s">
        <v>164</v>
      </c>
      <c r="AD29" s="1" t="str">
        <f>"בקרת "&amp;G29</f>
        <v>בקרת מידת החשיפה והפרסום שינתנו לפעילות ביישוב</v>
      </c>
      <c r="AE29" s="1" t="str">
        <f t="shared" ref="AE29:AV29" si="4">"בקרת "&amp;H29</f>
        <v>בקרת שילוב תחומי תרבות שונים בפעילות</v>
      </c>
      <c r="AF29" s="1" t="str">
        <f t="shared" si="4"/>
        <v>בקרת מידת המורכבות ההפקתית</v>
      </c>
      <c r="AG29" s="1" t="str">
        <f t="shared" si="4"/>
        <v>בקרת מידת שילובם של אמנים מקצועיים בהפקה</v>
      </c>
      <c r="AH29" s="1" t="str">
        <f t="shared" si="4"/>
        <v>בקרת טור הזנת  מספר שלם שאינו שלילי</v>
      </c>
      <c r="AI29" s="1" t="str">
        <f t="shared" si="4"/>
        <v>בקרת טור הזנת מספר חיובי</v>
      </c>
      <c r="AJ29" s="1" t="str">
        <f t="shared" si="4"/>
        <v>בקרת טור הזנת מספר שלם חיובי</v>
      </c>
      <c r="AK29" s="1" t="str">
        <f t="shared" si="4"/>
        <v>בקרת טור הזנת מספר טקסט</v>
      </c>
      <c r="AL29" s="1" t="str">
        <f t="shared" si="4"/>
        <v>בקרת טור הזנת טקסט מרשימה סגורה</v>
      </c>
      <c r="AM29" s="1" t="str">
        <f t="shared" si="4"/>
        <v>בקרת 16</v>
      </c>
      <c r="AN29" s="1" t="str">
        <f t="shared" si="4"/>
        <v>בקרת 17</v>
      </c>
      <c r="AO29" s="1" t="str">
        <f t="shared" si="4"/>
        <v>בקרת 18</v>
      </c>
      <c r="AP29" s="1" t="str">
        <f t="shared" si="4"/>
        <v>בקרת 19</v>
      </c>
      <c r="AQ29" s="1" t="str">
        <f t="shared" si="4"/>
        <v>בקרת 20</v>
      </c>
      <c r="AR29" s="1" t="str">
        <f t="shared" si="4"/>
        <v>בקרת סה"כ ניקוד</v>
      </c>
      <c r="AS29" s="1" t="str">
        <f t="shared" si="4"/>
        <v xml:space="preserve">בקרת </v>
      </c>
      <c r="AT29" s="1" t="str">
        <f t="shared" si="4"/>
        <v xml:space="preserve">בקרת </v>
      </c>
      <c r="AU29" s="1" t="str">
        <f t="shared" si="4"/>
        <v xml:space="preserve">בקרת </v>
      </c>
      <c r="AV29" s="1" t="str">
        <f t="shared" si="4"/>
        <v xml:space="preserve">בקרת </v>
      </c>
      <c r="BA29" s="1" t="s">
        <v>105</v>
      </c>
    </row>
    <row r="30" spans="1:62" ht="121.5" customHeight="1" thickBot="1" x14ac:dyDescent="0.3">
      <c r="A30" s="21"/>
      <c r="B30" s="425"/>
      <c r="C30" s="421"/>
      <c r="D30" s="421"/>
      <c r="E30" s="427"/>
      <c r="F30" s="427"/>
      <c r="G30" s="22" t="s">
        <v>100</v>
      </c>
      <c r="H30" s="22" t="s">
        <v>100</v>
      </c>
      <c r="I30" s="22" t="s">
        <v>100</v>
      </c>
      <c r="J30" s="22" t="s">
        <v>100</v>
      </c>
      <c r="K30" s="23"/>
      <c r="L30" s="23"/>
      <c r="M30" s="23"/>
      <c r="N30" s="23"/>
      <c r="O30" s="23"/>
      <c r="P30" s="431"/>
      <c r="Q30" s="431"/>
      <c r="R30" s="431"/>
      <c r="S30" s="431"/>
      <c r="T30" s="431"/>
      <c r="U30" s="421"/>
      <c r="V30" s="421"/>
      <c r="W30" s="421"/>
      <c r="X30" s="431"/>
      <c r="Y30" s="431"/>
      <c r="Z30" s="429"/>
      <c r="AB30" s="1">
        <v>0</v>
      </c>
      <c r="AC30" s="1">
        <v>1</v>
      </c>
      <c r="AD30" s="1" t="str">
        <f>G30</f>
        <v>מספר שלם חיובי</v>
      </c>
      <c r="AE30" s="1" t="str">
        <f t="shared" ref="AE30:AV30" si="5">H30</f>
        <v>מספר שלם חיובי</v>
      </c>
      <c r="AF30" s="1" t="str">
        <f t="shared" si="5"/>
        <v>מספר שלם חיובי</v>
      </c>
      <c r="AG30" s="1" t="str">
        <f t="shared" si="5"/>
        <v>מספר שלם חיובי</v>
      </c>
      <c r="AH30" s="1">
        <f t="shared" si="5"/>
        <v>0</v>
      </c>
      <c r="AI30" s="1">
        <f t="shared" si="5"/>
        <v>0</v>
      </c>
      <c r="AJ30" s="1">
        <f t="shared" si="5"/>
        <v>0</v>
      </c>
      <c r="AK30" s="1">
        <f t="shared" si="5"/>
        <v>0</v>
      </c>
      <c r="AL30" s="1">
        <f t="shared" si="5"/>
        <v>0</v>
      </c>
      <c r="AM30" s="1">
        <f t="shared" si="5"/>
        <v>0</v>
      </c>
      <c r="AN30" s="1">
        <f t="shared" si="5"/>
        <v>0</v>
      </c>
      <c r="AO30" s="1">
        <f t="shared" si="5"/>
        <v>0</v>
      </c>
      <c r="AP30" s="1">
        <f t="shared" si="5"/>
        <v>0</v>
      </c>
      <c r="AQ30" s="1">
        <f t="shared" si="5"/>
        <v>0</v>
      </c>
      <c r="AR30" s="1">
        <f t="shared" si="5"/>
        <v>0</v>
      </c>
      <c r="AS30" s="1">
        <f t="shared" si="5"/>
        <v>0</v>
      </c>
      <c r="AT30" s="1">
        <f t="shared" si="5"/>
        <v>0</v>
      </c>
      <c r="AU30" s="1">
        <f t="shared" si="5"/>
        <v>0</v>
      </c>
      <c r="AV30" s="1">
        <f t="shared" si="5"/>
        <v>0</v>
      </c>
      <c r="BA30" s="1">
        <f>AE4</f>
        <v>1</v>
      </c>
      <c r="BB30" s="1">
        <f t="shared" ref="BB30:BJ30" si="6">AF4</f>
        <v>2</v>
      </c>
      <c r="BC30" s="1">
        <f t="shared" si="6"/>
        <v>3</v>
      </c>
      <c r="BD30" s="1">
        <f t="shared" si="6"/>
        <v>4</v>
      </c>
      <c r="BE30" s="1">
        <f t="shared" si="6"/>
        <v>5</v>
      </c>
      <c r="BF30" s="1">
        <f t="shared" si="6"/>
        <v>6</v>
      </c>
      <c r="BG30" s="1">
        <f t="shared" si="6"/>
        <v>7</v>
      </c>
      <c r="BH30" s="1">
        <f t="shared" si="6"/>
        <v>8</v>
      </c>
      <c r="BI30" s="1">
        <f t="shared" si="6"/>
        <v>9</v>
      </c>
      <c r="BJ30" s="1">
        <f t="shared" si="6"/>
        <v>10</v>
      </c>
    </row>
    <row r="31" spans="1:62" x14ac:dyDescent="0.25">
      <c r="B31" s="24">
        <f>IF(F31="","",ROW()-30)</f>
        <v>1</v>
      </c>
      <c r="C31" s="30">
        <f>IF('תנאי סף'!$AK31&lt;&gt;1,"",'תנאי סף'!C31)</f>
        <v>580450898</v>
      </c>
      <c r="D31" s="30">
        <f>IF('תנאי סף'!$AK31&lt;&gt;1,"",'תנאי סף'!D31)</f>
        <v>1001843832</v>
      </c>
      <c r="E31" s="30" t="str">
        <f>IF('תנאי סף'!$AK31&lt;&gt;1,"",'תנאי סף'!E31)</f>
        <v>תזמורת הרחוב בקהילה - תחום ב' שתפ</v>
      </c>
      <c r="F31" s="30" t="str">
        <f>IF('תנאי סף'!$AK31&lt;&gt;1,"",'תנאי סף'!F31)</f>
        <v>בר-קיימא לתרבות, אמנות, מוסיקה ושלום</v>
      </c>
      <c r="G31" s="26">
        <v>1</v>
      </c>
      <c r="H31" s="26">
        <v>2</v>
      </c>
      <c r="I31" s="26">
        <v>1</v>
      </c>
      <c r="J31" s="26">
        <v>2</v>
      </c>
      <c r="K31" s="27"/>
      <c r="L31" s="28"/>
      <c r="M31" s="27"/>
      <c r="N31" s="30"/>
      <c r="O31" s="155"/>
      <c r="P31" s="28"/>
      <c r="Q31" s="28"/>
      <c r="R31" s="28"/>
      <c r="S31" s="28"/>
      <c r="T31" s="28"/>
      <c r="U31" s="28">
        <f>IF($F31="","",IF($AA31&lt;&gt;1,$AB$1,IFERROR(SUM(G31:J31),$AB$1)))</f>
        <v>6</v>
      </c>
      <c r="V31" s="28"/>
      <c r="W31" s="28"/>
      <c r="X31" s="28"/>
      <c r="Y31" s="28"/>
      <c r="Z31" s="217">
        <f>IF($F31="","",IF(OR($AA31&lt;&gt;1,U31=$AB$1),$AB$1,IFERROR(U31/$U$131,0)))</f>
        <v>0.11320754716981132</v>
      </c>
      <c r="AA31" s="1">
        <f>IF(SUM(AD31:AV31)=COUNT(AD31:AV31),1,0)</f>
        <v>1</v>
      </c>
      <c r="AB31" s="1">
        <f>IF($F31="","",AB$30)</f>
        <v>0</v>
      </c>
      <c r="AC31" s="1">
        <f>IF($F31="","",AC$30)</f>
        <v>1</v>
      </c>
      <c r="AD31" s="1">
        <f>IF(G$30="",1,IF(G31="",0,IF(G$30=$AE$1,IF(ISNA(MATCH(G31,$AB$30:$AC$30,0)),0,1),IF(G$30=$AF$1,IF(IFERROR(G31*1,"bad")="bad",0,1),IF(G$30=$AG$1,IF(IFERROR(IF(G31=TRUNC(G31),1,"bad"),"bad")="bad",0,1),IF(G$30=$AH$1,IF(AND(IF(IFERROR(G31*1,"bad")="bad",0,1)=1,G31&gt;=0),1,0),IF(G$30=$AI$1,IF(AND(IF(IFERROR(IF(G31=TRUNC(G31),1,"bad"),"bad")="bad",0,1)=1,G31&gt;=0),1,0),IF(G$30=$AJ$1,IF(AND(IF(IFERROR(G31*1,"bad")="bad",0,1)=1,G31&gt;0),1,0),IF(G$30=$AK$1,IF(AND(IF(IFERROR(IF(G31=TRUNC(G31),1,"bad"),"bad")="bad",0,1)=1,G31&gt;0),1,0),IF(G$30=$AL$1,1,IF(G$30=$AM$1,IF(IFERROR(HLOOKUP(G31,$AE$4:$AN$4,1,0),"bad")="bad",0,1),0)))))))))))</f>
        <v>1</v>
      </c>
      <c r="AE31" s="1">
        <f>IF(H$30="",1,IF(H31="",0,IF(H$30=$AE$1,IF(ISNA(MATCH(H31,$AB$30:$AC$30,0)),0,1),IF(H$30=$AF$1,IF(IFERROR(H31*1,"bad")="bad",0,1),IF(H$30=$AG$1,IF(IFERROR(IF(H31=TRUNC(H31),1,"bad"),"bad")="bad",0,1),IF(H$30=$AH$1,IF(AND(IF(IFERROR(H31*1,"bad")="bad",0,1)=1,H31&gt;=0),1,0),IF(H$30=$AI$1,IF(AND(IF(IFERROR(IF(H31=TRUNC(H31),1,"bad"),"bad")="bad",0,1)=1,H31&gt;=0),1,0),IF(H$30=$AJ$1,IF(AND(IF(IFERROR(H31*1,"bad")="bad",0,1)=1,H31&gt;0),1,0),IF(H$30=$AK$1,IF(AND(IF(IFERROR(IF(H31=TRUNC(H31),1,"bad"),"bad")="bad",0,1)=1,H31&gt;0),1,0),IF(H$30=$AL$1,1,IF(H$30=$AM$1,IF(IFERROR(HLOOKUP(H31,$AE$4:$AN$4,1,0),"bad")="bad",0,1),0)))))))))))</f>
        <v>1</v>
      </c>
      <c r="AF31" s="1">
        <f>IF(I$30="",1,IF(I31="",0,IF(I$30=$AE$1,IF(ISNA(MATCH(I31,$AB$30:$AC$30,0)),0,1),IF(I$30=$AF$1,IF(IFERROR(I31*1,"bad")="bad",0,1),IF(I$30=$AG$1,IF(IFERROR(IF(I31=TRUNC(I31),1,"bad"),"bad")="bad",0,1),IF(I$30=$AH$1,IF(AND(IF(IFERROR(I31*1,"bad")="bad",0,1)=1,I31&gt;=0),1,0),IF(I$30=$AI$1,IF(AND(IF(IFERROR(IF(I31=TRUNC(I31),1,"bad"),"bad")="bad",0,1)=1,I31&gt;=0),1,0),IF(I$30=$AJ$1,IF(AND(IF(IFERROR(I31*1,"bad")="bad",0,1)=1,I31&gt;0),1,0),IF(I$30=$AK$1,IF(AND(IF(IFERROR(IF(I31=TRUNC(I31),1,"bad"),"bad")="bad",0,1)=1,I31&gt;0),1,0),IF(I$30=$AL$1,1,IF(I$30=$AM$1,IF(IFERROR(HLOOKUP(I31,$AE$4:$AN$4,1,0),"bad")="bad",0,1),0)))))))))))</f>
        <v>1</v>
      </c>
      <c r="AG31" s="1">
        <f>IF(J$30="",1,IF(J31="",0,IF(J$30=$AE$1,IF(ISNA(MATCH(J31,$AB$30:$AC$30,0)),0,1),IF(J$30=$AF$1,IF(IFERROR(J31*1,"bad")="bad",0,1),IF(J$30=$AG$1,IF(IFERROR(IF(J31=TRUNC(J31),1,"bad"),"bad")="bad",0,1),IF(J$30=$AH$1,IF(AND(IF(IFERROR(J31*1,"bad")="bad",0,1)=1,J31&gt;=0),1,0),IF(J$30=$AI$1,IF(AND(IF(IFERROR(IF(J31=TRUNC(J31),1,"bad"),"bad")="bad",0,1)=1,J31&gt;=0),1,0),IF(J$30=$AJ$1,IF(AND(IF(IFERROR(J31*1,"bad")="bad",0,1)=1,J31&gt;0),1,0),IF(J$30=$AK$1,IF(AND(IF(IFERROR(IF(J31=TRUNC(J31),1,"bad"),"bad")="bad",0,1)=1,J31&gt;0),1,0),IF(J$30=$AL$1,1,IF(J$30=$AM$1,IF(IFERROR(HLOOKUP(J31,$AE$4:$AN$4,1,0),"bad")="bad",0,1),0)))))))))))</f>
        <v>1</v>
      </c>
      <c r="BA31" s="1">
        <f>IF($F31="","",BA$30)</f>
        <v>1</v>
      </c>
      <c r="BB31" s="1">
        <f t="shared" ref="BB31:BJ31" si="7">IF($F31="","",BB$30)</f>
        <v>2</v>
      </c>
      <c r="BC31" s="1">
        <f t="shared" si="7"/>
        <v>3</v>
      </c>
      <c r="BD31" s="1">
        <f t="shared" si="7"/>
        <v>4</v>
      </c>
      <c r="BE31" s="1">
        <f t="shared" si="7"/>
        <v>5</v>
      </c>
      <c r="BF31" s="1">
        <f t="shared" si="7"/>
        <v>6</v>
      </c>
      <c r="BG31" s="1">
        <f t="shared" si="7"/>
        <v>7</v>
      </c>
      <c r="BH31" s="1">
        <f t="shared" si="7"/>
        <v>8</v>
      </c>
      <c r="BI31" s="1">
        <f t="shared" si="7"/>
        <v>9</v>
      </c>
      <c r="BJ31" s="1">
        <f t="shared" si="7"/>
        <v>10</v>
      </c>
    </row>
    <row r="32" spans="1:62" x14ac:dyDescent="0.25">
      <c r="B32" s="24">
        <f t="shared" ref="B32:B95" si="8">IF(F32="","",ROW()-30)</f>
        <v>2</v>
      </c>
      <c r="C32" s="30">
        <f>IF('תנאי סף'!$AK32&lt;&gt;1,"",'תנאי סף'!C32)</f>
        <v>580423283</v>
      </c>
      <c r="D32" s="30">
        <f>IF('תנאי סף'!$AK32&lt;&gt;1,"",'תנאי סף'!D32)</f>
        <v>1001829897</v>
      </c>
      <c r="E32" s="30" t="str">
        <f>IF('תנאי סף'!$AK32&lt;&gt;1,"",'תנאי סף'!E32)</f>
        <v>תיאטרון קהילתי</v>
      </c>
      <c r="F32" s="30" t="str">
        <f>IF('תנאי סף'!$AK32&lt;&gt;1,"",'תנאי סף'!F32)</f>
        <v>המרכז הרב תחומי לקידום אמנויות (ע"ר</v>
      </c>
      <c r="G32" s="26">
        <v>3</v>
      </c>
      <c r="H32" s="26">
        <v>1</v>
      </c>
      <c r="I32" s="26">
        <v>3</v>
      </c>
      <c r="J32" s="26">
        <v>3</v>
      </c>
      <c r="K32" s="27"/>
      <c r="L32" s="28"/>
      <c r="M32" s="27"/>
      <c r="N32" s="30"/>
      <c r="O32" s="30"/>
      <c r="P32" s="28"/>
      <c r="Q32" s="28"/>
      <c r="R32" s="28"/>
      <c r="S32" s="28"/>
      <c r="T32" s="28"/>
      <c r="U32" s="28">
        <f t="shared" ref="U32:U95" si="9">IF($F32="","",IF($AA32&lt;&gt;1,$AB$1,IFERROR(SUM(G32:J32),$AB$1)))</f>
        <v>10</v>
      </c>
      <c r="V32" s="28"/>
      <c r="W32" s="28"/>
      <c r="X32" s="28"/>
      <c r="Y32" s="28"/>
      <c r="Z32" s="217">
        <f t="shared" ref="Z32:Z95" si="10">IF($F32="","",IF(OR($AA32&lt;&gt;1,U32=$AB$1),$AB$1,IFERROR(U32/$U$131,0)))</f>
        <v>0.18867924528301888</v>
      </c>
      <c r="AA32" s="1">
        <f t="shared" ref="AA32:AA95" si="11">IF(SUM(AD32:AV32)=COUNT(AD32:AV32),1,0)</f>
        <v>1</v>
      </c>
      <c r="AB32" s="1">
        <f t="shared" ref="AB32:AC63" si="12">IF($F32="","",AB$30)</f>
        <v>0</v>
      </c>
      <c r="AC32" s="1">
        <f t="shared" si="12"/>
        <v>1</v>
      </c>
      <c r="AD32" s="1">
        <f t="shared" ref="AD32:AG95" si="13">IF(G$30="",1,IF(G32="",0,IF(G$30=$AE$1,IF(ISNA(MATCH(G32,$AB$30:$AC$30,0)),0,1),IF(G$30=$AF$1,IF(IFERROR(G32*1,"bad")="bad",0,1),IF(G$30=$AG$1,IF(IFERROR(IF(G32=TRUNC(G32),1,"bad"),"bad")="bad",0,1),IF(G$30=$AH$1,IF(AND(IF(IFERROR(G32*1,"bad")="bad",0,1)=1,G32&gt;=0),1,0),IF(G$30=$AI$1,IF(AND(IF(IFERROR(IF(G32=TRUNC(G32),1,"bad"),"bad")="bad",0,1)=1,G32&gt;=0),1,0),IF(G$30=$AJ$1,IF(AND(IF(IFERROR(G32*1,"bad")="bad",0,1)=1,G32&gt;0),1,0),IF(G$30=$AK$1,IF(AND(IF(IFERROR(IF(G32=TRUNC(G32),1,"bad"),"bad")="bad",0,1)=1,G32&gt;0),1,0),IF(G$30=$AL$1,1,IF(G$30=$AM$1,IF(IFERROR(HLOOKUP(G32,$AE$4:$AN$4,1,0),"bad")="bad",0,1),0)))))))))))</f>
        <v>1</v>
      </c>
      <c r="AE32" s="1">
        <f t="shared" si="13"/>
        <v>1</v>
      </c>
      <c r="AF32" s="1">
        <f t="shared" si="13"/>
        <v>1</v>
      </c>
      <c r="AG32" s="1">
        <f t="shared" si="13"/>
        <v>1</v>
      </c>
    </row>
    <row r="33" spans="2:33" x14ac:dyDescent="0.25">
      <c r="B33" s="24">
        <f t="shared" si="8"/>
        <v>3</v>
      </c>
      <c r="C33" s="30">
        <f>IF('תנאי סף'!$AK33&lt;&gt;1,"",'תנאי סף'!C33)</f>
        <v>580503613</v>
      </c>
      <c r="D33" s="30">
        <f>IF('תנאי סף'!$AK33&lt;&gt;1,"",'תנאי סף'!D33)</f>
        <v>1001842875</v>
      </c>
      <c r="E33" s="30" t="str">
        <f>IF('תנאי סף'!$AK33&lt;&gt;1,"",'תנאי סף'!E33)</f>
        <v>שיתוף פעולה מרכז מחול עמק הירדן 2025</v>
      </c>
      <c r="F33" s="30" t="str">
        <f>IF('תנאי סף'!$AK33&lt;&gt;1,"",'תנאי סף'!F33)</f>
        <v>להקת המחול הקיבוצית (ע"ר)</v>
      </c>
      <c r="G33" s="26">
        <v>2</v>
      </c>
      <c r="H33" s="26">
        <v>3</v>
      </c>
      <c r="I33" s="26">
        <v>3</v>
      </c>
      <c r="J33" s="26">
        <v>3</v>
      </c>
      <c r="K33" s="27"/>
      <c r="L33" s="28"/>
      <c r="M33" s="27"/>
      <c r="N33" s="30"/>
      <c r="O33" s="30"/>
      <c r="P33" s="28"/>
      <c r="Q33" s="28"/>
      <c r="R33" s="28"/>
      <c r="S33" s="28"/>
      <c r="T33" s="28"/>
      <c r="U33" s="28">
        <f t="shared" si="9"/>
        <v>11</v>
      </c>
      <c r="V33" s="28"/>
      <c r="W33" s="28"/>
      <c r="X33" s="28"/>
      <c r="Y33" s="28"/>
      <c r="Z33" s="217">
        <f t="shared" si="10"/>
        <v>0.20754716981132076</v>
      </c>
      <c r="AA33" s="1">
        <f t="shared" si="11"/>
        <v>1</v>
      </c>
      <c r="AB33" s="1">
        <f t="shared" si="12"/>
        <v>0</v>
      </c>
      <c r="AC33" s="1">
        <f t="shared" si="12"/>
        <v>1</v>
      </c>
      <c r="AD33" s="1">
        <f t="shared" si="13"/>
        <v>1</v>
      </c>
      <c r="AE33" s="1">
        <f t="shared" si="13"/>
        <v>1</v>
      </c>
      <c r="AF33" s="1">
        <f t="shared" si="13"/>
        <v>1</v>
      </c>
      <c r="AG33" s="1">
        <f t="shared" si="13"/>
        <v>1</v>
      </c>
    </row>
    <row r="34" spans="2:33" x14ac:dyDescent="0.25">
      <c r="B34" s="24">
        <f t="shared" si="8"/>
        <v>4</v>
      </c>
      <c r="C34" s="30">
        <f>IF('תנאי סף'!$AK34&lt;&gt;1,"",'תנאי סף'!C34)</f>
        <v>580371045</v>
      </c>
      <c r="D34" s="30">
        <f>IF('תנאי סף'!$AK34&lt;&gt;1,"",'תנאי סף'!D34)</f>
        <v>1001843020</v>
      </c>
      <c r="E34" s="30" t="str">
        <f>IF('תנאי סף'!$AK34&lt;&gt;1,"",'תנאי סף'!E34)</f>
        <v xml:space="preserve">שיתופי פעולה </v>
      </c>
      <c r="F34" s="30" t="str">
        <f>IF('תנאי סף'!$AK34&lt;&gt;1,"",'תנאי סף'!F34)</f>
        <v>תאטרון "פסיק" ירושלים (ע"ר)</v>
      </c>
      <c r="G34" s="26">
        <v>3</v>
      </c>
      <c r="H34" s="26">
        <v>1</v>
      </c>
      <c r="I34" s="26">
        <v>2</v>
      </c>
      <c r="J34" s="26">
        <v>2</v>
      </c>
      <c r="K34" s="27"/>
      <c r="L34" s="28"/>
      <c r="M34" s="27"/>
      <c r="N34" s="30"/>
      <c r="O34" s="30"/>
      <c r="P34" s="28"/>
      <c r="Q34" s="28"/>
      <c r="R34" s="28"/>
      <c r="S34" s="28"/>
      <c r="T34" s="28"/>
      <c r="U34" s="28">
        <f t="shared" si="9"/>
        <v>8</v>
      </c>
      <c r="V34" s="28"/>
      <c r="W34" s="28"/>
      <c r="X34" s="28"/>
      <c r="Y34" s="28"/>
      <c r="Z34" s="217">
        <f t="shared" si="10"/>
        <v>0.15094339622641509</v>
      </c>
      <c r="AA34" s="1">
        <f t="shared" si="11"/>
        <v>1</v>
      </c>
      <c r="AB34" s="1">
        <f t="shared" si="12"/>
        <v>0</v>
      </c>
      <c r="AC34" s="1">
        <f t="shared" si="12"/>
        <v>1</v>
      </c>
      <c r="AD34" s="1">
        <f t="shared" si="13"/>
        <v>1</v>
      </c>
      <c r="AE34" s="1">
        <f t="shared" si="13"/>
        <v>1</v>
      </c>
      <c r="AF34" s="1">
        <f t="shared" si="13"/>
        <v>1</v>
      </c>
      <c r="AG34" s="1">
        <f t="shared" si="13"/>
        <v>1</v>
      </c>
    </row>
    <row r="35" spans="2:33" x14ac:dyDescent="0.25">
      <c r="B35" s="24" t="str">
        <f t="shared" si="8"/>
        <v/>
      </c>
      <c r="C35" s="30" t="str">
        <f>IF('תנאי סף'!$AK35&lt;&gt;1,"",'תנאי סף'!C35)</f>
        <v/>
      </c>
      <c r="D35" s="30" t="str">
        <f>IF('תנאי סף'!$AK35&lt;&gt;1,"",'תנאי סף'!D35)</f>
        <v/>
      </c>
      <c r="E35" s="30" t="str">
        <f>IF('תנאי סף'!$AK35&lt;&gt;1,"",'תנאי סף'!E35)</f>
        <v/>
      </c>
      <c r="F35" s="30" t="str">
        <f>IF('תנאי סף'!$AK35&lt;&gt;1,"",'תנאי סף'!F35)</f>
        <v/>
      </c>
      <c r="G35" s="26"/>
      <c r="H35" s="26"/>
      <c r="I35" s="26"/>
      <c r="J35" s="26"/>
      <c r="K35" s="27"/>
      <c r="L35" s="28"/>
      <c r="M35" s="27"/>
      <c r="N35" s="30"/>
      <c r="O35" s="30"/>
      <c r="P35" s="28"/>
      <c r="Q35" s="28"/>
      <c r="R35" s="28"/>
      <c r="S35" s="28"/>
      <c r="T35" s="28"/>
      <c r="U35" s="28" t="str">
        <f t="shared" si="9"/>
        <v/>
      </c>
      <c r="V35" s="28"/>
      <c r="W35" s="28"/>
      <c r="X35" s="28"/>
      <c r="Y35" s="28"/>
      <c r="Z35" s="217" t="str">
        <f t="shared" si="10"/>
        <v/>
      </c>
      <c r="AA35" s="1">
        <f t="shared" si="11"/>
        <v>0</v>
      </c>
      <c r="AB35" s="1" t="str">
        <f t="shared" si="12"/>
        <v/>
      </c>
      <c r="AC35" s="1" t="str">
        <f t="shared" si="12"/>
        <v/>
      </c>
      <c r="AD35" s="1">
        <f t="shared" si="13"/>
        <v>0</v>
      </c>
      <c r="AE35" s="1">
        <f t="shared" si="13"/>
        <v>0</v>
      </c>
      <c r="AF35" s="1">
        <f t="shared" si="13"/>
        <v>0</v>
      </c>
      <c r="AG35" s="1">
        <f t="shared" si="13"/>
        <v>0</v>
      </c>
    </row>
    <row r="36" spans="2:33" x14ac:dyDescent="0.25">
      <c r="B36" s="24">
        <f t="shared" si="8"/>
        <v>6</v>
      </c>
      <c r="C36" s="30">
        <f>IF('תנאי סף'!$AK36&lt;&gt;1,"",'תנאי סף'!C36)</f>
        <v>580356210</v>
      </c>
      <c r="D36" s="30">
        <f>IF('תנאי סף'!$AK36&lt;&gt;1,"",'תנאי סף'!D36)</f>
        <v>1001837695</v>
      </c>
      <c r="E36" s="30" t="str">
        <f>IF('תנאי סף'!$AK36&lt;&gt;1,"",'תנאי סף'!E36)</f>
        <v xml:space="preserve">חוצה ישראל מוקד 1 קריית מוצקין </v>
      </c>
      <c r="F36" s="30" t="str">
        <f>IF('תנאי סף'!$AK36&lt;&gt;1,"",'תנאי סף'!F36)</f>
        <v>שח"ם, ארגון השחקנים והשחקניות בישרא</v>
      </c>
      <c r="G36" s="26">
        <v>3</v>
      </c>
      <c r="H36" s="26">
        <v>2</v>
      </c>
      <c r="I36" s="26">
        <v>2</v>
      </c>
      <c r="J36" s="26">
        <v>2</v>
      </c>
      <c r="K36" s="27"/>
      <c r="L36" s="28"/>
      <c r="M36" s="27"/>
      <c r="N36" s="30"/>
      <c r="O36" s="30"/>
      <c r="P36" s="28"/>
      <c r="Q36" s="28"/>
      <c r="R36" s="28"/>
      <c r="S36" s="28"/>
      <c r="T36" s="28"/>
      <c r="U36" s="28">
        <f t="shared" si="9"/>
        <v>9</v>
      </c>
      <c r="V36" s="28"/>
      <c r="W36" s="28"/>
      <c r="X36" s="28"/>
      <c r="Y36" s="28"/>
      <c r="Z36" s="217">
        <f t="shared" si="10"/>
        <v>0.16981132075471697</v>
      </c>
      <c r="AA36" s="1">
        <f t="shared" si="11"/>
        <v>1</v>
      </c>
      <c r="AB36" s="1">
        <f t="shared" si="12"/>
        <v>0</v>
      </c>
      <c r="AC36" s="1">
        <f t="shared" si="12"/>
        <v>1</v>
      </c>
      <c r="AD36" s="1">
        <f t="shared" si="13"/>
        <v>1</v>
      </c>
      <c r="AE36" s="1">
        <f t="shared" si="13"/>
        <v>1</v>
      </c>
      <c r="AF36" s="1">
        <f t="shared" si="13"/>
        <v>1</v>
      </c>
      <c r="AG36" s="1">
        <f t="shared" si="13"/>
        <v>1</v>
      </c>
    </row>
    <row r="37" spans="2:33" x14ac:dyDescent="0.25">
      <c r="B37" s="24">
        <f t="shared" si="8"/>
        <v>7</v>
      </c>
      <c r="C37" s="30">
        <f>IF('תנאי סף'!$AK37&lt;&gt;1,"",'תנאי סף'!C37)</f>
        <v>580356210</v>
      </c>
      <c r="D37" s="30">
        <f>IF('תנאי סף'!$AK37&lt;&gt;1,"",'תנאי סף'!D37)</f>
        <v>1001844164</v>
      </c>
      <c r="E37" s="30" t="str">
        <f>IF('תנאי סף'!$AK37&lt;&gt;1,"",'תנאי סף'!E37)</f>
        <v>חוצה ישראל מוקד 2 שער הנגב</v>
      </c>
      <c r="F37" s="30" t="str">
        <f>IF('תנאי סף'!$AK37&lt;&gt;1,"",'תנאי סף'!F37)</f>
        <v>שח"ם, ארגון השחקנים והשחקניות בישרא</v>
      </c>
      <c r="G37" s="26">
        <v>3</v>
      </c>
      <c r="H37" s="26">
        <v>2</v>
      </c>
      <c r="I37" s="26">
        <v>2</v>
      </c>
      <c r="J37" s="26">
        <v>2</v>
      </c>
      <c r="K37" s="27"/>
      <c r="L37" s="28"/>
      <c r="M37" s="27"/>
      <c r="N37" s="30"/>
      <c r="O37" s="30"/>
      <c r="P37" s="28"/>
      <c r="Q37" s="28"/>
      <c r="R37" s="28"/>
      <c r="S37" s="28"/>
      <c r="T37" s="28"/>
      <c r="U37" s="28">
        <f t="shared" si="9"/>
        <v>9</v>
      </c>
      <c r="V37" s="28"/>
      <c r="W37" s="28"/>
      <c r="X37" s="28"/>
      <c r="Y37" s="28"/>
      <c r="Z37" s="217">
        <f t="shared" si="10"/>
        <v>0.16981132075471697</v>
      </c>
      <c r="AA37" s="1">
        <f t="shared" si="11"/>
        <v>1</v>
      </c>
      <c r="AB37" s="1">
        <f t="shared" si="12"/>
        <v>0</v>
      </c>
      <c r="AC37" s="1">
        <f t="shared" si="12"/>
        <v>1</v>
      </c>
      <c r="AD37" s="1">
        <f t="shared" si="13"/>
        <v>1</v>
      </c>
      <c r="AE37" s="1">
        <f t="shared" si="13"/>
        <v>1</v>
      </c>
      <c r="AF37" s="1">
        <f t="shared" si="13"/>
        <v>1</v>
      </c>
      <c r="AG37" s="1">
        <f t="shared" si="13"/>
        <v>1</v>
      </c>
    </row>
    <row r="38" spans="2:33" x14ac:dyDescent="0.25">
      <c r="B38" s="24" t="str">
        <f t="shared" si="8"/>
        <v/>
      </c>
      <c r="C38" s="30" t="str">
        <f>IF('תנאי סף'!$AK38&lt;&gt;1,"",'תנאי סף'!C38)</f>
        <v/>
      </c>
      <c r="D38" s="30" t="str">
        <f>IF('תנאי סף'!$AK38&lt;&gt;1,"",'תנאי סף'!D38)</f>
        <v/>
      </c>
      <c r="E38" s="30" t="str">
        <f>IF('תנאי סף'!$AK38&lt;&gt;1,"",'תנאי סף'!E38)</f>
        <v/>
      </c>
      <c r="F38" s="30" t="str">
        <f>IF('תנאי סף'!$AK38&lt;&gt;1,"",'תנאי סף'!F38)</f>
        <v/>
      </c>
      <c r="G38" s="26"/>
      <c r="H38" s="26"/>
      <c r="I38" s="26"/>
      <c r="J38" s="26"/>
      <c r="K38" s="27"/>
      <c r="L38" s="28"/>
      <c r="M38" s="27"/>
      <c r="N38" s="30"/>
      <c r="O38" s="30"/>
      <c r="P38" s="28"/>
      <c r="Q38" s="28"/>
      <c r="R38" s="28"/>
      <c r="S38" s="28"/>
      <c r="T38" s="28"/>
      <c r="U38" s="28" t="str">
        <f t="shared" si="9"/>
        <v/>
      </c>
      <c r="V38" s="28"/>
      <c r="W38" s="28"/>
      <c r="X38" s="28"/>
      <c r="Y38" s="28"/>
      <c r="Z38" s="217" t="str">
        <f t="shared" si="10"/>
        <v/>
      </c>
      <c r="AA38" s="1">
        <f t="shared" si="11"/>
        <v>0</v>
      </c>
      <c r="AB38" s="1" t="str">
        <f t="shared" si="12"/>
        <v/>
      </c>
      <c r="AC38" s="1" t="str">
        <f t="shared" si="12"/>
        <v/>
      </c>
      <c r="AD38" s="1">
        <f t="shared" si="13"/>
        <v>0</v>
      </c>
      <c r="AE38" s="1">
        <f t="shared" si="13"/>
        <v>0</v>
      </c>
      <c r="AF38" s="1">
        <f t="shared" si="13"/>
        <v>0</v>
      </c>
      <c r="AG38" s="1">
        <f t="shared" si="13"/>
        <v>0</v>
      </c>
    </row>
    <row r="39" spans="2:33" x14ac:dyDescent="0.25">
      <c r="B39" s="24" t="str">
        <f t="shared" si="8"/>
        <v/>
      </c>
      <c r="C39" s="30" t="str">
        <f>IF('תנאי סף'!$AK39&lt;&gt;1,"",'תנאי סף'!C39)</f>
        <v/>
      </c>
      <c r="D39" s="30" t="str">
        <f>IF('תנאי סף'!$AK39&lt;&gt;1,"",'תנאי סף'!D39)</f>
        <v/>
      </c>
      <c r="E39" s="30" t="str">
        <f>IF('תנאי סף'!$AK39&lt;&gt;1,"",'תנאי סף'!E39)</f>
        <v/>
      </c>
      <c r="F39" s="30" t="str">
        <f>IF('תנאי סף'!$AK39&lt;&gt;1,"",'תנאי סף'!F39)</f>
        <v/>
      </c>
      <c r="G39" s="26"/>
      <c r="H39" s="26"/>
      <c r="I39" s="26"/>
      <c r="J39" s="26"/>
      <c r="K39" s="27"/>
      <c r="L39" s="28"/>
      <c r="M39" s="27"/>
      <c r="N39" s="30"/>
      <c r="O39" s="30"/>
      <c r="P39" s="28"/>
      <c r="Q39" s="28"/>
      <c r="R39" s="28"/>
      <c r="S39" s="28"/>
      <c r="T39" s="28"/>
      <c r="U39" s="28" t="str">
        <f t="shared" si="9"/>
        <v/>
      </c>
      <c r="V39" s="28"/>
      <c r="W39" s="28"/>
      <c r="X39" s="28"/>
      <c r="Y39" s="28"/>
      <c r="Z39" s="217" t="str">
        <f t="shared" si="10"/>
        <v/>
      </c>
      <c r="AA39" s="1">
        <f t="shared" si="11"/>
        <v>0</v>
      </c>
      <c r="AB39" s="1" t="str">
        <f t="shared" si="12"/>
        <v/>
      </c>
      <c r="AC39" s="1" t="str">
        <f t="shared" si="12"/>
        <v/>
      </c>
      <c r="AD39" s="1">
        <f t="shared" si="13"/>
        <v>0</v>
      </c>
      <c r="AE39" s="1">
        <f t="shared" si="13"/>
        <v>0</v>
      </c>
      <c r="AF39" s="1">
        <f t="shared" si="13"/>
        <v>0</v>
      </c>
      <c r="AG39" s="1">
        <f t="shared" si="13"/>
        <v>0</v>
      </c>
    </row>
    <row r="40" spans="2:33" ht="16.5" thickBot="1" x14ac:dyDescent="0.3">
      <c r="B40" s="24" t="str">
        <f t="shared" si="8"/>
        <v/>
      </c>
      <c r="C40" s="30" t="str">
        <f>IF('תנאי סף'!$AK40&lt;&gt;1,"",'תנאי סף'!C40)</f>
        <v/>
      </c>
      <c r="D40" s="30" t="str">
        <f>IF('תנאי סף'!$AK40&lt;&gt;1,"",'תנאי סף'!D40)</f>
        <v/>
      </c>
      <c r="E40" s="30" t="str">
        <f>IF('תנאי סף'!$AK40&lt;&gt;1,"",'תנאי סף'!E40)</f>
        <v/>
      </c>
      <c r="F40" s="30" t="str">
        <f>IF('תנאי סף'!$AK40&lt;&gt;1,"",'תנאי סף'!F40)</f>
        <v/>
      </c>
      <c r="G40" s="26"/>
      <c r="H40" s="26"/>
      <c r="I40" s="26"/>
      <c r="J40" s="26"/>
      <c r="K40" s="27"/>
      <c r="L40" s="28"/>
      <c r="M40" s="27"/>
      <c r="N40" s="30"/>
      <c r="O40" s="156"/>
      <c r="P40" s="28"/>
      <c r="Q40" s="28"/>
      <c r="R40" s="28"/>
      <c r="S40" s="28"/>
      <c r="T40" s="28"/>
      <c r="U40" s="28" t="str">
        <f t="shared" si="9"/>
        <v/>
      </c>
      <c r="V40" s="28"/>
      <c r="W40" s="28"/>
      <c r="X40" s="28"/>
      <c r="Y40" s="28"/>
      <c r="Z40" s="217" t="str">
        <f t="shared" si="10"/>
        <v/>
      </c>
      <c r="AA40" s="1">
        <f t="shared" si="11"/>
        <v>0</v>
      </c>
      <c r="AB40" s="1" t="str">
        <f t="shared" si="12"/>
        <v/>
      </c>
      <c r="AC40" s="1" t="str">
        <f t="shared" si="12"/>
        <v/>
      </c>
      <c r="AD40" s="1">
        <f t="shared" si="13"/>
        <v>0</v>
      </c>
      <c r="AE40" s="1">
        <f t="shared" si="13"/>
        <v>0</v>
      </c>
      <c r="AF40" s="1">
        <f t="shared" si="13"/>
        <v>0</v>
      </c>
      <c r="AG40" s="1">
        <f t="shared" si="13"/>
        <v>0</v>
      </c>
    </row>
    <row r="41" spans="2:33" ht="16.5" hidden="1" thickBot="1" x14ac:dyDescent="0.3">
      <c r="B41" s="24" t="str">
        <f t="shared" si="8"/>
        <v/>
      </c>
      <c r="C41" s="30" t="str">
        <f>IF('תנאי סף'!$AK41&lt;&gt;1,"",'תנאי סף'!C41)</f>
        <v/>
      </c>
      <c r="D41" s="30" t="str">
        <f>IF('תנאי סף'!$AK41&lt;&gt;1,"",'תנאי סף'!D41)</f>
        <v/>
      </c>
      <c r="E41" s="30" t="str">
        <f>IF('תנאי סף'!$AK41&lt;&gt;1,"",'תנאי סף'!E41)</f>
        <v/>
      </c>
      <c r="F41" s="30" t="str">
        <f>IF('תנאי סף'!$AK41&lt;&gt;1,"",'תנאי סף'!F41)</f>
        <v/>
      </c>
      <c r="G41" s="26"/>
      <c r="H41" s="26"/>
      <c r="I41" s="26"/>
      <c r="J41" s="26"/>
      <c r="K41" s="27"/>
      <c r="L41" s="28"/>
      <c r="M41" s="27"/>
      <c r="N41" s="30"/>
      <c r="O41" s="156"/>
      <c r="P41" s="28"/>
      <c r="Q41" s="28"/>
      <c r="R41" s="28"/>
      <c r="S41" s="28"/>
      <c r="T41" s="28"/>
      <c r="U41" s="28" t="str">
        <f t="shared" si="9"/>
        <v/>
      </c>
      <c r="V41" s="28"/>
      <c r="W41" s="28"/>
      <c r="X41" s="28"/>
      <c r="Y41" s="28"/>
      <c r="Z41" s="217" t="str">
        <f t="shared" si="10"/>
        <v/>
      </c>
      <c r="AA41" s="1">
        <f t="shared" si="11"/>
        <v>0</v>
      </c>
      <c r="AB41" s="1" t="str">
        <f t="shared" si="12"/>
        <v/>
      </c>
      <c r="AC41" s="1" t="str">
        <f t="shared" si="12"/>
        <v/>
      </c>
      <c r="AD41" s="1">
        <f t="shared" si="13"/>
        <v>0</v>
      </c>
      <c r="AE41" s="1">
        <f t="shared" si="13"/>
        <v>0</v>
      </c>
      <c r="AF41" s="1">
        <f t="shared" si="13"/>
        <v>0</v>
      </c>
      <c r="AG41" s="1">
        <f t="shared" si="13"/>
        <v>0</v>
      </c>
    </row>
    <row r="42" spans="2:33" ht="16.5" hidden="1" thickBot="1" x14ac:dyDescent="0.3">
      <c r="B42" s="24" t="str">
        <f t="shared" si="8"/>
        <v/>
      </c>
      <c r="C42" s="30" t="str">
        <f>IF('תנאי סף'!$AK42&lt;&gt;1,"",'תנאי סף'!C42)</f>
        <v/>
      </c>
      <c r="D42" s="30" t="str">
        <f>IF('תנאי סף'!$AK42&lt;&gt;1,"",'תנאי סף'!D42)</f>
        <v/>
      </c>
      <c r="E42" s="30" t="str">
        <f>IF('תנאי סף'!$AK42&lt;&gt;1,"",'תנאי סף'!E42)</f>
        <v/>
      </c>
      <c r="F42" s="30" t="str">
        <f>IF('תנאי סף'!$AK42&lt;&gt;1,"",'תנאי סף'!F42)</f>
        <v/>
      </c>
      <c r="G42" s="26"/>
      <c r="H42" s="26"/>
      <c r="I42" s="26"/>
      <c r="J42" s="26"/>
      <c r="K42" s="27"/>
      <c r="L42" s="28"/>
      <c r="M42" s="27"/>
      <c r="N42" s="30"/>
      <c r="O42" s="156"/>
      <c r="P42" s="28"/>
      <c r="Q42" s="28"/>
      <c r="R42" s="28"/>
      <c r="S42" s="28"/>
      <c r="T42" s="28"/>
      <c r="U42" s="28" t="str">
        <f t="shared" si="9"/>
        <v/>
      </c>
      <c r="V42" s="28"/>
      <c r="W42" s="28"/>
      <c r="X42" s="28"/>
      <c r="Y42" s="28"/>
      <c r="Z42" s="217" t="str">
        <f t="shared" si="10"/>
        <v/>
      </c>
      <c r="AA42" s="1">
        <f t="shared" si="11"/>
        <v>0</v>
      </c>
      <c r="AB42" s="1" t="str">
        <f t="shared" si="12"/>
        <v/>
      </c>
      <c r="AC42" s="1" t="str">
        <f t="shared" si="12"/>
        <v/>
      </c>
      <c r="AD42" s="1">
        <f t="shared" si="13"/>
        <v>0</v>
      </c>
      <c r="AE42" s="1">
        <f t="shared" si="13"/>
        <v>0</v>
      </c>
      <c r="AF42" s="1">
        <f t="shared" si="13"/>
        <v>0</v>
      </c>
      <c r="AG42" s="1">
        <f t="shared" si="13"/>
        <v>0</v>
      </c>
    </row>
    <row r="43" spans="2:33" ht="30" hidden="1" customHeight="1" x14ac:dyDescent="0.25">
      <c r="B43" s="24" t="str">
        <f t="shared" si="8"/>
        <v/>
      </c>
      <c r="C43" s="30" t="str">
        <f>IF('תנאי סף'!$AK43&lt;&gt;1,"",'תנאי סף'!C43)</f>
        <v/>
      </c>
      <c r="D43" s="30" t="str">
        <f>IF('תנאי סף'!$AK43&lt;&gt;1,"",'תנאי סף'!D43)</f>
        <v/>
      </c>
      <c r="E43" s="30" t="str">
        <f>IF('תנאי סף'!$AK43&lt;&gt;1,"",'תנאי סף'!E43)</f>
        <v/>
      </c>
      <c r="F43" s="30" t="str">
        <f>IF('תנאי סף'!$AK43&lt;&gt;1,"",'תנאי סף'!F43)</f>
        <v/>
      </c>
      <c r="G43" s="26"/>
      <c r="H43" s="26"/>
      <c r="I43" s="26"/>
      <c r="J43" s="26"/>
      <c r="K43" s="27"/>
      <c r="L43" s="28"/>
      <c r="M43" s="27"/>
      <c r="N43" s="30"/>
      <c r="O43" s="30"/>
      <c r="P43" s="28"/>
      <c r="Q43" s="28"/>
      <c r="R43" s="28"/>
      <c r="S43" s="28"/>
      <c r="T43" s="28"/>
      <c r="U43" s="28" t="str">
        <f t="shared" si="9"/>
        <v/>
      </c>
      <c r="V43" s="28"/>
      <c r="W43" s="28"/>
      <c r="X43" s="28"/>
      <c r="Y43" s="28"/>
      <c r="Z43" s="217" t="str">
        <f t="shared" si="10"/>
        <v/>
      </c>
      <c r="AA43" s="1">
        <f t="shared" si="11"/>
        <v>0</v>
      </c>
      <c r="AB43" s="1" t="str">
        <f t="shared" si="12"/>
        <v/>
      </c>
      <c r="AC43" s="1" t="str">
        <f t="shared" si="12"/>
        <v/>
      </c>
      <c r="AD43" s="1">
        <f t="shared" si="13"/>
        <v>0</v>
      </c>
      <c r="AE43" s="1">
        <f t="shared" si="13"/>
        <v>0</v>
      </c>
      <c r="AF43" s="1">
        <f t="shared" si="13"/>
        <v>0</v>
      </c>
      <c r="AG43" s="1">
        <f t="shared" si="13"/>
        <v>0</v>
      </c>
    </row>
    <row r="44" spans="2:33" ht="22.5" hidden="1" customHeight="1" x14ac:dyDescent="0.25">
      <c r="B44" s="24" t="str">
        <f t="shared" si="8"/>
        <v/>
      </c>
      <c r="C44" s="30" t="str">
        <f>IF('תנאי סף'!$AK44&lt;&gt;1,"",'תנאי סף'!C44)</f>
        <v/>
      </c>
      <c r="D44" s="30" t="str">
        <f>IF('תנאי סף'!$AK44&lt;&gt;1,"",'תנאי סף'!D44)</f>
        <v/>
      </c>
      <c r="E44" s="30" t="str">
        <f>IF('תנאי סף'!$AK44&lt;&gt;1,"",'תנאי סף'!E44)</f>
        <v/>
      </c>
      <c r="F44" s="30" t="str">
        <f>IF('תנאי סף'!$AK44&lt;&gt;1,"",'תנאי סף'!F44)</f>
        <v/>
      </c>
      <c r="G44" s="26"/>
      <c r="H44" s="26"/>
      <c r="I44" s="26"/>
      <c r="J44" s="26"/>
      <c r="K44" s="27"/>
      <c r="L44" s="28"/>
      <c r="M44" s="27"/>
      <c r="N44" s="30"/>
      <c r="O44" s="30"/>
      <c r="P44" s="28"/>
      <c r="Q44" s="28"/>
      <c r="R44" s="28"/>
      <c r="S44" s="28"/>
      <c r="T44" s="28"/>
      <c r="U44" s="28" t="str">
        <f t="shared" si="9"/>
        <v/>
      </c>
      <c r="V44" s="28"/>
      <c r="W44" s="28"/>
      <c r="X44" s="28"/>
      <c r="Y44" s="28"/>
      <c r="Z44" s="217" t="str">
        <f t="shared" si="10"/>
        <v/>
      </c>
      <c r="AA44" s="1">
        <f t="shared" si="11"/>
        <v>0</v>
      </c>
      <c r="AB44" s="1" t="str">
        <f t="shared" si="12"/>
        <v/>
      </c>
      <c r="AC44" s="1" t="str">
        <f t="shared" si="12"/>
        <v/>
      </c>
      <c r="AD44" s="1">
        <f t="shared" si="13"/>
        <v>0</v>
      </c>
      <c r="AE44" s="1">
        <f t="shared" si="13"/>
        <v>0</v>
      </c>
      <c r="AF44" s="1">
        <f t="shared" si="13"/>
        <v>0</v>
      </c>
      <c r="AG44" s="1">
        <f t="shared" si="13"/>
        <v>0</v>
      </c>
    </row>
    <row r="45" spans="2:33" ht="28.5" hidden="1" customHeight="1" x14ac:dyDescent="0.25">
      <c r="B45" s="24" t="str">
        <f t="shared" si="8"/>
        <v/>
      </c>
      <c r="C45" s="30" t="str">
        <f>IF('תנאי סף'!$AK45&lt;&gt;1,"",'תנאי סף'!C45)</f>
        <v/>
      </c>
      <c r="D45" s="30" t="str">
        <f>IF('תנאי סף'!$AK45&lt;&gt;1,"",'תנאי סף'!D45)</f>
        <v/>
      </c>
      <c r="E45" s="30" t="str">
        <f>IF('תנאי סף'!$AK45&lt;&gt;1,"",'תנאי סף'!E45)</f>
        <v/>
      </c>
      <c r="F45" s="30" t="str">
        <f>IF('תנאי סף'!$AK45&lt;&gt;1,"",'תנאי סף'!F45)</f>
        <v/>
      </c>
      <c r="G45" s="26"/>
      <c r="H45" s="26"/>
      <c r="I45" s="26"/>
      <c r="J45" s="26"/>
      <c r="K45" s="27"/>
      <c r="L45" s="28"/>
      <c r="M45" s="27"/>
      <c r="N45" s="30"/>
      <c r="O45" s="30"/>
      <c r="P45" s="28"/>
      <c r="Q45" s="28"/>
      <c r="R45" s="28"/>
      <c r="S45" s="28"/>
      <c r="T45" s="28"/>
      <c r="U45" s="28" t="str">
        <f t="shared" si="9"/>
        <v/>
      </c>
      <c r="V45" s="28"/>
      <c r="W45" s="28"/>
      <c r="X45" s="28"/>
      <c r="Y45" s="28"/>
      <c r="Z45" s="217" t="str">
        <f t="shared" si="10"/>
        <v/>
      </c>
      <c r="AA45" s="1">
        <f t="shared" si="11"/>
        <v>0</v>
      </c>
      <c r="AB45" s="1" t="str">
        <f t="shared" si="12"/>
        <v/>
      </c>
      <c r="AC45" s="1" t="str">
        <f t="shared" si="12"/>
        <v/>
      </c>
      <c r="AD45" s="1">
        <f t="shared" si="13"/>
        <v>0</v>
      </c>
      <c r="AE45" s="1">
        <f t="shared" si="13"/>
        <v>0</v>
      </c>
      <c r="AF45" s="1">
        <f t="shared" si="13"/>
        <v>0</v>
      </c>
      <c r="AG45" s="1">
        <f t="shared" si="13"/>
        <v>0</v>
      </c>
    </row>
    <row r="46" spans="2:33" ht="27" hidden="1" customHeight="1" x14ac:dyDescent="0.25">
      <c r="B46" s="24" t="str">
        <f t="shared" si="8"/>
        <v/>
      </c>
      <c r="C46" s="30" t="str">
        <f>IF('תנאי סף'!$AK46&lt;&gt;1,"",'תנאי סף'!C46)</f>
        <v/>
      </c>
      <c r="D46" s="30" t="str">
        <f>IF('תנאי סף'!$AK46&lt;&gt;1,"",'תנאי סף'!D46)</f>
        <v/>
      </c>
      <c r="E46" s="30" t="str">
        <f>IF('תנאי סף'!$AK46&lt;&gt;1,"",'תנאי סף'!E46)</f>
        <v/>
      </c>
      <c r="F46" s="30" t="str">
        <f>IF('תנאי סף'!$AK46&lt;&gt;1,"",'תנאי סף'!F46)</f>
        <v/>
      </c>
      <c r="G46" s="26"/>
      <c r="H46" s="26"/>
      <c r="I46" s="26"/>
      <c r="J46" s="26"/>
      <c r="K46" s="27"/>
      <c r="L46" s="28"/>
      <c r="M46" s="27"/>
      <c r="N46" s="30"/>
      <c r="O46" s="30"/>
      <c r="P46" s="28"/>
      <c r="Q46" s="28"/>
      <c r="R46" s="28"/>
      <c r="S46" s="28"/>
      <c r="T46" s="28"/>
      <c r="U46" s="28" t="str">
        <f t="shared" si="9"/>
        <v/>
      </c>
      <c r="V46" s="28"/>
      <c r="W46" s="28"/>
      <c r="X46" s="28"/>
      <c r="Y46" s="28"/>
      <c r="Z46" s="217" t="str">
        <f t="shared" si="10"/>
        <v/>
      </c>
      <c r="AA46" s="1">
        <f t="shared" si="11"/>
        <v>0</v>
      </c>
      <c r="AB46" s="1" t="str">
        <f t="shared" si="12"/>
        <v/>
      </c>
      <c r="AC46" s="1" t="str">
        <f t="shared" si="12"/>
        <v/>
      </c>
      <c r="AD46" s="1">
        <f t="shared" si="13"/>
        <v>0</v>
      </c>
      <c r="AE46" s="1">
        <f t="shared" si="13"/>
        <v>0</v>
      </c>
      <c r="AF46" s="1">
        <f t="shared" si="13"/>
        <v>0</v>
      </c>
      <c r="AG46" s="1">
        <f t="shared" si="13"/>
        <v>0</v>
      </c>
    </row>
    <row r="47" spans="2:33" ht="22.5" hidden="1" customHeight="1" x14ac:dyDescent="0.25">
      <c r="B47" s="24" t="str">
        <f t="shared" si="8"/>
        <v/>
      </c>
      <c r="C47" s="30" t="str">
        <f>IF('תנאי סף'!$AK47&lt;&gt;1,"",'תנאי סף'!C47)</f>
        <v/>
      </c>
      <c r="D47" s="30" t="str">
        <f>IF('תנאי סף'!$AK47&lt;&gt;1,"",'תנאי סף'!D47)</f>
        <v/>
      </c>
      <c r="E47" s="30" t="str">
        <f>IF('תנאי סף'!$AK47&lt;&gt;1,"",'תנאי סף'!E47)</f>
        <v/>
      </c>
      <c r="F47" s="30" t="str">
        <f>IF('תנאי סף'!$AK47&lt;&gt;1,"",'תנאי סף'!F47)</f>
        <v/>
      </c>
      <c r="G47" s="26"/>
      <c r="H47" s="26"/>
      <c r="I47" s="26"/>
      <c r="J47" s="26"/>
      <c r="K47" s="27"/>
      <c r="L47" s="28"/>
      <c r="M47" s="27"/>
      <c r="N47" s="30"/>
      <c r="O47" s="30"/>
      <c r="P47" s="28"/>
      <c r="Q47" s="28"/>
      <c r="R47" s="28"/>
      <c r="S47" s="28"/>
      <c r="T47" s="28"/>
      <c r="U47" s="28" t="str">
        <f t="shared" si="9"/>
        <v/>
      </c>
      <c r="V47" s="28"/>
      <c r="W47" s="28"/>
      <c r="X47" s="28"/>
      <c r="Y47" s="28"/>
      <c r="Z47" s="217" t="str">
        <f t="shared" si="10"/>
        <v/>
      </c>
      <c r="AA47" s="1">
        <f t="shared" si="11"/>
        <v>0</v>
      </c>
      <c r="AB47" s="1" t="str">
        <f t="shared" si="12"/>
        <v/>
      </c>
      <c r="AC47" s="1" t="str">
        <f t="shared" si="12"/>
        <v/>
      </c>
      <c r="AD47" s="1">
        <f t="shared" si="13"/>
        <v>0</v>
      </c>
      <c r="AE47" s="1">
        <f t="shared" si="13"/>
        <v>0</v>
      </c>
      <c r="AF47" s="1">
        <f t="shared" si="13"/>
        <v>0</v>
      </c>
      <c r="AG47" s="1">
        <f t="shared" si="13"/>
        <v>0</v>
      </c>
    </row>
    <row r="48" spans="2:33" ht="24" hidden="1" customHeight="1" x14ac:dyDescent="0.25">
      <c r="B48" s="24" t="str">
        <f t="shared" si="8"/>
        <v/>
      </c>
      <c r="C48" s="30" t="str">
        <f>IF('תנאי סף'!$AK48&lt;&gt;1,"",'תנאי סף'!C48)</f>
        <v/>
      </c>
      <c r="D48" s="30" t="str">
        <f>IF('תנאי סף'!$AK48&lt;&gt;1,"",'תנאי סף'!D48)</f>
        <v/>
      </c>
      <c r="E48" s="30" t="str">
        <f>IF('תנאי סף'!$AK48&lt;&gt;1,"",'תנאי סף'!E48)</f>
        <v/>
      </c>
      <c r="F48" s="30" t="str">
        <f>IF('תנאי סף'!$AK48&lt;&gt;1,"",'תנאי סף'!F48)</f>
        <v/>
      </c>
      <c r="G48" s="26"/>
      <c r="H48" s="26"/>
      <c r="I48" s="26"/>
      <c r="J48" s="26"/>
      <c r="K48" s="27"/>
      <c r="L48" s="28"/>
      <c r="M48" s="27"/>
      <c r="N48" s="30"/>
      <c r="O48" s="30"/>
      <c r="P48" s="28"/>
      <c r="Q48" s="28"/>
      <c r="R48" s="28"/>
      <c r="S48" s="28"/>
      <c r="T48" s="28"/>
      <c r="U48" s="28" t="str">
        <f t="shared" si="9"/>
        <v/>
      </c>
      <c r="V48" s="28"/>
      <c r="W48" s="28"/>
      <c r="X48" s="28"/>
      <c r="Y48" s="28"/>
      <c r="Z48" s="217" t="str">
        <f t="shared" si="10"/>
        <v/>
      </c>
      <c r="AA48" s="1">
        <f t="shared" si="11"/>
        <v>0</v>
      </c>
      <c r="AB48" s="1" t="str">
        <f t="shared" si="12"/>
        <v/>
      </c>
      <c r="AC48" s="1" t="str">
        <f t="shared" si="12"/>
        <v/>
      </c>
      <c r="AD48" s="1">
        <f t="shared" si="13"/>
        <v>0</v>
      </c>
      <c r="AE48" s="1">
        <f t="shared" si="13"/>
        <v>0</v>
      </c>
      <c r="AF48" s="1">
        <f t="shared" si="13"/>
        <v>0</v>
      </c>
      <c r="AG48" s="1">
        <f t="shared" si="13"/>
        <v>0</v>
      </c>
    </row>
    <row r="49" spans="2:33" ht="22.5" hidden="1" customHeight="1" x14ac:dyDescent="0.25">
      <c r="B49" s="24" t="str">
        <f t="shared" si="8"/>
        <v/>
      </c>
      <c r="C49" s="30" t="str">
        <f>IF('תנאי סף'!$AK49&lt;&gt;1,"",'תנאי סף'!C49)</f>
        <v/>
      </c>
      <c r="D49" s="30" t="str">
        <f>IF('תנאי סף'!$AK49&lt;&gt;1,"",'תנאי סף'!D49)</f>
        <v/>
      </c>
      <c r="E49" s="30" t="str">
        <f>IF('תנאי סף'!$AK49&lt;&gt;1,"",'תנאי סף'!E49)</f>
        <v/>
      </c>
      <c r="F49" s="30" t="str">
        <f>IF('תנאי סף'!$AK49&lt;&gt;1,"",'תנאי סף'!F49)</f>
        <v/>
      </c>
      <c r="G49" s="26"/>
      <c r="H49" s="26"/>
      <c r="I49" s="26"/>
      <c r="J49" s="26"/>
      <c r="K49" s="27"/>
      <c r="L49" s="28"/>
      <c r="M49" s="27"/>
      <c r="N49" s="30"/>
      <c r="O49" s="30"/>
      <c r="P49" s="28"/>
      <c r="Q49" s="28"/>
      <c r="R49" s="28"/>
      <c r="S49" s="28"/>
      <c r="T49" s="28"/>
      <c r="U49" s="28" t="str">
        <f t="shared" si="9"/>
        <v/>
      </c>
      <c r="V49" s="28"/>
      <c r="W49" s="28"/>
      <c r="X49" s="28"/>
      <c r="Y49" s="28"/>
      <c r="Z49" s="217" t="str">
        <f t="shared" si="10"/>
        <v/>
      </c>
      <c r="AA49" s="1">
        <f t="shared" si="11"/>
        <v>0</v>
      </c>
      <c r="AB49" s="1" t="str">
        <f t="shared" si="12"/>
        <v/>
      </c>
      <c r="AC49" s="1" t="str">
        <f t="shared" si="12"/>
        <v/>
      </c>
      <c r="AD49" s="1">
        <f t="shared" si="13"/>
        <v>0</v>
      </c>
      <c r="AE49" s="1">
        <f t="shared" si="13"/>
        <v>0</v>
      </c>
      <c r="AF49" s="1">
        <f t="shared" si="13"/>
        <v>0</v>
      </c>
      <c r="AG49" s="1">
        <f t="shared" si="13"/>
        <v>0</v>
      </c>
    </row>
    <row r="50" spans="2:33" ht="31.5" hidden="1" customHeight="1" x14ac:dyDescent="0.25">
      <c r="B50" s="24" t="str">
        <f t="shared" si="8"/>
        <v/>
      </c>
      <c r="C50" s="30" t="str">
        <f>IF('תנאי סף'!$AK50&lt;&gt;1,"",'תנאי סף'!C50)</f>
        <v/>
      </c>
      <c r="D50" s="30" t="str">
        <f>IF('תנאי סף'!$AK50&lt;&gt;1,"",'תנאי סף'!D50)</f>
        <v/>
      </c>
      <c r="E50" s="30" t="str">
        <f>IF('תנאי סף'!$AK50&lt;&gt;1,"",'תנאי סף'!E50)</f>
        <v/>
      </c>
      <c r="F50" s="30" t="str">
        <f>IF('תנאי סף'!$AK50&lt;&gt;1,"",'תנאי סף'!F50)</f>
        <v/>
      </c>
      <c r="G50" s="26"/>
      <c r="H50" s="26"/>
      <c r="I50" s="26"/>
      <c r="J50" s="26"/>
      <c r="K50" s="27"/>
      <c r="L50" s="28"/>
      <c r="M50" s="27"/>
      <c r="N50" s="30"/>
      <c r="O50" s="30"/>
      <c r="P50" s="28"/>
      <c r="Q50" s="28"/>
      <c r="R50" s="28"/>
      <c r="S50" s="28"/>
      <c r="T50" s="28"/>
      <c r="U50" s="28" t="str">
        <f t="shared" si="9"/>
        <v/>
      </c>
      <c r="V50" s="28"/>
      <c r="W50" s="28"/>
      <c r="X50" s="28"/>
      <c r="Y50" s="28"/>
      <c r="Z50" s="217" t="str">
        <f t="shared" si="10"/>
        <v/>
      </c>
      <c r="AA50" s="1">
        <f t="shared" si="11"/>
        <v>0</v>
      </c>
      <c r="AB50" s="1" t="str">
        <f t="shared" si="12"/>
        <v/>
      </c>
      <c r="AC50" s="1" t="str">
        <f t="shared" si="12"/>
        <v/>
      </c>
      <c r="AD50" s="1">
        <f t="shared" si="13"/>
        <v>0</v>
      </c>
      <c r="AE50" s="1">
        <f t="shared" si="13"/>
        <v>0</v>
      </c>
      <c r="AF50" s="1">
        <f t="shared" si="13"/>
        <v>0</v>
      </c>
      <c r="AG50" s="1">
        <f t="shared" si="13"/>
        <v>0</v>
      </c>
    </row>
    <row r="51" spans="2:33" ht="21.75" hidden="1" customHeight="1" x14ac:dyDescent="0.25">
      <c r="B51" s="24" t="str">
        <f t="shared" si="8"/>
        <v/>
      </c>
      <c r="C51" s="30" t="str">
        <f>IF('תנאי סף'!$AK51&lt;&gt;1,"",'תנאי סף'!C51)</f>
        <v/>
      </c>
      <c r="D51" s="30" t="str">
        <f>IF('תנאי סף'!$AK51&lt;&gt;1,"",'תנאי סף'!D51)</f>
        <v/>
      </c>
      <c r="E51" s="30" t="str">
        <f>IF('תנאי סף'!$AK51&lt;&gt;1,"",'תנאי סף'!E51)</f>
        <v/>
      </c>
      <c r="F51" s="30" t="str">
        <f>IF('תנאי סף'!$AK51&lt;&gt;1,"",'תנאי סף'!F51)</f>
        <v/>
      </c>
      <c r="G51" s="26"/>
      <c r="H51" s="26"/>
      <c r="I51" s="26"/>
      <c r="J51" s="26"/>
      <c r="K51" s="27"/>
      <c r="L51" s="28"/>
      <c r="M51" s="27"/>
      <c r="N51" s="30"/>
      <c r="O51" s="30"/>
      <c r="P51" s="28"/>
      <c r="Q51" s="28"/>
      <c r="R51" s="28"/>
      <c r="S51" s="28"/>
      <c r="T51" s="28"/>
      <c r="U51" s="28" t="str">
        <f t="shared" si="9"/>
        <v/>
      </c>
      <c r="V51" s="28"/>
      <c r="W51" s="28"/>
      <c r="X51" s="28"/>
      <c r="Y51" s="28"/>
      <c r="Z51" s="217" t="str">
        <f t="shared" si="10"/>
        <v/>
      </c>
      <c r="AA51" s="1">
        <f t="shared" si="11"/>
        <v>0</v>
      </c>
      <c r="AB51" s="1" t="str">
        <f t="shared" si="12"/>
        <v/>
      </c>
      <c r="AC51" s="1" t="str">
        <f t="shared" si="12"/>
        <v/>
      </c>
      <c r="AD51" s="1">
        <f t="shared" si="13"/>
        <v>0</v>
      </c>
      <c r="AE51" s="1">
        <f t="shared" si="13"/>
        <v>0</v>
      </c>
      <c r="AF51" s="1">
        <f t="shared" si="13"/>
        <v>0</v>
      </c>
      <c r="AG51" s="1">
        <f t="shared" si="13"/>
        <v>0</v>
      </c>
    </row>
    <row r="52" spans="2:33" ht="36.75" hidden="1" customHeight="1" x14ac:dyDescent="0.25">
      <c r="B52" s="24" t="str">
        <f t="shared" si="8"/>
        <v/>
      </c>
      <c r="C52" s="30" t="str">
        <f>IF('תנאי סף'!$AK52&lt;&gt;1,"",'תנאי סף'!C52)</f>
        <v/>
      </c>
      <c r="D52" s="30" t="str">
        <f>IF('תנאי סף'!$AK52&lt;&gt;1,"",'תנאי סף'!D52)</f>
        <v/>
      </c>
      <c r="E52" s="30" t="str">
        <f>IF('תנאי סף'!$AK52&lt;&gt;1,"",'תנאי סף'!E52)</f>
        <v/>
      </c>
      <c r="F52" s="30" t="str">
        <f>IF('תנאי סף'!$AK52&lt;&gt;1,"",'תנאי סף'!F52)</f>
        <v/>
      </c>
      <c r="G52" s="26"/>
      <c r="H52" s="26"/>
      <c r="I52" s="26"/>
      <c r="J52" s="26"/>
      <c r="K52" s="27"/>
      <c r="L52" s="28"/>
      <c r="M52" s="27"/>
      <c r="N52" s="30"/>
      <c r="O52" s="30"/>
      <c r="P52" s="28"/>
      <c r="Q52" s="28"/>
      <c r="R52" s="28"/>
      <c r="S52" s="28"/>
      <c r="T52" s="28"/>
      <c r="U52" s="28" t="str">
        <f t="shared" si="9"/>
        <v/>
      </c>
      <c r="V52" s="28"/>
      <c r="W52" s="28"/>
      <c r="X52" s="28"/>
      <c r="Y52" s="28"/>
      <c r="Z52" s="217" t="str">
        <f t="shared" si="10"/>
        <v/>
      </c>
      <c r="AA52" s="1">
        <f t="shared" si="11"/>
        <v>0</v>
      </c>
      <c r="AB52" s="1" t="str">
        <f t="shared" si="12"/>
        <v/>
      </c>
      <c r="AC52" s="1" t="str">
        <f t="shared" si="12"/>
        <v/>
      </c>
      <c r="AD52" s="1">
        <f t="shared" si="13"/>
        <v>0</v>
      </c>
      <c r="AE52" s="1">
        <f t="shared" si="13"/>
        <v>0</v>
      </c>
      <c r="AF52" s="1">
        <f t="shared" si="13"/>
        <v>0</v>
      </c>
      <c r="AG52" s="1">
        <f t="shared" si="13"/>
        <v>0</v>
      </c>
    </row>
    <row r="53" spans="2:33" ht="30.75" hidden="1" customHeight="1" x14ac:dyDescent="0.25">
      <c r="B53" s="24" t="str">
        <f t="shared" si="8"/>
        <v/>
      </c>
      <c r="C53" s="30" t="str">
        <f>IF('תנאי סף'!$AK53&lt;&gt;1,"",'תנאי סף'!C53)</f>
        <v/>
      </c>
      <c r="D53" s="30" t="str">
        <f>IF('תנאי סף'!$AK53&lt;&gt;1,"",'תנאי סף'!D53)</f>
        <v/>
      </c>
      <c r="E53" s="30" t="str">
        <f>IF('תנאי סף'!$AK53&lt;&gt;1,"",'תנאי סף'!E53)</f>
        <v/>
      </c>
      <c r="F53" s="30" t="str">
        <f>IF('תנאי סף'!$AK53&lt;&gt;1,"",'תנאי סף'!F53)</f>
        <v/>
      </c>
      <c r="G53" s="26"/>
      <c r="H53" s="26"/>
      <c r="I53" s="26"/>
      <c r="J53" s="26"/>
      <c r="K53" s="27"/>
      <c r="L53" s="28"/>
      <c r="M53" s="27"/>
      <c r="N53" s="30"/>
      <c r="O53" s="30"/>
      <c r="P53" s="28"/>
      <c r="Q53" s="28"/>
      <c r="R53" s="28"/>
      <c r="S53" s="28"/>
      <c r="T53" s="28"/>
      <c r="U53" s="28" t="str">
        <f t="shared" si="9"/>
        <v/>
      </c>
      <c r="V53" s="28"/>
      <c r="W53" s="28"/>
      <c r="X53" s="28"/>
      <c r="Y53" s="28"/>
      <c r="Z53" s="217" t="str">
        <f t="shared" si="10"/>
        <v/>
      </c>
      <c r="AA53" s="1">
        <f t="shared" si="11"/>
        <v>0</v>
      </c>
      <c r="AB53" s="1" t="str">
        <f t="shared" si="12"/>
        <v/>
      </c>
      <c r="AC53" s="1" t="str">
        <f t="shared" si="12"/>
        <v/>
      </c>
      <c r="AD53" s="1">
        <f t="shared" si="13"/>
        <v>0</v>
      </c>
      <c r="AE53" s="1">
        <f t="shared" si="13"/>
        <v>0</v>
      </c>
      <c r="AF53" s="1">
        <f t="shared" si="13"/>
        <v>0</v>
      </c>
      <c r="AG53" s="1">
        <f t="shared" si="13"/>
        <v>0</v>
      </c>
    </row>
    <row r="54" spans="2:33" ht="30" hidden="1" customHeight="1" x14ac:dyDescent="0.25">
      <c r="B54" s="24" t="str">
        <f t="shared" si="8"/>
        <v/>
      </c>
      <c r="C54" s="30" t="str">
        <f>IF('תנאי סף'!$AK54&lt;&gt;1,"",'תנאי סף'!C54)</f>
        <v/>
      </c>
      <c r="D54" s="30" t="str">
        <f>IF('תנאי סף'!$AK54&lt;&gt;1,"",'תנאי סף'!D54)</f>
        <v/>
      </c>
      <c r="E54" s="30" t="str">
        <f>IF('תנאי סף'!$AK54&lt;&gt;1,"",'תנאי סף'!E54)</f>
        <v/>
      </c>
      <c r="F54" s="30" t="str">
        <f>IF('תנאי סף'!$AK54&lt;&gt;1,"",'תנאי סף'!F54)</f>
        <v/>
      </c>
      <c r="G54" s="26"/>
      <c r="H54" s="26"/>
      <c r="I54" s="26"/>
      <c r="J54" s="26"/>
      <c r="K54" s="27"/>
      <c r="L54" s="28"/>
      <c r="M54" s="27"/>
      <c r="N54" s="30"/>
      <c r="O54" s="30"/>
      <c r="P54" s="28"/>
      <c r="Q54" s="28"/>
      <c r="R54" s="28"/>
      <c r="S54" s="28"/>
      <c r="T54" s="28"/>
      <c r="U54" s="28" t="str">
        <f t="shared" si="9"/>
        <v/>
      </c>
      <c r="V54" s="28"/>
      <c r="W54" s="28"/>
      <c r="X54" s="28"/>
      <c r="Y54" s="28"/>
      <c r="Z54" s="217" t="str">
        <f t="shared" si="10"/>
        <v/>
      </c>
      <c r="AA54" s="1">
        <f t="shared" si="11"/>
        <v>0</v>
      </c>
      <c r="AB54" s="1" t="str">
        <f t="shared" si="12"/>
        <v/>
      </c>
      <c r="AC54" s="1" t="str">
        <f t="shared" si="12"/>
        <v/>
      </c>
      <c r="AD54" s="1">
        <f t="shared" si="13"/>
        <v>0</v>
      </c>
      <c r="AE54" s="1">
        <f t="shared" si="13"/>
        <v>0</v>
      </c>
      <c r="AF54" s="1">
        <f t="shared" si="13"/>
        <v>0</v>
      </c>
      <c r="AG54" s="1">
        <f t="shared" si="13"/>
        <v>0</v>
      </c>
    </row>
    <row r="55" spans="2:33" ht="29.25" hidden="1" customHeight="1" x14ac:dyDescent="0.25">
      <c r="B55" s="24" t="str">
        <f t="shared" si="8"/>
        <v/>
      </c>
      <c r="C55" s="30" t="str">
        <f>IF('תנאי סף'!$AK55&lt;&gt;1,"",'תנאי סף'!C55)</f>
        <v/>
      </c>
      <c r="D55" s="30" t="str">
        <f>IF('תנאי סף'!$AK55&lt;&gt;1,"",'תנאי סף'!D55)</f>
        <v/>
      </c>
      <c r="E55" s="30" t="str">
        <f>IF('תנאי סף'!$AK55&lt;&gt;1,"",'תנאי סף'!E55)</f>
        <v/>
      </c>
      <c r="F55" s="30" t="str">
        <f>IF('תנאי סף'!$AK55&lt;&gt;1,"",'תנאי סף'!F55)</f>
        <v/>
      </c>
      <c r="G55" s="26"/>
      <c r="H55" s="26"/>
      <c r="I55" s="26"/>
      <c r="J55" s="26"/>
      <c r="K55" s="27"/>
      <c r="L55" s="28"/>
      <c r="M55" s="27"/>
      <c r="N55" s="30"/>
      <c r="O55" s="30"/>
      <c r="P55" s="28"/>
      <c r="Q55" s="28"/>
      <c r="R55" s="28"/>
      <c r="S55" s="28"/>
      <c r="T55" s="28"/>
      <c r="U55" s="28" t="str">
        <f t="shared" si="9"/>
        <v/>
      </c>
      <c r="V55" s="28"/>
      <c r="W55" s="28"/>
      <c r="X55" s="28"/>
      <c r="Y55" s="28"/>
      <c r="Z55" s="217" t="str">
        <f t="shared" si="10"/>
        <v/>
      </c>
      <c r="AA55" s="1">
        <f t="shared" si="11"/>
        <v>0</v>
      </c>
      <c r="AB55" s="1" t="str">
        <f t="shared" si="12"/>
        <v/>
      </c>
      <c r="AC55" s="1" t="str">
        <f t="shared" si="12"/>
        <v/>
      </c>
      <c r="AD55" s="1">
        <f t="shared" si="13"/>
        <v>0</v>
      </c>
      <c r="AE55" s="1">
        <f t="shared" si="13"/>
        <v>0</v>
      </c>
      <c r="AF55" s="1">
        <f t="shared" si="13"/>
        <v>0</v>
      </c>
      <c r="AG55" s="1">
        <f t="shared" si="13"/>
        <v>0</v>
      </c>
    </row>
    <row r="56" spans="2:33" ht="28.5" hidden="1" customHeight="1" x14ac:dyDescent="0.25">
      <c r="B56" s="24" t="str">
        <f t="shared" si="8"/>
        <v/>
      </c>
      <c r="C56" s="30" t="str">
        <f>IF('תנאי סף'!$AK56&lt;&gt;1,"",'תנאי סף'!C56)</f>
        <v/>
      </c>
      <c r="D56" s="30" t="str">
        <f>IF('תנאי סף'!$AK56&lt;&gt;1,"",'תנאי סף'!D56)</f>
        <v/>
      </c>
      <c r="E56" s="30" t="str">
        <f>IF('תנאי סף'!$AK56&lt;&gt;1,"",'תנאי סף'!E56)</f>
        <v/>
      </c>
      <c r="F56" s="30" t="str">
        <f>IF('תנאי סף'!$AK56&lt;&gt;1,"",'תנאי סף'!F56)</f>
        <v/>
      </c>
      <c r="G56" s="26"/>
      <c r="H56" s="26"/>
      <c r="I56" s="26"/>
      <c r="J56" s="26"/>
      <c r="K56" s="27"/>
      <c r="L56" s="28"/>
      <c r="M56" s="27"/>
      <c r="N56" s="30"/>
      <c r="O56" s="30"/>
      <c r="P56" s="28"/>
      <c r="Q56" s="28"/>
      <c r="R56" s="28"/>
      <c r="S56" s="28"/>
      <c r="T56" s="28"/>
      <c r="U56" s="28" t="str">
        <f t="shared" si="9"/>
        <v/>
      </c>
      <c r="V56" s="28"/>
      <c r="W56" s="28"/>
      <c r="X56" s="28"/>
      <c r="Y56" s="28"/>
      <c r="Z56" s="217" t="str">
        <f t="shared" si="10"/>
        <v/>
      </c>
      <c r="AA56" s="1">
        <f t="shared" si="11"/>
        <v>0</v>
      </c>
      <c r="AB56" s="1" t="str">
        <f t="shared" si="12"/>
        <v/>
      </c>
      <c r="AC56" s="1" t="str">
        <f t="shared" si="12"/>
        <v/>
      </c>
      <c r="AD56" s="1">
        <f t="shared" si="13"/>
        <v>0</v>
      </c>
      <c r="AE56" s="1">
        <f t="shared" si="13"/>
        <v>0</v>
      </c>
      <c r="AF56" s="1">
        <f t="shared" si="13"/>
        <v>0</v>
      </c>
      <c r="AG56" s="1">
        <f t="shared" si="13"/>
        <v>0</v>
      </c>
    </row>
    <row r="57" spans="2:33" ht="13.5" hidden="1" customHeight="1" x14ac:dyDescent="0.25">
      <c r="B57" s="24" t="str">
        <f t="shared" si="8"/>
        <v/>
      </c>
      <c r="C57" s="30" t="str">
        <f>IF('תנאי סף'!$AK57&lt;&gt;1,"",'תנאי סף'!C57)</f>
        <v/>
      </c>
      <c r="D57" s="30" t="str">
        <f>IF('תנאי סף'!$AK57&lt;&gt;1,"",'תנאי סף'!D57)</f>
        <v/>
      </c>
      <c r="E57" s="30" t="str">
        <f>IF('תנאי סף'!$AK57&lt;&gt;1,"",'תנאי סף'!E57)</f>
        <v/>
      </c>
      <c r="F57" s="30" t="str">
        <f>IF('תנאי סף'!$AK57&lt;&gt;1,"",'תנאי סף'!F57)</f>
        <v/>
      </c>
      <c r="G57" s="26"/>
      <c r="H57" s="26"/>
      <c r="I57" s="26"/>
      <c r="J57" s="26"/>
      <c r="K57" s="27"/>
      <c r="L57" s="28"/>
      <c r="M57" s="27"/>
      <c r="N57" s="30"/>
      <c r="O57" s="30"/>
      <c r="P57" s="28"/>
      <c r="Q57" s="28"/>
      <c r="R57" s="28"/>
      <c r="S57" s="28"/>
      <c r="T57" s="28"/>
      <c r="U57" s="28" t="str">
        <f t="shared" si="9"/>
        <v/>
      </c>
      <c r="V57" s="28"/>
      <c r="W57" s="28"/>
      <c r="X57" s="28"/>
      <c r="Y57" s="28"/>
      <c r="Z57" s="217" t="str">
        <f t="shared" si="10"/>
        <v/>
      </c>
      <c r="AA57" s="1">
        <f t="shared" si="11"/>
        <v>0</v>
      </c>
      <c r="AB57" s="1" t="str">
        <f t="shared" si="12"/>
        <v/>
      </c>
      <c r="AC57" s="1" t="str">
        <f t="shared" si="12"/>
        <v/>
      </c>
      <c r="AD57" s="1">
        <f t="shared" si="13"/>
        <v>0</v>
      </c>
      <c r="AE57" s="1">
        <f t="shared" si="13"/>
        <v>0</v>
      </c>
      <c r="AF57" s="1">
        <f t="shared" si="13"/>
        <v>0</v>
      </c>
      <c r="AG57" s="1">
        <f t="shared" si="13"/>
        <v>0</v>
      </c>
    </row>
    <row r="58" spans="2:33" ht="28.5" hidden="1" customHeight="1" x14ac:dyDescent="0.25">
      <c r="B58" s="24" t="str">
        <f t="shared" si="8"/>
        <v/>
      </c>
      <c r="C58" s="30" t="str">
        <f>IF('תנאי סף'!$AK58&lt;&gt;1,"",'תנאי סף'!C58)</f>
        <v/>
      </c>
      <c r="D58" s="30" t="str">
        <f>IF('תנאי סף'!$AK58&lt;&gt;1,"",'תנאי סף'!D58)</f>
        <v/>
      </c>
      <c r="E58" s="30" t="str">
        <f>IF('תנאי סף'!$AK58&lt;&gt;1,"",'תנאי סף'!E58)</f>
        <v/>
      </c>
      <c r="F58" s="30" t="str">
        <f>IF('תנאי סף'!$AK58&lt;&gt;1,"",'תנאי סף'!F58)</f>
        <v/>
      </c>
      <c r="G58" s="26"/>
      <c r="H58" s="26"/>
      <c r="I58" s="26"/>
      <c r="J58" s="26"/>
      <c r="K58" s="27"/>
      <c r="L58" s="28"/>
      <c r="M58" s="27"/>
      <c r="N58" s="30"/>
      <c r="O58" s="30"/>
      <c r="P58" s="28"/>
      <c r="Q58" s="28"/>
      <c r="R58" s="28"/>
      <c r="S58" s="28"/>
      <c r="T58" s="28"/>
      <c r="U58" s="28" t="str">
        <f t="shared" si="9"/>
        <v/>
      </c>
      <c r="V58" s="28"/>
      <c r="W58" s="28"/>
      <c r="X58" s="28"/>
      <c r="Y58" s="28"/>
      <c r="Z58" s="217" t="str">
        <f t="shared" si="10"/>
        <v/>
      </c>
      <c r="AA58" s="1">
        <f t="shared" si="11"/>
        <v>0</v>
      </c>
      <c r="AB58" s="1" t="str">
        <f t="shared" si="12"/>
        <v/>
      </c>
      <c r="AC58" s="1" t="str">
        <f t="shared" si="12"/>
        <v/>
      </c>
      <c r="AD58" s="1">
        <f t="shared" si="13"/>
        <v>0</v>
      </c>
      <c r="AE58" s="1">
        <f t="shared" si="13"/>
        <v>0</v>
      </c>
      <c r="AF58" s="1">
        <f t="shared" si="13"/>
        <v>0</v>
      </c>
      <c r="AG58" s="1">
        <f t="shared" si="13"/>
        <v>0</v>
      </c>
    </row>
    <row r="59" spans="2:33" ht="20.25" hidden="1" customHeight="1" x14ac:dyDescent="0.25">
      <c r="B59" s="24" t="str">
        <f t="shared" si="8"/>
        <v/>
      </c>
      <c r="C59" s="30" t="str">
        <f>IF('תנאי סף'!$AK59&lt;&gt;1,"",'תנאי סף'!C59)</f>
        <v/>
      </c>
      <c r="D59" s="30" t="str">
        <f>IF('תנאי סף'!$AK59&lt;&gt;1,"",'תנאי סף'!D59)</f>
        <v/>
      </c>
      <c r="E59" s="30" t="str">
        <f>IF('תנאי סף'!$AK59&lt;&gt;1,"",'תנאי סף'!E59)</f>
        <v/>
      </c>
      <c r="F59" s="30" t="str">
        <f>IF('תנאי סף'!$AK59&lt;&gt;1,"",'תנאי סף'!F59)</f>
        <v/>
      </c>
      <c r="G59" s="26"/>
      <c r="H59" s="26"/>
      <c r="I59" s="26"/>
      <c r="J59" s="26"/>
      <c r="K59" s="27"/>
      <c r="L59" s="28"/>
      <c r="M59" s="27"/>
      <c r="N59" s="30"/>
      <c r="O59" s="30"/>
      <c r="P59" s="28"/>
      <c r="Q59" s="28"/>
      <c r="R59" s="28"/>
      <c r="S59" s="28"/>
      <c r="T59" s="28"/>
      <c r="U59" s="28" t="str">
        <f t="shared" si="9"/>
        <v/>
      </c>
      <c r="V59" s="28"/>
      <c r="W59" s="28"/>
      <c r="X59" s="28"/>
      <c r="Y59" s="28"/>
      <c r="Z59" s="217" t="str">
        <f t="shared" si="10"/>
        <v/>
      </c>
      <c r="AA59" s="1">
        <f t="shared" si="11"/>
        <v>0</v>
      </c>
      <c r="AB59" s="1" t="str">
        <f t="shared" si="12"/>
        <v/>
      </c>
      <c r="AC59" s="1" t="str">
        <f t="shared" si="12"/>
        <v/>
      </c>
      <c r="AD59" s="1">
        <f t="shared" si="13"/>
        <v>0</v>
      </c>
      <c r="AE59" s="1">
        <f t="shared" si="13"/>
        <v>0</v>
      </c>
      <c r="AF59" s="1">
        <f t="shared" si="13"/>
        <v>0</v>
      </c>
      <c r="AG59" s="1">
        <f t="shared" si="13"/>
        <v>0</v>
      </c>
    </row>
    <row r="60" spans="2:33" ht="32.25" hidden="1" customHeight="1" x14ac:dyDescent="0.25">
      <c r="B60" s="24" t="str">
        <f t="shared" si="8"/>
        <v/>
      </c>
      <c r="C60" s="30" t="str">
        <f>IF('תנאי סף'!$AK60&lt;&gt;1,"",'תנאי סף'!C60)</f>
        <v/>
      </c>
      <c r="D60" s="30" t="str">
        <f>IF('תנאי סף'!$AK60&lt;&gt;1,"",'תנאי סף'!D60)</f>
        <v/>
      </c>
      <c r="E60" s="30" t="str">
        <f>IF('תנאי סף'!$AK60&lt;&gt;1,"",'תנאי סף'!E60)</f>
        <v/>
      </c>
      <c r="F60" s="30" t="str">
        <f>IF('תנאי סף'!$AK60&lt;&gt;1,"",'תנאי סף'!F60)</f>
        <v/>
      </c>
      <c r="G60" s="26"/>
      <c r="H60" s="26"/>
      <c r="I60" s="26"/>
      <c r="J60" s="26"/>
      <c r="K60" s="27"/>
      <c r="L60" s="28"/>
      <c r="M60" s="27"/>
      <c r="N60" s="30"/>
      <c r="O60" s="30"/>
      <c r="P60" s="28"/>
      <c r="Q60" s="28"/>
      <c r="R60" s="28"/>
      <c r="S60" s="28"/>
      <c r="T60" s="28"/>
      <c r="U60" s="28" t="str">
        <f t="shared" si="9"/>
        <v/>
      </c>
      <c r="V60" s="28"/>
      <c r="W60" s="28"/>
      <c r="X60" s="28"/>
      <c r="Y60" s="28"/>
      <c r="Z60" s="217" t="str">
        <f t="shared" si="10"/>
        <v/>
      </c>
      <c r="AA60" s="1">
        <f t="shared" si="11"/>
        <v>0</v>
      </c>
      <c r="AB60" s="1" t="str">
        <f t="shared" si="12"/>
        <v/>
      </c>
      <c r="AC60" s="1" t="str">
        <f t="shared" si="12"/>
        <v/>
      </c>
      <c r="AD60" s="1">
        <f t="shared" si="13"/>
        <v>0</v>
      </c>
      <c r="AE60" s="1">
        <f t="shared" si="13"/>
        <v>0</v>
      </c>
      <c r="AF60" s="1">
        <f t="shared" si="13"/>
        <v>0</v>
      </c>
      <c r="AG60" s="1">
        <f t="shared" si="13"/>
        <v>0</v>
      </c>
    </row>
    <row r="61" spans="2:33" ht="21.75" hidden="1" customHeight="1" x14ac:dyDescent="0.25">
      <c r="B61" s="24" t="str">
        <f t="shared" si="8"/>
        <v/>
      </c>
      <c r="C61" s="30" t="str">
        <f>IF('תנאי סף'!$AK61&lt;&gt;1,"",'תנאי סף'!C61)</f>
        <v/>
      </c>
      <c r="D61" s="30" t="str">
        <f>IF('תנאי סף'!$AK61&lt;&gt;1,"",'תנאי סף'!D61)</f>
        <v/>
      </c>
      <c r="E61" s="30" t="str">
        <f>IF('תנאי סף'!$AK61&lt;&gt;1,"",'תנאי סף'!E61)</f>
        <v/>
      </c>
      <c r="F61" s="30" t="str">
        <f>IF('תנאי סף'!$AK61&lt;&gt;1,"",'תנאי סף'!F61)</f>
        <v/>
      </c>
      <c r="G61" s="26"/>
      <c r="H61" s="26"/>
      <c r="I61" s="26"/>
      <c r="J61" s="26"/>
      <c r="K61" s="27"/>
      <c r="L61" s="28"/>
      <c r="M61" s="27"/>
      <c r="N61" s="30"/>
      <c r="O61" s="30"/>
      <c r="P61" s="28"/>
      <c r="Q61" s="28"/>
      <c r="R61" s="28"/>
      <c r="S61" s="28"/>
      <c r="T61" s="28"/>
      <c r="U61" s="28" t="str">
        <f t="shared" si="9"/>
        <v/>
      </c>
      <c r="V61" s="28"/>
      <c r="W61" s="28"/>
      <c r="X61" s="28"/>
      <c r="Y61" s="28"/>
      <c r="Z61" s="217" t="str">
        <f t="shared" si="10"/>
        <v/>
      </c>
      <c r="AA61" s="1">
        <f t="shared" si="11"/>
        <v>0</v>
      </c>
      <c r="AB61" s="1" t="str">
        <f t="shared" si="12"/>
        <v/>
      </c>
      <c r="AC61" s="1" t="str">
        <f t="shared" si="12"/>
        <v/>
      </c>
      <c r="AD61" s="1">
        <f t="shared" si="13"/>
        <v>0</v>
      </c>
      <c r="AE61" s="1">
        <f t="shared" si="13"/>
        <v>0</v>
      </c>
      <c r="AF61" s="1">
        <f t="shared" si="13"/>
        <v>0</v>
      </c>
      <c r="AG61" s="1">
        <f t="shared" si="13"/>
        <v>0</v>
      </c>
    </row>
    <row r="62" spans="2:33" ht="30.75" hidden="1" customHeight="1" x14ac:dyDescent="0.25">
      <c r="B62" s="24" t="str">
        <f t="shared" si="8"/>
        <v/>
      </c>
      <c r="C62" s="30" t="str">
        <f>IF('תנאי סף'!$AK62&lt;&gt;1,"",'תנאי סף'!C62)</f>
        <v/>
      </c>
      <c r="D62" s="30" t="str">
        <f>IF('תנאי סף'!$AK62&lt;&gt;1,"",'תנאי סף'!D62)</f>
        <v/>
      </c>
      <c r="E62" s="30" t="str">
        <f>IF('תנאי סף'!$AK62&lt;&gt;1,"",'תנאי סף'!E62)</f>
        <v/>
      </c>
      <c r="F62" s="30" t="str">
        <f>IF('תנאי סף'!$AK62&lt;&gt;1,"",'תנאי סף'!F62)</f>
        <v/>
      </c>
      <c r="G62" s="26"/>
      <c r="H62" s="26"/>
      <c r="I62" s="26"/>
      <c r="J62" s="26"/>
      <c r="K62" s="27"/>
      <c r="L62" s="28"/>
      <c r="M62" s="27"/>
      <c r="N62" s="30"/>
      <c r="O62" s="30"/>
      <c r="P62" s="28"/>
      <c r="Q62" s="28"/>
      <c r="R62" s="28"/>
      <c r="S62" s="28"/>
      <c r="T62" s="28"/>
      <c r="U62" s="28" t="str">
        <f t="shared" si="9"/>
        <v/>
      </c>
      <c r="V62" s="28"/>
      <c r="W62" s="28"/>
      <c r="X62" s="28"/>
      <c r="Y62" s="28"/>
      <c r="Z62" s="217" t="str">
        <f t="shared" si="10"/>
        <v/>
      </c>
      <c r="AA62" s="1">
        <f t="shared" si="11"/>
        <v>0</v>
      </c>
      <c r="AB62" s="1" t="str">
        <f t="shared" si="12"/>
        <v/>
      </c>
      <c r="AC62" s="1" t="str">
        <f t="shared" si="12"/>
        <v/>
      </c>
      <c r="AD62" s="1">
        <f t="shared" si="13"/>
        <v>0</v>
      </c>
      <c r="AE62" s="1">
        <f t="shared" si="13"/>
        <v>0</v>
      </c>
      <c r="AF62" s="1">
        <f t="shared" si="13"/>
        <v>0</v>
      </c>
      <c r="AG62" s="1">
        <f t="shared" si="13"/>
        <v>0</v>
      </c>
    </row>
    <row r="63" spans="2:33" ht="21" hidden="1" customHeight="1" x14ac:dyDescent="0.25">
      <c r="B63" s="24" t="str">
        <f t="shared" si="8"/>
        <v/>
      </c>
      <c r="C63" s="30" t="str">
        <f>IF('תנאי סף'!$AK63&lt;&gt;1,"",'תנאי סף'!C63)</f>
        <v/>
      </c>
      <c r="D63" s="30" t="str">
        <f>IF('תנאי סף'!$AK63&lt;&gt;1,"",'תנאי סף'!D63)</f>
        <v/>
      </c>
      <c r="E63" s="30" t="str">
        <f>IF('תנאי סף'!$AK63&lt;&gt;1,"",'תנאי סף'!E63)</f>
        <v/>
      </c>
      <c r="F63" s="30" t="str">
        <f>IF('תנאי סף'!$AK63&lt;&gt;1,"",'תנאי סף'!F63)</f>
        <v/>
      </c>
      <c r="G63" s="26"/>
      <c r="H63" s="26"/>
      <c r="I63" s="26"/>
      <c r="J63" s="26"/>
      <c r="K63" s="27"/>
      <c r="L63" s="28"/>
      <c r="M63" s="27"/>
      <c r="N63" s="30"/>
      <c r="O63" s="30"/>
      <c r="P63" s="28"/>
      <c r="Q63" s="28"/>
      <c r="R63" s="28"/>
      <c r="S63" s="28"/>
      <c r="T63" s="28"/>
      <c r="U63" s="28" t="str">
        <f t="shared" si="9"/>
        <v/>
      </c>
      <c r="V63" s="28"/>
      <c r="W63" s="28"/>
      <c r="X63" s="28"/>
      <c r="Y63" s="28"/>
      <c r="Z63" s="217" t="str">
        <f t="shared" si="10"/>
        <v/>
      </c>
      <c r="AA63" s="1">
        <f t="shared" si="11"/>
        <v>0</v>
      </c>
      <c r="AB63" s="1" t="str">
        <f t="shared" si="12"/>
        <v/>
      </c>
      <c r="AC63" s="1" t="str">
        <f t="shared" si="12"/>
        <v/>
      </c>
      <c r="AD63" s="1">
        <f t="shared" si="13"/>
        <v>0</v>
      </c>
      <c r="AE63" s="1">
        <f t="shared" si="13"/>
        <v>0</v>
      </c>
      <c r="AF63" s="1">
        <f t="shared" si="13"/>
        <v>0</v>
      </c>
      <c r="AG63" s="1">
        <f t="shared" si="13"/>
        <v>0</v>
      </c>
    </row>
    <row r="64" spans="2:33" ht="27.75" hidden="1" customHeight="1" x14ac:dyDescent="0.25">
      <c r="B64" s="24" t="str">
        <f t="shared" si="8"/>
        <v/>
      </c>
      <c r="C64" s="30" t="str">
        <f>IF('תנאי סף'!$AK64&lt;&gt;1,"",'תנאי סף'!C64)</f>
        <v/>
      </c>
      <c r="D64" s="30" t="str">
        <f>IF('תנאי סף'!$AK64&lt;&gt;1,"",'תנאי סף'!D64)</f>
        <v/>
      </c>
      <c r="E64" s="30" t="str">
        <f>IF('תנאי סף'!$AK64&lt;&gt;1,"",'תנאי סף'!E64)</f>
        <v/>
      </c>
      <c r="F64" s="30" t="str">
        <f>IF('תנאי סף'!$AK64&lt;&gt;1,"",'תנאי סף'!F64)</f>
        <v/>
      </c>
      <c r="G64" s="26"/>
      <c r="H64" s="26"/>
      <c r="I64" s="26"/>
      <c r="J64" s="26"/>
      <c r="K64" s="27"/>
      <c r="L64" s="28"/>
      <c r="M64" s="27"/>
      <c r="N64" s="30"/>
      <c r="O64" s="30"/>
      <c r="P64" s="28"/>
      <c r="Q64" s="28"/>
      <c r="R64" s="28"/>
      <c r="S64" s="28"/>
      <c r="T64" s="28"/>
      <c r="U64" s="28" t="str">
        <f t="shared" si="9"/>
        <v/>
      </c>
      <c r="V64" s="28"/>
      <c r="W64" s="28"/>
      <c r="X64" s="28"/>
      <c r="Y64" s="28"/>
      <c r="Z64" s="217" t="str">
        <f t="shared" si="10"/>
        <v/>
      </c>
      <c r="AA64" s="1">
        <f t="shared" si="11"/>
        <v>0</v>
      </c>
      <c r="AB64" s="1" t="str">
        <f t="shared" ref="AB64:AC91" si="14">IF($F64="","",AB$30)</f>
        <v/>
      </c>
      <c r="AC64" s="1" t="str">
        <f t="shared" si="14"/>
        <v/>
      </c>
      <c r="AD64" s="1">
        <f t="shared" si="13"/>
        <v>0</v>
      </c>
      <c r="AE64" s="1">
        <f t="shared" si="13"/>
        <v>0</v>
      </c>
      <c r="AF64" s="1">
        <f t="shared" si="13"/>
        <v>0</v>
      </c>
      <c r="AG64" s="1">
        <f t="shared" si="13"/>
        <v>0</v>
      </c>
    </row>
    <row r="65" spans="2:33" ht="27" hidden="1" customHeight="1" x14ac:dyDescent="0.25">
      <c r="B65" s="24" t="str">
        <f t="shared" si="8"/>
        <v/>
      </c>
      <c r="C65" s="30" t="str">
        <f>IF('תנאי סף'!$AK65&lt;&gt;1,"",'תנאי סף'!C65)</f>
        <v/>
      </c>
      <c r="D65" s="30" t="str">
        <f>IF('תנאי סף'!$AK65&lt;&gt;1,"",'תנאי סף'!D65)</f>
        <v/>
      </c>
      <c r="E65" s="30" t="str">
        <f>IF('תנאי סף'!$AK65&lt;&gt;1,"",'תנאי סף'!E65)</f>
        <v/>
      </c>
      <c r="F65" s="30" t="str">
        <f>IF('תנאי סף'!$AK65&lt;&gt;1,"",'תנאי סף'!F65)</f>
        <v/>
      </c>
      <c r="G65" s="26"/>
      <c r="H65" s="26"/>
      <c r="I65" s="26"/>
      <c r="J65" s="26"/>
      <c r="K65" s="27"/>
      <c r="L65" s="28"/>
      <c r="M65" s="27"/>
      <c r="N65" s="30"/>
      <c r="O65" s="30"/>
      <c r="P65" s="28"/>
      <c r="Q65" s="28"/>
      <c r="R65" s="28"/>
      <c r="S65" s="28"/>
      <c r="T65" s="28"/>
      <c r="U65" s="28" t="str">
        <f t="shared" si="9"/>
        <v/>
      </c>
      <c r="V65" s="28"/>
      <c r="W65" s="28"/>
      <c r="X65" s="28"/>
      <c r="Y65" s="28"/>
      <c r="Z65" s="217" t="str">
        <f t="shared" si="10"/>
        <v/>
      </c>
      <c r="AA65" s="1">
        <f t="shared" si="11"/>
        <v>0</v>
      </c>
      <c r="AB65" s="1" t="str">
        <f t="shared" si="14"/>
        <v/>
      </c>
      <c r="AC65" s="1" t="str">
        <f t="shared" si="14"/>
        <v/>
      </c>
      <c r="AD65" s="1">
        <f t="shared" si="13"/>
        <v>0</v>
      </c>
      <c r="AE65" s="1">
        <f t="shared" si="13"/>
        <v>0</v>
      </c>
      <c r="AF65" s="1">
        <f t="shared" si="13"/>
        <v>0</v>
      </c>
      <c r="AG65" s="1">
        <f t="shared" si="13"/>
        <v>0</v>
      </c>
    </row>
    <row r="66" spans="2:33" ht="20.25" hidden="1" customHeight="1" x14ac:dyDescent="0.25">
      <c r="B66" s="24" t="str">
        <f t="shared" si="8"/>
        <v/>
      </c>
      <c r="C66" s="30" t="str">
        <f>IF('תנאי סף'!$AK66&lt;&gt;1,"",'תנאי סף'!C66)</f>
        <v/>
      </c>
      <c r="D66" s="30" t="str">
        <f>IF('תנאי סף'!$AK66&lt;&gt;1,"",'תנאי סף'!D66)</f>
        <v/>
      </c>
      <c r="E66" s="30" t="str">
        <f>IF('תנאי סף'!$AK66&lt;&gt;1,"",'תנאי סף'!E66)</f>
        <v/>
      </c>
      <c r="F66" s="30" t="str">
        <f>IF('תנאי סף'!$AK66&lt;&gt;1,"",'תנאי סף'!F66)</f>
        <v/>
      </c>
      <c r="G66" s="26"/>
      <c r="H66" s="26"/>
      <c r="I66" s="26"/>
      <c r="J66" s="26"/>
      <c r="K66" s="27"/>
      <c r="L66" s="28"/>
      <c r="M66" s="27"/>
      <c r="N66" s="30"/>
      <c r="O66" s="30"/>
      <c r="P66" s="28"/>
      <c r="Q66" s="28"/>
      <c r="R66" s="28"/>
      <c r="S66" s="28"/>
      <c r="T66" s="28"/>
      <c r="U66" s="28" t="str">
        <f t="shared" si="9"/>
        <v/>
      </c>
      <c r="V66" s="28"/>
      <c r="W66" s="28"/>
      <c r="X66" s="28"/>
      <c r="Y66" s="28"/>
      <c r="Z66" s="217" t="str">
        <f t="shared" si="10"/>
        <v/>
      </c>
      <c r="AA66" s="1">
        <f t="shared" si="11"/>
        <v>0</v>
      </c>
      <c r="AB66" s="1" t="str">
        <f t="shared" si="14"/>
        <v/>
      </c>
      <c r="AC66" s="1" t="str">
        <f t="shared" si="14"/>
        <v/>
      </c>
      <c r="AD66" s="1">
        <f t="shared" si="13"/>
        <v>0</v>
      </c>
      <c r="AE66" s="1">
        <f t="shared" si="13"/>
        <v>0</v>
      </c>
      <c r="AF66" s="1">
        <f t="shared" si="13"/>
        <v>0</v>
      </c>
      <c r="AG66" s="1">
        <f t="shared" si="13"/>
        <v>0</v>
      </c>
    </row>
    <row r="67" spans="2:33" ht="38.25" hidden="1" customHeight="1" x14ac:dyDescent="0.25">
      <c r="B67" s="24" t="str">
        <f t="shared" si="8"/>
        <v/>
      </c>
      <c r="C67" s="30" t="str">
        <f>IF('תנאי סף'!$AK67&lt;&gt;1,"",'תנאי סף'!C67)</f>
        <v/>
      </c>
      <c r="D67" s="30" t="str">
        <f>IF('תנאי סף'!$AK67&lt;&gt;1,"",'תנאי סף'!D67)</f>
        <v/>
      </c>
      <c r="E67" s="30" t="str">
        <f>IF('תנאי סף'!$AK67&lt;&gt;1,"",'תנאי סף'!E67)</f>
        <v/>
      </c>
      <c r="F67" s="30" t="str">
        <f>IF('תנאי סף'!$AK67&lt;&gt;1,"",'תנאי סף'!F67)</f>
        <v/>
      </c>
      <c r="G67" s="26"/>
      <c r="H67" s="26"/>
      <c r="I67" s="26"/>
      <c r="J67" s="26"/>
      <c r="K67" s="27"/>
      <c r="L67" s="28"/>
      <c r="M67" s="27"/>
      <c r="N67" s="30"/>
      <c r="O67" s="30"/>
      <c r="P67" s="28"/>
      <c r="Q67" s="28"/>
      <c r="R67" s="28"/>
      <c r="S67" s="28"/>
      <c r="T67" s="28"/>
      <c r="U67" s="28" t="str">
        <f t="shared" si="9"/>
        <v/>
      </c>
      <c r="V67" s="28"/>
      <c r="W67" s="28"/>
      <c r="X67" s="28"/>
      <c r="Y67" s="28"/>
      <c r="Z67" s="217" t="str">
        <f t="shared" si="10"/>
        <v/>
      </c>
      <c r="AA67" s="1">
        <f t="shared" si="11"/>
        <v>0</v>
      </c>
      <c r="AB67" s="1" t="str">
        <f t="shared" si="14"/>
        <v/>
      </c>
      <c r="AC67" s="1" t="str">
        <f t="shared" si="14"/>
        <v/>
      </c>
      <c r="AD67" s="1">
        <f t="shared" si="13"/>
        <v>0</v>
      </c>
      <c r="AE67" s="1">
        <f t="shared" si="13"/>
        <v>0</v>
      </c>
      <c r="AF67" s="1">
        <f t="shared" si="13"/>
        <v>0</v>
      </c>
      <c r="AG67" s="1">
        <f t="shared" si="13"/>
        <v>0</v>
      </c>
    </row>
    <row r="68" spans="2:33" ht="33" hidden="1" customHeight="1" x14ac:dyDescent="0.25">
      <c r="B68" s="24" t="str">
        <f t="shared" si="8"/>
        <v/>
      </c>
      <c r="C68" s="30" t="str">
        <f>IF('תנאי סף'!$AK68&lt;&gt;1,"",'תנאי סף'!C68)</f>
        <v/>
      </c>
      <c r="D68" s="30" t="str">
        <f>IF('תנאי סף'!$AK68&lt;&gt;1,"",'תנאי סף'!D68)</f>
        <v/>
      </c>
      <c r="E68" s="30" t="str">
        <f>IF('תנאי סף'!$AK68&lt;&gt;1,"",'תנאי סף'!E68)</f>
        <v/>
      </c>
      <c r="F68" s="30" t="str">
        <f>IF('תנאי סף'!$AK68&lt;&gt;1,"",'תנאי סף'!F68)</f>
        <v/>
      </c>
      <c r="G68" s="26"/>
      <c r="H68" s="26"/>
      <c r="I68" s="26"/>
      <c r="J68" s="26"/>
      <c r="K68" s="27"/>
      <c r="L68" s="28"/>
      <c r="M68" s="27"/>
      <c r="N68" s="30"/>
      <c r="O68" s="30"/>
      <c r="P68" s="28"/>
      <c r="Q68" s="28"/>
      <c r="R68" s="28"/>
      <c r="S68" s="28"/>
      <c r="T68" s="28"/>
      <c r="U68" s="28" t="str">
        <f t="shared" si="9"/>
        <v/>
      </c>
      <c r="V68" s="28"/>
      <c r="W68" s="28"/>
      <c r="X68" s="28"/>
      <c r="Y68" s="28"/>
      <c r="Z68" s="217" t="str">
        <f t="shared" si="10"/>
        <v/>
      </c>
      <c r="AA68" s="1">
        <f t="shared" si="11"/>
        <v>0</v>
      </c>
      <c r="AB68" s="1" t="str">
        <f t="shared" si="14"/>
        <v/>
      </c>
      <c r="AC68" s="1" t="str">
        <f t="shared" si="14"/>
        <v/>
      </c>
      <c r="AD68" s="1">
        <f t="shared" si="13"/>
        <v>0</v>
      </c>
      <c r="AE68" s="1">
        <f t="shared" si="13"/>
        <v>0</v>
      </c>
      <c r="AF68" s="1">
        <f t="shared" si="13"/>
        <v>0</v>
      </c>
      <c r="AG68" s="1">
        <f t="shared" si="13"/>
        <v>0</v>
      </c>
    </row>
    <row r="69" spans="2:33" ht="25.5" hidden="1" customHeight="1" x14ac:dyDescent="0.25">
      <c r="B69" s="24" t="str">
        <f t="shared" si="8"/>
        <v/>
      </c>
      <c r="C69" s="30" t="str">
        <f>IF('תנאי סף'!$AK69&lt;&gt;1,"",'תנאי סף'!C69)</f>
        <v/>
      </c>
      <c r="D69" s="30" t="str">
        <f>IF('תנאי סף'!$AK69&lt;&gt;1,"",'תנאי סף'!D69)</f>
        <v/>
      </c>
      <c r="E69" s="30" t="str">
        <f>IF('תנאי סף'!$AK69&lt;&gt;1,"",'תנאי סף'!E69)</f>
        <v/>
      </c>
      <c r="F69" s="30" t="str">
        <f>IF('תנאי סף'!$AK69&lt;&gt;1,"",'תנאי סף'!F69)</f>
        <v/>
      </c>
      <c r="G69" s="26"/>
      <c r="H69" s="26"/>
      <c r="I69" s="26"/>
      <c r="J69" s="26"/>
      <c r="K69" s="27"/>
      <c r="L69" s="28"/>
      <c r="M69" s="27"/>
      <c r="N69" s="30"/>
      <c r="O69" s="30"/>
      <c r="P69" s="28"/>
      <c r="Q69" s="28"/>
      <c r="R69" s="28"/>
      <c r="S69" s="28"/>
      <c r="T69" s="28"/>
      <c r="U69" s="28" t="str">
        <f t="shared" si="9"/>
        <v/>
      </c>
      <c r="V69" s="28"/>
      <c r="W69" s="28"/>
      <c r="X69" s="28"/>
      <c r="Y69" s="28"/>
      <c r="Z69" s="217" t="str">
        <f t="shared" si="10"/>
        <v/>
      </c>
      <c r="AA69" s="1">
        <f t="shared" si="11"/>
        <v>0</v>
      </c>
      <c r="AB69" s="1" t="str">
        <f t="shared" si="14"/>
        <v/>
      </c>
      <c r="AC69" s="1" t="str">
        <f t="shared" si="14"/>
        <v/>
      </c>
      <c r="AD69" s="1">
        <f t="shared" si="13"/>
        <v>0</v>
      </c>
      <c r="AE69" s="1">
        <f t="shared" si="13"/>
        <v>0</v>
      </c>
      <c r="AF69" s="1">
        <f t="shared" si="13"/>
        <v>0</v>
      </c>
      <c r="AG69" s="1">
        <f t="shared" si="13"/>
        <v>0</v>
      </c>
    </row>
    <row r="70" spans="2:33" ht="32.25" hidden="1" customHeight="1" x14ac:dyDescent="0.25">
      <c r="B70" s="24" t="str">
        <f t="shared" si="8"/>
        <v/>
      </c>
      <c r="C70" s="30" t="str">
        <f>IF('תנאי סף'!$AK70&lt;&gt;1,"",'תנאי סף'!C70)</f>
        <v/>
      </c>
      <c r="D70" s="30" t="str">
        <f>IF('תנאי סף'!$AK70&lt;&gt;1,"",'תנאי סף'!D70)</f>
        <v/>
      </c>
      <c r="E70" s="30" t="str">
        <f>IF('תנאי סף'!$AK70&lt;&gt;1,"",'תנאי סף'!E70)</f>
        <v/>
      </c>
      <c r="F70" s="30" t="str">
        <f>IF('תנאי סף'!$AK70&lt;&gt;1,"",'תנאי סף'!F70)</f>
        <v/>
      </c>
      <c r="G70" s="26"/>
      <c r="H70" s="26"/>
      <c r="I70" s="26"/>
      <c r="J70" s="26"/>
      <c r="K70" s="27"/>
      <c r="L70" s="28"/>
      <c r="M70" s="27"/>
      <c r="N70" s="30"/>
      <c r="O70" s="30"/>
      <c r="P70" s="28"/>
      <c r="Q70" s="28"/>
      <c r="R70" s="28"/>
      <c r="S70" s="28"/>
      <c r="T70" s="28"/>
      <c r="U70" s="28" t="str">
        <f t="shared" si="9"/>
        <v/>
      </c>
      <c r="V70" s="28"/>
      <c r="W70" s="28"/>
      <c r="X70" s="28"/>
      <c r="Y70" s="28"/>
      <c r="Z70" s="217" t="str">
        <f t="shared" si="10"/>
        <v/>
      </c>
      <c r="AA70" s="1">
        <f t="shared" si="11"/>
        <v>0</v>
      </c>
      <c r="AB70" s="1" t="str">
        <f t="shared" si="14"/>
        <v/>
      </c>
      <c r="AC70" s="1" t="str">
        <f t="shared" si="14"/>
        <v/>
      </c>
      <c r="AD70" s="1">
        <f t="shared" si="13"/>
        <v>0</v>
      </c>
      <c r="AE70" s="1">
        <f t="shared" si="13"/>
        <v>0</v>
      </c>
      <c r="AF70" s="1">
        <f t="shared" si="13"/>
        <v>0</v>
      </c>
      <c r="AG70" s="1">
        <f t="shared" si="13"/>
        <v>0</v>
      </c>
    </row>
    <row r="71" spans="2:33" ht="27.75" hidden="1" customHeight="1" x14ac:dyDescent="0.25">
      <c r="B71" s="24" t="str">
        <f t="shared" si="8"/>
        <v/>
      </c>
      <c r="C71" s="30" t="str">
        <f>IF('תנאי סף'!$AK71&lt;&gt;1,"",'תנאי סף'!C71)</f>
        <v/>
      </c>
      <c r="D71" s="30" t="str">
        <f>IF('תנאי סף'!$AK71&lt;&gt;1,"",'תנאי סף'!D71)</f>
        <v/>
      </c>
      <c r="E71" s="30" t="str">
        <f>IF('תנאי סף'!$AK71&lt;&gt;1,"",'תנאי סף'!E71)</f>
        <v/>
      </c>
      <c r="F71" s="30" t="str">
        <f>IF('תנאי סף'!$AK71&lt;&gt;1,"",'תנאי סף'!F71)</f>
        <v/>
      </c>
      <c r="G71" s="26"/>
      <c r="H71" s="26"/>
      <c r="I71" s="26"/>
      <c r="J71" s="26"/>
      <c r="K71" s="27"/>
      <c r="L71" s="28"/>
      <c r="M71" s="27"/>
      <c r="N71" s="30"/>
      <c r="O71" s="30"/>
      <c r="P71" s="28"/>
      <c r="Q71" s="28"/>
      <c r="R71" s="28"/>
      <c r="S71" s="28"/>
      <c r="T71" s="28"/>
      <c r="U71" s="28" t="str">
        <f t="shared" si="9"/>
        <v/>
      </c>
      <c r="V71" s="28"/>
      <c r="W71" s="28"/>
      <c r="X71" s="28"/>
      <c r="Y71" s="28"/>
      <c r="Z71" s="217" t="str">
        <f t="shared" si="10"/>
        <v/>
      </c>
      <c r="AA71" s="1">
        <f t="shared" si="11"/>
        <v>0</v>
      </c>
      <c r="AB71" s="1" t="str">
        <f t="shared" si="14"/>
        <v/>
      </c>
      <c r="AC71" s="1" t="str">
        <f t="shared" si="14"/>
        <v/>
      </c>
      <c r="AD71" s="1">
        <f t="shared" si="13"/>
        <v>0</v>
      </c>
      <c r="AE71" s="1">
        <f t="shared" si="13"/>
        <v>0</v>
      </c>
      <c r="AF71" s="1">
        <f t="shared" si="13"/>
        <v>0</v>
      </c>
      <c r="AG71" s="1">
        <f t="shared" si="13"/>
        <v>0</v>
      </c>
    </row>
    <row r="72" spans="2:33" ht="13.5" hidden="1" customHeight="1" x14ac:dyDescent="0.25">
      <c r="B72" s="24" t="str">
        <f t="shared" si="8"/>
        <v/>
      </c>
      <c r="C72" s="30" t="str">
        <f>IF('תנאי סף'!$AK72&lt;&gt;1,"",'תנאי סף'!C72)</f>
        <v/>
      </c>
      <c r="D72" s="30" t="str">
        <f>IF('תנאי סף'!$AK72&lt;&gt;1,"",'תנאי סף'!D72)</f>
        <v/>
      </c>
      <c r="E72" s="30" t="str">
        <f>IF('תנאי סף'!$AK72&lt;&gt;1,"",'תנאי סף'!E72)</f>
        <v/>
      </c>
      <c r="F72" s="30" t="str">
        <f>IF('תנאי סף'!$AK72&lt;&gt;1,"",'תנאי סף'!F72)</f>
        <v/>
      </c>
      <c r="G72" s="26"/>
      <c r="H72" s="26"/>
      <c r="I72" s="26"/>
      <c r="J72" s="26"/>
      <c r="K72" s="27"/>
      <c r="L72" s="28"/>
      <c r="M72" s="27"/>
      <c r="N72" s="30"/>
      <c r="O72" s="30"/>
      <c r="P72" s="28"/>
      <c r="Q72" s="28"/>
      <c r="R72" s="28"/>
      <c r="S72" s="28"/>
      <c r="T72" s="28"/>
      <c r="U72" s="28" t="str">
        <f t="shared" si="9"/>
        <v/>
      </c>
      <c r="V72" s="28"/>
      <c r="W72" s="28"/>
      <c r="X72" s="28"/>
      <c r="Y72" s="28"/>
      <c r="Z72" s="217" t="str">
        <f t="shared" si="10"/>
        <v/>
      </c>
      <c r="AA72" s="1">
        <f t="shared" si="11"/>
        <v>0</v>
      </c>
      <c r="AB72" s="1" t="str">
        <f t="shared" si="14"/>
        <v/>
      </c>
      <c r="AC72" s="1" t="str">
        <f t="shared" si="14"/>
        <v/>
      </c>
      <c r="AD72" s="1">
        <f t="shared" si="13"/>
        <v>0</v>
      </c>
      <c r="AE72" s="1">
        <f t="shared" si="13"/>
        <v>0</v>
      </c>
      <c r="AF72" s="1">
        <f t="shared" si="13"/>
        <v>0</v>
      </c>
      <c r="AG72" s="1">
        <f t="shared" si="13"/>
        <v>0</v>
      </c>
    </row>
    <row r="73" spans="2:33" ht="20.25" hidden="1" customHeight="1" x14ac:dyDescent="0.25">
      <c r="B73" s="24" t="str">
        <f t="shared" si="8"/>
        <v/>
      </c>
      <c r="C73" s="30" t="str">
        <f>IF('תנאי סף'!$AK73&lt;&gt;1,"",'תנאי סף'!C73)</f>
        <v/>
      </c>
      <c r="D73" s="30" t="str">
        <f>IF('תנאי סף'!$AK73&lt;&gt;1,"",'תנאי סף'!D73)</f>
        <v/>
      </c>
      <c r="E73" s="30" t="str">
        <f>IF('תנאי סף'!$AK73&lt;&gt;1,"",'תנאי סף'!E73)</f>
        <v/>
      </c>
      <c r="F73" s="30" t="str">
        <f>IF('תנאי סף'!$AK73&lt;&gt;1,"",'תנאי סף'!F73)</f>
        <v/>
      </c>
      <c r="G73" s="26"/>
      <c r="H73" s="26"/>
      <c r="I73" s="26"/>
      <c r="J73" s="26"/>
      <c r="K73" s="27"/>
      <c r="L73" s="28"/>
      <c r="M73" s="27"/>
      <c r="N73" s="30"/>
      <c r="O73" s="30"/>
      <c r="P73" s="28"/>
      <c r="Q73" s="28"/>
      <c r="R73" s="28"/>
      <c r="S73" s="28"/>
      <c r="T73" s="28"/>
      <c r="U73" s="28" t="str">
        <f t="shared" si="9"/>
        <v/>
      </c>
      <c r="V73" s="28"/>
      <c r="W73" s="28"/>
      <c r="X73" s="28"/>
      <c r="Y73" s="28"/>
      <c r="Z73" s="217" t="str">
        <f t="shared" si="10"/>
        <v/>
      </c>
      <c r="AA73" s="1">
        <f t="shared" si="11"/>
        <v>0</v>
      </c>
      <c r="AB73" s="1" t="str">
        <f t="shared" si="14"/>
        <v/>
      </c>
      <c r="AC73" s="1" t="str">
        <f t="shared" si="14"/>
        <v/>
      </c>
      <c r="AD73" s="1">
        <f t="shared" si="13"/>
        <v>0</v>
      </c>
      <c r="AE73" s="1">
        <f t="shared" si="13"/>
        <v>0</v>
      </c>
      <c r="AF73" s="1">
        <f t="shared" si="13"/>
        <v>0</v>
      </c>
      <c r="AG73" s="1">
        <f t="shared" si="13"/>
        <v>0</v>
      </c>
    </row>
    <row r="74" spans="2:33" ht="23.25" hidden="1" customHeight="1" x14ac:dyDescent="0.25">
      <c r="B74" s="24" t="str">
        <f t="shared" si="8"/>
        <v/>
      </c>
      <c r="C74" s="30" t="str">
        <f>IF('תנאי סף'!$AK74&lt;&gt;1,"",'תנאי סף'!C74)</f>
        <v/>
      </c>
      <c r="D74" s="30" t="str">
        <f>IF('תנאי סף'!$AK74&lt;&gt;1,"",'תנאי סף'!D74)</f>
        <v/>
      </c>
      <c r="E74" s="30" t="str">
        <f>IF('תנאי סף'!$AK74&lt;&gt;1,"",'תנאי סף'!E74)</f>
        <v/>
      </c>
      <c r="F74" s="30" t="str">
        <f>IF('תנאי סף'!$AK74&lt;&gt;1,"",'תנאי סף'!F74)</f>
        <v/>
      </c>
      <c r="G74" s="26"/>
      <c r="H74" s="26"/>
      <c r="I74" s="26"/>
      <c r="J74" s="26"/>
      <c r="K74" s="27"/>
      <c r="L74" s="28"/>
      <c r="M74" s="27"/>
      <c r="N74" s="30"/>
      <c r="O74" s="30"/>
      <c r="P74" s="28"/>
      <c r="Q74" s="28"/>
      <c r="R74" s="28"/>
      <c r="S74" s="28"/>
      <c r="T74" s="28"/>
      <c r="U74" s="28" t="str">
        <f t="shared" si="9"/>
        <v/>
      </c>
      <c r="V74" s="28"/>
      <c r="W74" s="28"/>
      <c r="X74" s="28"/>
      <c r="Y74" s="28"/>
      <c r="Z74" s="217" t="str">
        <f t="shared" si="10"/>
        <v/>
      </c>
      <c r="AA74" s="1">
        <f t="shared" si="11"/>
        <v>0</v>
      </c>
      <c r="AB74" s="1" t="str">
        <f t="shared" si="14"/>
        <v/>
      </c>
      <c r="AC74" s="1" t="str">
        <f t="shared" si="14"/>
        <v/>
      </c>
      <c r="AD74" s="1">
        <f t="shared" si="13"/>
        <v>0</v>
      </c>
      <c r="AE74" s="1">
        <f t="shared" si="13"/>
        <v>0</v>
      </c>
      <c r="AF74" s="1">
        <f t="shared" si="13"/>
        <v>0</v>
      </c>
      <c r="AG74" s="1">
        <f t="shared" si="13"/>
        <v>0</v>
      </c>
    </row>
    <row r="75" spans="2:33" ht="31.5" hidden="1" customHeight="1" x14ac:dyDescent="0.25">
      <c r="B75" s="24" t="str">
        <f t="shared" si="8"/>
        <v/>
      </c>
      <c r="C75" s="30" t="str">
        <f>IF('תנאי סף'!$AK75&lt;&gt;1,"",'תנאי סף'!C75)</f>
        <v/>
      </c>
      <c r="D75" s="30" t="str">
        <f>IF('תנאי סף'!$AK75&lt;&gt;1,"",'תנאי סף'!D75)</f>
        <v/>
      </c>
      <c r="E75" s="30" t="str">
        <f>IF('תנאי סף'!$AK75&lt;&gt;1,"",'תנאי סף'!E75)</f>
        <v/>
      </c>
      <c r="F75" s="30" t="str">
        <f>IF('תנאי סף'!$AK75&lt;&gt;1,"",'תנאי סף'!F75)</f>
        <v/>
      </c>
      <c r="G75" s="26"/>
      <c r="H75" s="26"/>
      <c r="I75" s="26"/>
      <c r="J75" s="26"/>
      <c r="K75" s="27"/>
      <c r="L75" s="28"/>
      <c r="M75" s="27"/>
      <c r="N75" s="30"/>
      <c r="O75" s="30"/>
      <c r="P75" s="28"/>
      <c r="Q75" s="28"/>
      <c r="R75" s="28"/>
      <c r="S75" s="28"/>
      <c r="T75" s="28"/>
      <c r="U75" s="28" t="str">
        <f t="shared" si="9"/>
        <v/>
      </c>
      <c r="V75" s="28"/>
      <c r="W75" s="28"/>
      <c r="X75" s="28"/>
      <c r="Y75" s="28"/>
      <c r="Z75" s="217" t="str">
        <f t="shared" si="10"/>
        <v/>
      </c>
      <c r="AA75" s="1">
        <f t="shared" si="11"/>
        <v>0</v>
      </c>
      <c r="AB75" s="1" t="str">
        <f t="shared" si="14"/>
        <v/>
      </c>
      <c r="AC75" s="1" t="str">
        <f t="shared" si="14"/>
        <v/>
      </c>
      <c r="AD75" s="1">
        <f t="shared" si="13"/>
        <v>0</v>
      </c>
      <c r="AE75" s="1">
        <f t="shared" si="13"/>
        <v>0</v>
      </c>
      <c r="AF75" s="1">
        <f t="shared" si="13"/>
        <v>0</v>
      </c>
      <c r="AG75" s="1">
        <f t="shared" si="13"/>
        <v>0</v>
      </c>
    </row>
    <row r="76" spans="2:33" ht="25.5" hidden="1" customHeight="1" x14ac:dyDescent="0.25">
      <c r="B76" s="24" t="str">
        <f t="shared" si="8"/>
        <v/>
      </c>
      <c r="C76" s="30" t="str">
        <f>IF('תנאי סף'!$AK76&lt;&gt;1,"",'תנאי סף'!C76)</f>
        <v/>
      </c>
      <c r="D76" s="30" t="str">
        <f>IF('תנאי סף'!$AK76&lt;&gt;1,"",'תנאי סף'!D76)</f>
        <v/>
      </c>
      <c r="E76" s="30" t="str">
        <f>IF('תנאי סף'!$AK76&lt;&gt;1,"",'תנאי סף'!E76)</f>
        <v/>
      </c>
      <c r="F76" s="30" t="str">
        <f>IF('תנאי סף'!$AK76&lt;&gt;1,"",'תנאי סף'!F76)</f>
        <v/>
      </c>
      <c r="G76" s="26"/>
      <c r="H76" s="26"/>
      <c r="I76" s="26"/>
      <c r="J76" s="26"/>
      <c r="K76" s="27"/>
      <c r="L76" s="28"/>
      <c r="M76" s="27"/>
      <c r="N76" s="30"/>
      <c r="O76" s="30"/>
      <c r="P76" s="28"/>
      <c r="Q76" s="28"/>
      <c r="R76" s="28"/>
      <c r="S76" s="28"/>
      <c r="T76" s="28"/>
      <c r="U76" s="28" t="str">
        <f t="shared" si="9"/>
        <v/>
      </c>
      <c r="V76" s="28"/>
      <c r="W76" s="28"/>
      <c r="X76" s="28"/>
      <c r="Y76" s="28"/>
      <c r="Z76" s="217" t="str">
        <f t="shared" si="10"/>
        <v/>
      </c>
      <c r="AA76" s="1">
        <f t="shared" si="11"/>
        <v>0</v>
      </c>
      <c r="AB76" s="1" t="str">
        <f t="shared" si="14"/>
        <v/>
      </c>
      <c r="AC76" s="1" t="str">
        <f t="shared" si="14"/>
        <v/>
      </c>
      <c r="AD76" s="1">
        <f t="shared" si="13"/>
        <v>0</v>
      </c>
      <c r="AE76" s="1">
        <f t="shared" si="13"/>
        <v>0</v>
      </c>
      <c r="AF76" s="1">
        <f t="shared" si="13"/>
        <v>0</v>
      </c>
      <c r="AG76" s="1">
        <f t="shared" si="13"/>
        <v>0</v>
      </c>
    </row>
    <row r="77" spans="2:33" ht="24" hidden="1" customHeight="1" x14ac:dyDescent="0.25">
      <c r="B77" s="24" t="str">
        <f t="shared" si="8"/>
        <v/>
      </c>
      <c r="C77" s="30" t="str">
        <f>IF('תנאי סף'!$AK77&lt;&gt;1,"",'תנאי סף'!C77)</f>
        <v/>
      </c>
      <c r="D77" s="30" t="str">
        <f>IF('תנאי סף'!$AK77&lt;&gt;1,"",'תנאי סף'!D77)</f>
        <v/>
      </c>
      <c r="E77" s="30" t="str">
        <f>IF('תנאי סף'!$AK77&lt;&gt;1,"",'תנאי סף'!E77)</f>
        <v/>
      </c>
      <c r="F77" s="30" t="str">
        <f>IF('תנאי סף'!$AK77&lt;&gt;1,"",'תנאי סף'!F77)</f>
        <v/>
      </c>
      <c r="G77" s="26"/>
      <c r="H77" s="26"/>
      <c r="I77" s="26"/>
      <c r="J77" s="26"/>
      <c r="K77" s="27"/>
      <c r="L77" s="28"/>
      <c r="M77" s="27"/>
      <c r="N77" s="30"/>
      <c r="O77" s="30"/>
      <c r="P77" s="28"/>
      <c r="Q77" s="28"/>
      <c r="R77" s="28"/>
      <c r="S77" s="28"/>
      <c r="T77" s="28"/>
      <c r="U77" s="28" t="str">
        <f t="shared" si="9"/>
        <v/>
      </c>
      <c r="V77" s="28"/>
      <c r="W77" s="28"/>
      <c r="X77" s="28"/>
      <c r="Y77" s="28"/>
      <c r="Z77" s="217" t="str">
        <f t="shared" si="10"/>
        <v/>
      </c>
      <c r="AA77" s="1">
        <f t="shared" si="11"/>
        <v>0</v>
      </c>
      <c r="AB77" s="1" t="str">
        <f t="shared" si="14"/>
        <v/>
      </c>
      <c r="AC77" s="1" t="str">
        <f t="shared" si="14"/>
        <v/>
      </c>
      <c r="AD77" s="1">
        <f t="shared" si="13"/>
        <v>0</v>
      </c>
      <c r="AE77" s="1">
        <f t="shared" si="13"/>
        <v>0</v>
      </c>
      <c r="AF77" s="1">
        <f t="shared" si="13"/>
        <v>0</v>
      </c>
      <c r="AG77" s="1">
        <f t="shared" si="13"/>
        <v>0</v>
      </c>
    </row>
    <row r="78" spans="2:33" ht="16.5" hidden="1" customHeight="1" x14ac:dyDescent="0.25">
      <c r="B78" s="24" t="str">
        <f t="shared" si="8"/>
        <v/>
      </c>
      <c r="C78" s="30" t="str">
        <f>IF('תנאי סף'!$AK78&lt;&gt;1,"",'תנאי סף'!C78)</f>
        <v/>
      </c>
      <c r="D78" s="30" t="str">
        <f>IF('תנאי סף'!$AK78&lt;&gt;1,"",'תנאי סף'!D78)</f>
        <v/>
      </c>
      <c r="E78" s="30" t="str">
        <f>IF('תנאי סף'!$AK78&lt;&gt;1,"",'תנאי סף'!E78)</f>
        <v/>
      </c>
      <c r="F78" s="30" t="str">
        <f>IF('תנאי סף'!$AK78&lt;&gt;1,"",'תנאי סף'!F78)</f>
        <v/>
      </c>
      <c r="G78" s="26"/>
      <c r="H78" s="26"/>
      <c r="I78" s="26"/>
      <c r="J78" s="26"/>
      <c r="K78" s="27"/>
      <c r="L78" s="28"/>
      <c r="M78" s="27"/>
      <c r="N78" s="30"/>
      <c r="O78" s="30"/>
      <c r="P78" s="28"/>
      <c r="Q78" s="28"/>
      <c r="R78" s="28"/>
      <c r="S78" s="28"/>
      <c r="T78" s="28"/>
      <c r="U78" s="28" t="str">
        <f t="shared" si="9"/>
        <v/>
      </c>
      <c r="V78" s="28"/>
      <c r="W78" s="28"/>
      <c r="X78" s="28"/>
      <c r="Y78" s="28"/>
      <c r="Z78" s="217" t="str">
        <f t="shared" si="10"/>
        <v/>
      </c>
      <c r="AA78" s="1">
        <f t="shared" si="11"/>
        <v>0</v>
      </c>
      <c r="AB78" s="1" t="str">
        <f t="shared" si="14"/>
        <v/>
      </c>
      <c r="AC78" s="1" t="str">
        <f t="shared" si="14"/>
        <v/>
      </c>
      <c r="AD78" s="1">
        <f t="shared" si="13"/>
        <v>0</v>
      </c>
      <c r="AE78" s="1">
        <f t="shared" si="13"/>
        <v>0</v>
      </c>
      <c r="AF78" s="1">
        <f t="shared" si="13"/>
        <v>0</v>
      </c>
      <c r="AG78" s="1">
        <f t="shared" si="13"/>
        <v>0</v>
      </c>
    </row>
    <row r="79" spans="2:33" ht="27.75" hidden="1" customHeight="1" x14ac:dyDescent="0.25">
      <c r="B79" s="24" t="str">
        <f t="shared" si="8"/>
        <v/>
      </c>
      <c r="C79" s="30" t="str">
        <f>IF('תנאי סף'!$AK79&lt;&gt;1,"",'תנאי סף'!C79)</f>
        <v/>
      </c>
      <c r="D79" s="30" t="str">
        <f>IF('תנאי סף'!$AK79&lt;&gt;1,"",'תנאי סף'!D79)</f>
        <v/>
      </c>
      <c r="E79" s="30" t="str">
        <f>IF('תנאי סף'!$AK79&lt;&gt;1,"",'תנאי סף'!E79)</f>
        <v/>
      </c>
      <c r="F79" s="30" t="str">
        <f>IF('תנאי סף'!$AK79&lt;&gt;1,"",'תנאי סף'!F79)</f>
        <v/>
      </c>
      <c r="G79" s="26"/>
      <c r="H79" s="26"/>
      <c r="I79" s="26"/>
      <c r="J79" s="26"/>
      <c r="K79" s="27"/>
      <c r="L79" s="28"/>
      <c r="M79" s="27"/>
      <c r="N79" s="30"/>
      <c r="O79" s="30"/>
      <c r="P79" s="28"/>
      <c r="Q79" s="28"/>
      <c r="R79" s="28"/>
      <c r="S79" s="28"/>
      <c r="T79" s="28"/>
      <c r="U79" s="28" t="str">
        <f t="shared" si="9"/>
        <v/>
      </c>
      <c r="V79" s="28"/>
      <c r="W79" s="28"/>
      <c r="X79" s="28"/>
      <c r="Y79" s="28"/>
      <c r="Z79" s="217" t="str">
        <f t="shared" si="10"/>
        <v/>
      </c>
      <c r="AA79" s="1">
        <f t="shared" si="11"/>
        <v>0</v>
      </c>
      <c r="AB79" s="1" t="str">
        <f t="shared" si="14"/>
        <v/>
      </c>
      <c r="AC79" s="1" t="str">
        <f t="shared" si="14"/>
        <v/>
      </c>
      <c r="AD79" s="1">
        <f t="shared" si="13"/>
        <v>0</v>
      </c>
      <c r="AE79" s="1">
        <f t="shared" si="13"/>
        <v>0</v>
      </c>
      <c r="AF79" s="1">
        <f t="shared" si="13"/>
        <v>0</v>
      </c>
      <c r="AG79" s="1">
        <f t="shared" si="13"/>
        <v>0</v>
      </c>
    </row>
    <row r="80" spans="2:33" ht="22.5" hidden="1" customHeight="1" x14ac:dyDescent="0.25">
      <c r="B80" s="24" t="str">
        <f t="shared" si="8"/>
        <v/>
      </c>
      <c r="C80" s="30" t="str">
        <f>IF('תנאי סף'!$AK80&lt;&gt;1,"",'תנאי סף'!C80)</f>
        <v/>
      </c>
      <c r="D80" s="30" t="str">
        <f>IF('תנאי סף'!$AK80&lt;&gt;1,"",'תנאי סף'!D80)</f>
        <v/>
      </c>
      <c r="E80" s="30" t="str">
        <f>IF('תנאי סף'!$AK80&lt;&gt;1,"",'תנאי סף'!E80)</f>
        <v/>
      </c>
      <c r="F80" s="30" t="str">
        <f>IF('תנאי סף'!$AK80&lt;&gt;1,"",'תנאי סף'!F80)</f>
        <v/>
      </c>
      <c r="G80" s="26"/>
      <c r="H80" s="26"/>
      <c r="I80" s="26"/>
      <c r="J80" s="26"/>
      <c r="K80" s="27"/>
      <c r="L80" s="28"/>
      <c r="M80" s="27"/>
      <c r="N80" s="30"/>
      <c r="O80" s="30"/>
      <c r="P80" s="28"/>
      <c r="Q80" s="28"/>
      <c r="R80" s="28"/>
      <c r="S80" s="28"/>
      <c r="T80" s="28"/>
      <c r="U80" s="28" t="str">
        <f t="shared" si="9"/>
        <v/>
      </c>
      <c r="V80" s="28"/>
      <c r="W80" s="28"/>
      <c r="X80" s="28"/>
      <c r="Y80" s="28"/>
      <c r="Z80" s="217" t="str">
        <f t="shared" si="10"/>
        <v/>
      </c>
      <c r="AA80" s="1">
        <f t="shared" si="11"/>
        <v>0</v>
      </c>
      <c r="AB80" s="1" t="str">
        <f t="shared" si="14"/>
        <v/>
      </c>
      <c r="AC80" s="1" t="str">
        <f t="shared" si="14"/>
        <v/>
      </c>
      <c r="AD80" s="1">
        <f t="shared" si="13"/>
        <v>0</v>
      </c>
      <c r="AE80" s="1">
        <f t="shared" si="13"/>
        <v>0</v>
      </c>
      <c r="AF80" s="1">
        <f t="shared" si="13"/>
        <v>0</v>
      </c>
      <c r="AG80" s="1">
        <f t="shared" si="13"/>
        <v>0</v>
      </c>
    </row>
    <row r="81" spans="2:33" ht="32.25" hidden="1" customHeight="1" x14ac:dyDescent="0.25">
      <c r="B81" s="24" t="str">
        <f t="shared" si="8"/>
        <v/>
      </c>
      <c r="C81" s="30" t="str">
        <f>IF('תנאי סף'!$AK81&lt;&gt;1,"",'תנאי סף'!C81)</f>
        <v/>
      </c>
      <c r="D81" s="30" t="str">
        <f>IF('תנאי סף'!$AK81&lt;&gt;1,"",'תנאי סף'!D81)</f>
        <v/>
      </c>
      <c r="E81" s="30" t="str">
        <f>IF('תנאי סף'!$AK81&lt;&gt;1,"",'תנאי סף'!E81)</f>
        <v/>
      </c>
      <c r="F81" s="30" t="str">
        <f>IF('תנאי סף'!$AK81&lt;&gt;1,"",'תנאי סף'!F81)</f>
        <v/>
      </c>
      <c r="G81" s="26"/>
      <c r="H81" s="26"/>
      <c r="I81" s="26"/>
      <c r="J81" s="26"/>
      <c r="K81" s="27"/>
      <c r="L81" s="28"/>
      <c r="M81" s="27"/>
      <c r="N81" s="30"/>
      <c r="O81" s="30"/>
      <c r="P81" s="28"/>
      <c r="Q81" s="28"/>
      <c r="R81" s="28"/>
      <c r="S81" s="28"/>
      <c r="T81" s="28"/>
      <c r="U81" s="28" t="str">
        <f t="shared" si="9"/>
        <v/>
      </c>
      <c r="V81" s="28"/>
      <c r="W81" s="28"/>
      <c r="X81" s="28"/>
      <c r="Y81" s="28"/>
      <c r="Z81" s="217" t="str">
        <f t="shared" si="10"/>
        <v/>
      </c>
      <c r="AA81" s="1">
        <f t="shared" si="11"/>
        <v>0</v>
      </c>
      <c r="AB81" s="1" t="str">
        <f t="shared" si="14"/>
        <v/>
      </c>
      <c r="AC81" s="1" t="str">
        <f t="shared" si="14"/>
        <v/>
      </c>
      <c r="AD81" s="1">
        <f t="shared" si="13"/>
        <v>0</v>
      </c>
      <c r="AE81" s="1">
        <f t="shared" si="13"/>
        <v>0</v>
      </c>
      <c r="AF81" s="1">
        <f t="shared" si="13"/>
        <v>0</v>
      </c>
      <c r="AG81" s="1">
        <f t="shared" si="13"/>
        <v>0</v>
      </c>
    </row>
    <row r="82" spans="2:33" ht="23.25" hidden="1" customHeight="1" x14ac:dyDescent="0.25">
      <c r="B82" s="24" t="str">
        <f t="shared" si="8"/>
        <v/>
      </c>
      <c r="C82" s="30" t="str">
        <f>IF('תנאי סף'!$AK82&lt;&gt;1,"",'תנאי סף'!C82)</f>
        <v/>
      </c>
      <c r="D82" s="30" t="str">
        <f>IF('תנאי סף'!$AK82&lt;&gt;1,"",'תנאי סף'!D82)</f>
        <v/>
      </c>
      <c r="E82" s="30" t="str">
        <f>IF('תנאי סף'!$AK82&lt;&gt;1,"",'תנאי סף'!E82)</f>
        <v/>
      </c>
      <c r="F82" s="30" t="str">
        <f>IF('תנאי סף'!$AK82&lt;&gt;1,"",'תנאי סף'!F82)</f>
        <v/>
      </c>
      <c r="G82" s="26"/>
      <c r="H82" s="26"/>
      <c r="I82" s="26"/>
      <c r="J82" s="26"/>
      <c r="K82" s="27"/>
      <c r="L82" s="28"/>
      <c r="M82" s="27"/>
      <c r="N82" s="30"/>
      <c r="O82" s="30"/>
      <c r="P82" s="28"/>
      <c r="Q82" s="28"/>
      <c r="R82" s="28"/>
      <c r="S82" s="28"/>
      <c r="T82" s="28"/>
      <c r="U82" s="28" t="str">
        <f t="shared" si="9"/>
        <v/>
      </c>
      <c r="V82" s="28"/>
      <c r="W82" s="28"/>
      <c r="X82" s="28"/>
      <c r="Y82" s="28"/>
      <c r="Z82" s="217" t="str">
        <f t="shared" si="10"/>
        <v/>
      </c>
      <c r="AA82" s="1">
        <f t="shared" si="11"/>
        <v>0</v>
      </c>
      <c r="AB82" s="1" t="str">
        <f t="shared" si="14"/>
        <v/>
      </c>
      <c r="AC82" s="1" t="str">
        <f t="shared" si="14"/>
        <v/>
      </c>
      <c r="AD82" s="1">
        <f t="shared" si="13"/>
        <v>0</v>
      </c>
      <c r="AE82" s="1">
        <f t="shared" si="13"/>
        <v>0</v>
      </c>
      <c r="AF82" s="1">
        <f t="shared" si="13"/>
        <v>0</v>
      </c>
      <c r="AG82" s="1">
        <f t="shared" si="13"/>
        <v>0</v>
      </c>
    </row>
    <row r="83" spans="2:33" ht="21" hidden="1" customHeight="1" x14ac:dyDescent="0.25">
      <c r="B83" s="24" t="str">
        <f t="shared" si="8"/>
        <v/>
      </c>
      <c r="C83" s="30" t="str">
        <f>IF('תנאי סף'!$AK83&lt;&gt;1,"",'תנאי סף'!C83)</f>
        <v/>
      </c>
      <c r="D83" s="30" t="str">
        <f>IF('תנאי סף'!$AK83&lt;&gt;1,"",'תנאי סף'!D83)</f>
        <v/>
      </c>
      <c r="E83" s="30" t="str">
        <f>IF('תנאי סף'!$AK83&lt;&gt;1,"",'תנאי סף'!E83)</f>
        <v/>
      </c>
      <c r="F83" s="30" t="str">
        <f>IF('תנאי סף'!$AK83&lt;&gt;1,"",'תנאי סף'!F83)</f>
        <v/>
      </c>
      <c r="G83" s="26"/>
      <c r="H83" s="26"/>
      <c r="I83" s="26"/>
      <c r="J83" s="26"/>
      <c r="K83" s="27"/>
      <c r="L83" s="28"/>
      <c r="M83" s="27"/>
      <c r="N83" s="30"/>
      <c r="O83" s="30"/>
      <c r="P83" s="28"/>
      <c r="Q83" s="28"/>
      <c r="R83" s="28"/>
      <c r="S83" s="28"/>
      <c r="T83" s="28"/>
      <c r="U83" s="28" t="str">
        <f t="shared" si="9"/>
        <v/>
      </c>
      <c r="V83" s="28"/>
      <c r="W83" s="28"/>
      <c r="X83" s="28"/>
      <c r="Y83" s="28"/>
      <c r="Z83" s="217" t="str">
        <f t="shared" si="10"/>
        <v/>
      </c>
      <c r="AA83" s="1">
        <f t="shared" si="11"/>
        <v>0</v>
      </c>
      <c r="AB83" s="1" t="str">
        <f t="shared" si="14"/>
        <v/>
      </c>
      <c r="AC83" s="1" t="str">
        <f t="shared" si="14"/>
        <v/>
      </c>
      <c r="AD83" s="1">
        <f t="shared" si="13"/>
        <v>0</v>
      </c>
      <c r="AE83" s="1">
        <f t="shared" si="13"/>
        <v>0</v>
      </c>
      <c r="AF83" s="1">
        <f t="shared" si="13"/>
        <v>0</v>
      </c>
      <c r="AG83" s="1">
        <f t="shared" si="13"/>
        <v>0</v>
      </c>
    </row>
    <row r="84" spans="2:33" ht="25.5" hidden="1" customHeight="1" x14ac:dyDescent="0.25">
      <c r="B84" s="24" t="str">
        <f t="shared" si="8"/>
        <v/>
      </c>
      <c r="C84" s="30" t="str">
        <f>IF('תנאי סף'!$AK84&lt;&gt;1,"",'תנאי סף'!C84)</f>
        <v/>
      </c>
      <c r="D84" s="30" t="str">
        <f>IF('תנאי סף'!$AK84&lt;&gt;1,"",'תנאי סף'!D84)</f>
        <v/>
      </c>
      <c r="E84" s="30" t="str">
        <f>IF('תנאי סף'!$AK84&lt;&gt;1,"",'תנאי סף'!E84)</f>
        <v/>
      </c>
      <c r="F84" s="30" t="str">
        <f>IF('תנאי סף'!$AK84&lt;&gt;1,"",'תנאי סף'!F84)</f>
        <v/>
      </c>
      <c r="G84" s="26"/>
      <c r="H84" s="26"/>
      <c r="I84" s="26"/>
      <c r="J84" s="26"/>
      <c r="K84" s="27"/>
      <c r="L84" s="28"/>
      <c r="M84" s="27"/>
      <c r="N84" s="30"/>
      <c r="O84" s="30"/>
      <c r="P84" s="28"/>
      <c r="Q84" s="28"/>
      <c r="R84" s="28"/>
      <c r="S84" s="28"/>
      <c r="T84" s="28"/>
      <c r="U84" s="28" t="str">
        <f t="shared" si="9"/>
        <v/>
      </c>
      <c r="V84" s="28"/>
      <c r="W84" s="28"/>
      <c r="X84" s="28"/>
      <c r="Y84" s="28"/>
      <c r="Z84" s="217" t="str">
        <f t="shared" si="10"/>
        <v/>
      </c>
      <c r="AA84" s="1">
        <f t="shared" si="11"/>
        <v>0</v>
      </c>
      <c r="AB84" s="1" t="str">
        <f t="shared" si="14"/>
        <v/>
      </c>
      <c r="AC84" s="1" t="str">
        <f t="shared" si="14"/>
        <v/>
      </c>
      <c r="AD84" s="1">
        <f t="shared" si="13"/>
        <v>0</v>
      </c>
      <c r="AE84" s="1">
        <f t="shared" si="13"/>
        <v>0</v>
      </c>
      <c r="AF84" s="1">
        <f t="shared" si="13"/>
        <v>0</v>
      </c>
      <c r="AG84" s="1">
        <f t="shared" si="13"/>
        <v>0</v>
      </c>
    </row>
    <row r="85" spans="2:33" ht="21.75" hidden="1" customHeight="1" x14ac:dyDescent="0.25">
      <c r="B85" s="24" t="str">
        <f t="shared" si="8"/>
        <v/>
      </c>
      <c r="C85" s="30" t="str">
        <f>IF('תנאי סף'!$AK85&lt;&gt;1,"",'תנאי סף'!C85)</f>
        <v/>
      </c>
      <c r="D85" s="30" t="str">
        <f>IF('תנאי סף'!$AK85&lt;&gt;1,"",'תנאי סף'!D85)</f>
        <v/>
      </c>
      <c r="E85" s="30" t="str">
        <f>IF('תנאי סף'!$AK85&lt;&gt;1,"",'תנאי סף'!E85)</f>
        <v/>
      </c>
      <c r="F85" s="30" t="str">
        <f>IF('תנאי סף'!$AK85&lt;&gt;1,"",'תנאי סף'!F85)</f>
        <v/>
      </c>
      <c r="G85" s="26"/>
      <c r="H85" s="26"/>
      <c r="I85" s="26"/>
      <c r="J85" s="26"/>
      <c r="K85" s="27"/>
      <c r="L85" s="28"/>
      <c r="M85" s="27"/>
      <c r="N85" s="30"/>
      <c r="O85" s="30"/>
      <c r="P85" s="28"/>
      <c r="Q85" s="28"/>
      <c r="R85" s="28"/>
      <c r="S85" s="28"/>
      <c r="T85" s="28"/>
      <c r="U85" s="28" t="str">
        <f t="shared" si="9"/>
        <v/>
      </c>
      <c r="V85" s="28"/>
      <c r="W85" s="28"/>
      <c r="X85" s="28"/>
      <c r="Y85" s="28"/>
      <c r="Z85" s="217" t="str">
        <f t="shared" si="10"/>
        <v/>
      </c>
      <c r="AA85" s="1">
        <f t="shared" si="11"/>
        <v>0</v>
      </c>
      <c r="AB85" s="1" t="str">
        <f t="shared" si="14"/>
        <v/>
      </c>
      <c r="AC85" s="1" t="str">
        <f t="shared" si="14"/>
        <v/>
      </c>
      <c r="AD85" s="1">
        <f t="shared" si="13"/>
        <v>0</v>
      </c>
      <c r="AE85" s="1">
        <f t="shared" si="13"/>
        <v>0</v>
      </c>
      <c r="AF85" s="1">
        <f t="shared" si="13"/>
        <v>0</v>
      </c>
      <c r="AG85" s="1">
        <f t="shared" si="13"/>
        <v>0</v>
      </c>
    </row>
    <row r="86" spans="2:33" ht="23.25" hidden="1" customHeight="1" x14ac:dyDescent="0.25">
      <c r="B86" s="24" t="str">
        <f t="shared" si="8"/>
        <v/>
      </c>
      <c r="C86" s="30" t="str">
        <f>IF('תנאי סף'!$AK86&lt;&gt;1,"",'תנאי סף'!C86)</f>
        <v/>
      </c>
      <c r="D86" s="30" t="str">
        <f>IF('תנאי סף'!$AK86&lt;&gt;1,"",'תנאי סף'!D86)</f>
        <v/>
      </c>
      <c r="E86" s="30" t="str">
        <f>IF('תנאי סף'!$AK86&lt;&gt;1,"",'תנאי סף'!E86)</f>
        <v/>
      </c>
      <c r="F86" s="30" t="str">
        <f>IF('תנאי סף'!$AK86&lt;&gt;1,"",'תנאי סף'!F86)</f>
        <v/>
      </c>
      <c r="G86" s="26"/>
      <c r="H86" s="26"/>
      <c r="I86" s="26"/>
      <c r="J86" s="26"/>
      <c r="K86" s="27"/>
      <c r="L86" s="28"/>
      <c r="M86" s="27"/>
      <c r="N86" s="30"/>
      <c r="O86" s="30"/>
      <c r="P86" s="28"/>
      <c r="Q86" s="28"/>
      <c r="R86" s="28"/>
      <c r="S86" s="28"/>
      <c r="T86" s="28"/>
      <c r="U86" s="28" t="str">
        <f t="shared" si="9"/>
        <v/>
      </c>
      <c r="V86" s="28"/>
      <c r="W86" s="28"/>
      <c r="X86" s="28"/>
      <c r="Y86" s="28"/>
      <c r="Z86" s="217" t="str">
        <f t="shared" si="10"/>
        <v/>
      </c>
      <c r="AA86" s="1">
        <f t="shared" si="11"/>
        <v>0</v>
      </c>
      <c r="AB86" s="1" t="str">
        <f t="shared" si="14"/>
        <v/>
      </c>
      <c r="AC86" s="1" t="str">
        <f t="shared" si="14"/>
        <v/>
      </c>
      <c r="AD86" s="1">
        <f t="shared" si="13"/>
        <v>0</v>
      </c>
      <c r="AE86" s="1">
        <f t="shared" si="13"/>
        <v>0</v>
      </c>
      <c r="AF86" s="1">
        <f t="shared" si="13"/>
        <v>0</v>
      </c>
      <c r="AG86" s="1">
        <f t="shared" si="13"/>
        <v>0</v>
      </c>
    </row>
    <row r="87" spans="2:33" ht="17.25" hidden="1" customHeight="1" x14ac:dyDescent="0.25">
      <c r="B87" s="24" t="str">
        <f t="shared" si="8"/>
        <v/>
      </c>
      <c r="C87" s="30" t="str">
        <f>IF('תנאי סף'!$AK87&lt;&gt;1,"",'תנאי סף'!C87)</f>
        <v/>
      </c>
      <c r="D87" s="30" t="str">
        <f>IF('תנאי סף'!$AK87&lt;&gt;1,"",'תנאי סף'!D87)</f>
        <v/>
      </c>
      <c r="E87" s="30" t="str">
        <f>IF('תנאי סף'!$AK87&lt;&gt;1,"",'תנאי סף'!E87)</f>
        <v/>
      </c>
      <c r="F87" s="30" t="str">
        <f>IF('תנאי סף'!$AK87&lt;&gt;1,"",'תנאי סף'!F87)</f>
        <v/>
      </c>
      <c r="G87" s="26"/>
      <c r="H87" s="26"/>
      <c r="I87" s="26"/>
      <c r="J87" s="26"/>
      <c r="K87" s="27"/>
      <c r="L87" s="28"/>
      <c r="M87" s="27"/>
      <c r="N87" s="30"/>
      <c r="O87" s="30"/>
      <c r="P87" s="28"/>
      <c r="Q87" s="28"/>
      <c r="R87" s="28"/>
      <c r="S87" s="28"/>
      <c r="T87" s="28"/>
      <c r="U87" s="28" t="str">
        <f t="shared" si="9"/>
        <v/>
      </c>
      <c r="V87" s="28"/>
      <c r="W87" s="28"/>
      <c r="X87" s="28"/>
      <c r="Y87" s="28"/>
      <c r="Z87" s="217" t="str">
        <f t="shared" si="10"/>
        <v/>
      </c>
      <c r="AA87" s="1">
        <f t="shared" si="11"/>
        <v>0</v>
      </c>
      <c r="AB87" s="1" t="str">
        <f t="shared" si="14"/>
        <v/>
      </c>
      <c r="AC87" s="1" t="str">
        <f t="shared" si="14"/>
        <v/>
      </c>
      <c r="AD87" s="1">
        <f t="shared" si="13"/>
        <v>0</v>
      </c>
      <c r="AE87" s="1">
        <f t="shared" si="13"/>
        <v>0</v>
      </c>
      <c r="AF87" s="1">
        <f t="shared" si="13"/>
        <v>0</v>
      </c>
      <c r="AG87" s="1">
        <f t="shared" si="13"/>
        <v>0</v>
      </c>
    </row>
    <row r="88" spans="2:33" ht="9.75" hidden="1" customHeight="1" x14ac:dyDescent="0.25">
      <c r="B88" s="24" t="str">
        <f t="shared" si="8"/>
        <v/>
      </c>
      <c r="C88" s="30" t="str">
        <f>IF('תנאי סף'!$AK88&lt;&gt;1,"",'תנאי סף'!C88)</f>
        <v/>
      </c>
      <c r="D88" s="30" t="str">
        <f>IF('תנאי סף'!$AK88&lt;&gt;1,"",'תנאי סף'!D88)</f>
        <v/>
      </c>
      <c r="E88" s="30" t="str">
        <f>IF('תנאי סף'!$AK88&lt;&gt;1,"",'תנאי סף'!E88)</f>
        <v/>
      </c>
      <c r="F88" s="30" t="str">
        <f>IF('תנאי סף'!$AK88&lt;&gt;1,"",'תנאי סף'!F88)</f>
        <v/>
      </c>
      <c r="G88" s="26"/>
      <c r="H88" s="26"/>
      <c r="I88" s="26"/>
      <c r="J88" s="26"/>
      <c r="K88" s="27"/>
      <c r="L88" s="28"/>
      <c r="M88" s="27"/>
      <c r="N88" s="30"/>
      <c r="O88" s="30"/>
      <c r="P88" s="28"/>
      <c r="Q88" s="28"/>
      <c r="R88" s="28"/>
      <c r="S88" s="28"/>
      <c r="T88" s="28"/>
      <c r="U88" s="28" t="str">
        <f t="shared" si="9"/>
        <v/>
      </c>
      <c r="V88" s="28"/>
      <c r="W88" s="28"/>
      <c r="X88" s="28"/>
      <c r="Y88" s="28"/>
      <c r="Z88" s="217" t="str">
        <f t="shared" si="10"/>
        <v/>
      </c>
      <c r="AA88" s="1">
        <f t="shared" si="11"/>
        <v>0</v>
      </c>
      <c r="AB88" s="1" t="str">
        <f t="shared" si="14"/>
        <v/>
      </c>
      <c r="AC88" s="1" t="str">
        <f t="shared" si="14"/>
        <v/>
      </c>
      <c r="AD88" s="1">
        <f t="shared" si="13"/>
        <v>0</v>
      </c>
      <c r="AE88" s="1">
        <f t="shared" si="13"/>
        <v>0</v>
      </c>
      <c r="AF88" s="1">
        <f t="shared" si="13"/>
        <v>0</v>
      </c>
      <c r="AG88" s="1">
        <f t="shared" si="13"/>
        <v>0</v>
      </c>
    </row>
    <row r="89" spans="2:33" ht="18.75" hidden="1" customHeight="1" x14ac:dyDescent="0.25">
      <c r="B89" s="24" t="str">
        <f t="shared" si="8"/>
        <v/>
      </c>
      <c r="C89" s="30" t="str">
        <f>IF('תנאי סף'!$AK89&lt;&gt;1,"",'תנאי סף'!C89)</f>
        <v/>
      </c>
      <c r="D89" s="30" t="str">
        <f>IF('תנאי סף'!$AK89&lt;&gt;1,"",'תנאי סף'!D89)</f>
        <v/>
      </c>
      <c r="E89" s="30" t="str">
        <f>IF('תנאי סף'!$AK89&lt;&gt;1,"",'תנאי סף'!E89)</f>
        <v/>
      </c>
      <c r="F89" s="30" t="str">
        <f>IF('תנאי סף'!$AK89&lt;&gt;1,"",'תנאי סף'!F89)</f>
        <v/>
      </c>
      <c r="G89" s="26"/>
      <c r="H89" s="26"/>
      <c r="I89" s="26"/>
      <c r="J89" s="26"/>
      <c r="K89" s="27"/>
      <c r="L89" s="28"/>
      <c r="M89" s="27"/>
      <c r="N89" s="30"/>
      <c r="O89" s="30"/>
      <c r="P89" s="28"/>
      <c r="Q89" s="28"/>
      <c r="R89" s="28"/>
      <c r="S89" s="28"/>
      <c r="T89" s="28"/>
      <c r="U89" s="28" t="str">
        <f t="shared" si="9"/>
        <v/>
      </c>
      <c r="V89" s="28"/>
      <c r="W89" s="28"/>
      <c r="X89" s="28"/>
      <c r="Y89" s="28"/>
      <c r="Z89" s="217" t="str">
        <f t="shared" si="10"/>
        <v/>
      </c>
      <c r="AA89" s="1">
        <f t="shared" si="11"/>
        <v>0</v>
      </c>
      <c r="AB89" s="1" t="str">
        <f t="shared" si="14"/>
        <v/>
      </c>
      <c r="AC89" s="1" t="str">
        <f t="shared" si="14"/>
        <v/>
      </c>
      <c r="AD89" s="1">
        <f t="shared" si="13"/>
        <v>0</v>
      </c>
      <c r="AE89" s="1">
        <f t="shared" si="13"/>
        <v>0</v>
      </c>
      <c r="AF89" s="1">
        <f t="shared" si="13"/>
        <v>0</v>
      </c>
      <c r="AG89" s="1">
        <f t="shared" si="13"/>
        <v>0</v>
      </c>
    </row>
    <row r="90" spans="2:33" ht="17.25" hidden="1" customHeight="1" x14ac:dyDescent="0.25">
      <c r="B90" s="24" t="str">
        <f t="shared" si="8"/>
        <v/>
      </c>
      <c r="C90" s="30" t="str">
        <f>IF('תנאי סף'!$AK90&lt;&gt;1,"",'תנאי סף'!C90)</f>
        <v/>
      </c>
      <c r="D90" s="30" t="str">
        <f>IF('תנאי סף'!$AK90&lt;&gt;1,"",'תנאי סף'!D90)</f>
        <v/>
      </c>
      <c r="E90" s="30" t="str">
        <f>IF('תנאי סף'!$AK90&lt;&gt;1,"",'תנאי סף'!E90)</f>
        <v/>
      </c>
      <c r="F90" s="30" t="str">
        <f>IF('תנאי סף'!$AK90&lt;&gt;1,"",'תנאי סף'!F90)</f>
        <v/>
      </c>
      <c r="G90" s="26"/>
      <c r="H90" s="26"/>
      <c r="I90" s="26"/>
      <c r="J90" s="26"/>
      <c r="K90" s="27"/>
      <c r="L90" s="28"/>
      <c r="M90" s="27"/>
      <c r="N90" s="30"/>
      <c r="O90" s="30"/>
      <c r="P90" s="28"/>
      <c r="Q90" s="28"/>
      <c r="R90" s="28"/>
      <c r="S90" s="28"/>
      <c r="T90" s="28"/>
      <c r="U90" s="28" t="str">
        <f t="shared" si="9"/>
        <v/>
      </c>
      <c r="V90" s="28"/>
      <c r="W90" s="28"/>
      <c r="X90" s="28"/>
      <c r="Y90" s="28"/>
      <c r="Z90" s="217" t="str">
        <f t="shared" si="10"/>
        <v/>
      </c>
      <c r="AA90" s="1">
        <f t="shared" si="11"/>
        <v>0</v>
      </c>
      <c r="AB90" s="1" t="str">
        <f t="shared" si="14"/>
        <v/>
      </c>
      <c r="AC90" s="1" t="str">
        <f t="shared" si="14"/>
        <v/>
      </c>
      <c r="AD90" s="1">
        <f t="shared" si="13"/>
        <v>0</v>
      </c>
      <c r="AE90" s="1">
        <f t="shared" si="13"/>
        <v>0</v>
      </c>
      <c r="AF90" s="1">
        <f t="shared" si="13"/>
        <v>0</v>
      </c>
      <c r="AG90" s="1">
        <f t="shared" si="13"/>
        <v>0</v>
      </c>
    </row>
    <row r="91" spans="2:33" ht="18" hidden="1" customHeight="1" x14ac:dyDescent="0.25">
      <c r="B91" s="24" t="str">
        <f t="shared" si="8"/>
        <v/>
      </c>
      <c r="C91" s="30" t="str">
        <f>IF('תנאי סף'!$AK91&lt;&gt;1,"",'תנאי סף'!C91)</f>
        <v/>
      </c>
      <c r="D91" s="30" t="str">
        <f>IF('תנאי סף'!$AK91&lt;&gt;1,"",'תנאי סף'!D91)</f>
        <v/>
      </c>
      <c r="E91" s="30" t="str">
        <f>IF('תנאי סף'!$AK91&lt;&gt;1,"",'תנאי סף'!E91)</f>
        <v/>
      </c>
      <c r="F91" s="30" t="str">
        <f>IF('תנאי סף'!$AK91&lt;&gt;1,"",'תנאי סף'!F91)</f>
        <v/>
      </c>
      <c r="G91" s="26"/>
      <c r="H91" s="26"/>
      <c r="I91" s="26"/>
      <c r="J91" s="26"/>
      <c r="K91" s="27"/>
      <c r="L91" s="28"/>
      <c r="M91" s="27"/>
      <c r="N91" s="30"/>
      <c r="O91" s="30"/>
      <c r="P91" s="28"/>
      <c r="Q91" s="28"/>
      <c r="R91" s="28"/>
      <c r="S91" s="28"/>
      <c r="T91" s="28"/>
      <c r="U91" s="28" t="str">
        <f t="shared" si="9"/>
        <v/>
      </c>
      <c r="V91" s="28"/>
      <c r="W91" s="28"/>
      <c r="X91" s="28"/>
      <c r="Y91" s="28"/>
      <c r="Z91" s="217" t="str">
        <f t="shared" si="10"/>
        <v/>
      </c>
      <c r="AA91" s="1">
        <f t="shared" si="11"/>
        <v>0</v>
      </c>
      <c r="AB91" s="1" t="str">
        <f t="shared" si="14"/>
        <v/>
      </c>
      <c r="AC91" s="1" t="str">
        <f t="shared" si="14"/>
        <v/>
      </c>
      <c r="AD91" s="1">
        <f t="shared" si="13"/>
        <v>0</v>
      </c>
      <c r="AE91" s="1">
        <f t="shared" si="13"/>
        <v>0</v>
      </c>
      <c r="AF91" s="1">
        <f t="shared" si="13"/>
        <v>0</v>
      </c>
      <c r="AG91" s="1">
        <f t="shared" si="13"/>
        <v>0</v>
      </c>
    </row>
    <row r="92" spans="2:33" ht="15.75" hidden="1" customHeight="1" x14ac:dyDescent="0.25">
      <c r="B92" s="24" t="str">
        <f t="shared" si="8"/>
        <v/>
      </c>
      <c r="C92" s="30" t="str">
        <f>IF('תנאי סף'!$AK92&lt;&gt;1,"",'תנאי סף'!C92)</f>
        <v/>
      </c>
      <c r="D92" s="30" t="str">
        <f>IF('תנאי סף'!$AK92&lt;&gt;1,"",'תנאי סף'!D92)</f>
        <v/>
      </c>
      <c r="E92" s="30" t="str">
        <f>IF('תנאי סף'!$AK92&lt;&gt;1,"",'תנאי סף'!E92)</f>
        <v/>
      </c>
      <c r="F92" s="30" t="str">
        <f>IF('תנאי סף'!$AK92&lt;&gt;1,"",'תנאי סף'!F92)</f>
        <v/>
      </c>
      <c r="G92" s="26"/>
      <c r="H92" s="26"/>
      <c r="I92" s="26"/>
      <c r="J92" s="26"/>
      <c r="K92" s="27"/>
      <c r="L92" s="28"/>
      <c r="M92" s="27"/>
      <c r="N92" s="30"/>
      <c r="O92" s="30"/>
      <c r="P92" s="28"/>
      <c r="Q92" s="28"/>
      <c r="R92" s="28"/>
      <c r="S92" s="28"/>
      <c r="T92" s="28"/>
      <c r="U92" s="28" t="str">
        <f t="shared" si="9"/>
        <v/>
      </c>
      <c r="V92" s="28"/>
      <c r="W92" s="28"/>
      <c r="X92" s="28"/>
      <c r="Y92" s="28"/>
      <c r="Z92" s="217" t="str">
        <f t="shared" si="10"/>
        <v/>
      </c>
      <c r="AA92" s="1">
        <f t="shared" si="11"/>
        <v>0</v>
      </c>
      <c r="AB92" s="1" t="str">
        <f t="shared" ref="AB92:AC130" si="15">IF($F92="","",AB$30)</f>
        <v/>
      </c>
      <c r="AC92" s="1" t="str">
        <f t="shared" si="15"/>
        <v/>
      </c>
      <c r="AD92" s="1">
        <f t="shared" si="13"/>
        <v>0</v>
      </c>
      <c r="AE92" s="1">
        <f t="shared" si="13"/>
        <v>0</v>
      </c>
      <c r="AF92" s="1">
        <f t="shared" si="13"/>
        <v>0</v>
      </c>
      <c r="AG92" s="1">
        <f t="shared" si="13"/>
        <v>0</v>
      </c>
    </row>
    <row r="93" spans="2:33" ht="16.5" hidden="1" customHeight="1" x14ac:dyDescent="0.25">
      <c r="B93" s="24" t="str">
        <f t="shared" si="8"/>
        <v/>
      </c>
      <c r="C93" s="30" t="str">
        <f>IF('תנאי סף'!$AK93&lt;&gt;1,"",'תנאי סף'!C93)</f>
        <v/>
      </c>
      <c r="D93" s="30" t="str">
        <f>IF('תנאי סף'!$AK93&lt;&gt;1,"",'תנאי סף'!D93)</f>
        <v/>
      </c>
      <c r="E93" s="30" t="str">
        <f>IF('תנאי סף'!$AK93&lt;&gt;1,"",'תנאי סף'!E93)</f>
        <v/>
      </c>
      <c r="F93" s="30" t="str">
        <f>IF('תנאי סף'!$AK93&lt;&gt;1,"",'תנאי סף'!F93)</f>
        <v/>
      </c>
      <c r="G93" s="26"/>
      <c r="H93" s="26"/>
      <c r="I93" s="26"/>
      <c r="J93" s="26"/>
      <c r="K93" s="27"/>
      <c r="L93" s="28"/>
      <c r="M93" s="27"/>
      <c r="N93" s="30"/>
      <c r="O93" s="30"/>
      <c r="P93" s="28"/>
      <c r="Q93" s="28"/>
      <c r="R93" s="28"/>
      <c r="S93" s="28"/>
      <c r="T93" s="28"/>
      <c r="U93" s="28" t="str">
        <f t="shared" si="9"/>
        <v/>
      </c>
      <c r="V93" s="28"/>
      <c r="W93" s="28"/>
      <c r="X93" s="28"/>
      <c r="Y93" s="28"/>
      <c r="Z93" s="217" t="str">
        <f t="shared" si="10"/>
        <v/>
      </c>
      <c r="AA93" s="1">
        <f t="shared" si="11"/>
        <v>0</v>
      </c>
      <c r="AB93" s="1" t="str">
        <f t="shared" si="15"/>
        <v/>
      </c>
      <c r="AC93" s="1" t="str">
        <f t="shared" si="15"/>
        <v/>
      </c>
      <c r="AD93" s="1">
        <f t="shared" si="13"/>
        <v>0</v>
      </c>
      <c r="AE93" s="1">
        <f t="shared" si="13"/>
        <v>0</v>
      </c>
      <c r="AF93" s="1">
        <f t="shared" si="13"/>
        <v>0</v>
      </c>
      <c r="AG93" s="1">
        <f t="shared" si="13"/>
        <v>0</v>
      </c>
    </row>
    <row r="94" spans="2:33" ht="18" hidden="1" customHeight="1" x14ac:dyDescent="0.25">
      <c r="B94" s="24" t="str">
        <f t="shared" si="8"/>
        <v/>
      </c>
      <c r="C94" s="30" t="str">
        <f>IF('תנאי סף'!$AK94&lt;&gt;1,"",'תנאי סף'!C94)</f>
        <v/>
      </c>
      <c r="D94" s="30" t="str">
        <f>IF('תנאי סף'!$AK94&lt;&gt;1,"",'תנאי סף'!D94)</f>
        <v/>
      </c>
      <c r="E94" s="30" t="str">
        <f>IF('תנאי סף'!$AK94&lt;&gt;1,"",'תנאי סף'!E94)</f>
        <v/>
      </c>
      <c r="F94" s="30" t="str">
        <f>IF('תנאי סף'!$AK94&lt;&gt;1,"",'תנאי סף'!F94)</f>
        <v/>
      </c>
      <c r="G94" s="26"/>
      <c r="H94" s="26"/>
      <c r="I94" s="26"/>
      <c r="J94" s="26"/>
      <c r="K94" s="27"/>
      <c r="L94" s="28"/>
      <c r="M94" s="27"/>
      <c r="N94" s="30"/>
      <c r="O94" s="30"/>
      <c r="P94" s="28"/>
      <c r="Q94" s="28"/>
      <c r="R94" s="28"/>
      <c r="S94" s="28"/>
      <c r="T94" s="28"/>
      <c r="U94" s="28" t="str">
        <f t="shared" si="9"/>
        <v/>
      </c>
      <c r="V94" s="28"/>
      <c r="W94" s="28"/>
      <c r="X94" s="28"/>
      <c r="Y94" s="28"/>
      <c r="Z94" s="217" t="str">
        <f t="shared" si="10"/>
        <v/>
      </c>
      <c r="AA94" s="1">
        <f t="shared" si="11"/>
        <v>0</v>
      </c>
      <c r="AB94" s="1" t="str">
        <f t="shared" si="15"/>
        <v/>
      </c>
      <c r="AC94" s="1" t="str">
        <f t="shared" si="15"/>
        <v/>
      </c>
      <c r="AD94" s="1">
        <f t="shared" si="13"/>
        <v>0</v>
      </c>
      <c r="AE94" s="1">
        <f t="shared" si="13"/>
        <v>0</v>
      </c>
      <c r="AF94" s="1">
        <f t="shared" si="13"/>
        <v>0</v>
      </c>
      <c r="AG94" s="1">
        <f t="shared" si="13"/>
        <v>0</v>
      </c>
    </row>
    <row r="95" spans="2:33" ht="0.75" hidden="1" customHeight="1" x14ac:dyDescent="0.25">
      <c r="B95" s="24" t="str">
        <f t="shared" si="8"/>
        <v/>
      </c>
      <c r="C95" s="30" t="str">
        <f>IF('תנאי סף'!$AK95&lt;&gt;1,"",'תנאי סף'!C95)</f>
        <v/>
      </c>
      <c r="D95" s="30" t="str">
        <f>IF('תנאי סף'!$AK95&lt;&gt;1,"",'תנאי סף'!D95)</f>
        <v/>
      </c>
      <c r="E95" s="30" t="str">
        <f>IF('תנאי סף'!$AK95&lt;&gt;1,"",'תנאי סף'!E95)</f>
        <v/>
      </c>
      <c r="F95" s="30" t="str">
        <f>IF('תנאי סף'!$AK95&lt;&gt;1,"",'תנאי סף'!F95)</f>
        <v/>
      </c>
      <c r="G95" s="26"/>
      <c r="H95" s="26"/>
      <c r="I95" s="26"/>
      <c r="J95" s="26"/>
      <c r="K95" s="27"/>
      <c r="L95" s="28"/>
      <c r="M95" s="27"/>
      <c r="N95" s="30"/>
      <c r="O95" s="30"/>
      <c r="P95" s="28"/>
      <c r="Q95" s="28"/>
      <c r="R95" s="28"/>
      <c r="S95" s="28"/>
      <c r="T95" s="28"/>
      <c r="U95" s="28" t="str">
        <f t="shared" si="9"/>
        <v/>
      </c>
      <c r="V95" s="28"/>
      <c r="W95" s="28"/>
      <c r="X95" s="28"/>
      <c r="Y95" s="28"/>
      <c r="Z95" s="217" t="str">
        <f t="shared" si="10"/>
        <v/>
      </c>
      <c r="AA95" s="1">
        <f t="shared" si="11"/>
        <v>0</v>
      </c>
      <c r="AB95" s="1" t="str">
        <f t="shared" si="15"/>
        <v/>
      </c>
      <c r="AC95" s="1" t="str">
        <f t="shared" si="15"/>
        <v/>
      </c>
      <c r="AD95" s="1">
        <f t="shared" si="13"/>
        <v>0</v>
      </c>
      <c r="AE95" s="1">
        <f t="shared" si="13"/>
        <v>0</v>
      </c>
      <c r="AF95" s="1">
        <f t="shared" si="13"/>
        <v>0</v>
      </c>
      <c r="AG95" s="1">
        <f t="shared" ref="AG95" si="16">IF(J$30="",1,IF(J95="",0,IF(J$30=$AE$1,IF(ISNA(MATCH(J95,$AB$30:$AC$30,0)),0,1),IF(J$30=$AF$1,IF(IFERROR(J95*1,"bad")="bad",0,1),IF(J$30=$AG$1,IF(IFERROR(IF(J95=TRUNC(J95),1,"bad"),"bad")="bad",0,1),IF(J$30=$AH$1,IF(AND(IF(IFERROR(J95*1,"bad")="bad",0,1)=1,J95&gt;=0),1,0),IF(J$30=$AI$1,IF(AND(IF(IFERROR(IF(J95=TRUNC(J95),1,"bad"),"bad")="bad",0,1)=1,J95&gt;=0),1,0),IF(J$30=$AJ$1,IF(AND(IF(IFERROR(J95*1,"bad")="bad",0,1)=1,J95&gt;0),1,0),IF(J$30=$AK$1,IF(AND(IF(IFERROR(IF(J95=TRUNC(J95),1,"bad"),"bad")="bad",0,1)=1,J95&gt;0),1,0),IF(J$30=$AL$1,1,IF(J$30=$AM$1,IF(IFERROR(HLOOKUP(J95,$AE$4:$AN$4,1,0),"bad")="bad",0,1),0)))))))))))</f>
        <v>0</v>
      </c>
    </row>
    <row r="96" spans="2:33" ht="24" hidden="1" customHeight="1" x14ac:dyDescent="0.25">
      <c r="B96" s="24" t="str">
        <f t="shared" ref="B96:B130" si="17">IF(F96="","",ROW()-30)</f>
        <v/>
      </c>
      <c r="C96" s="30" t="str">
        <f>IF('תנאי סף'!$AK96&lt;&gt;1,"",'תנאי סף'!C96)</f>
        <v/>
      </c>
      <c r="D96" s="30" t="str">
        <f>IF('תנאי סף'!$AK96&lt;&gt;1,"",'תנאי סף'!D96)</f>
        <v/>
      </c>
      <c r="E96" s="30" t="str">
        <f>IF('תנאי סף'!$AK96&lt;&gt;1,"",'תנאי סף'!E96)</f>
        <v/>
      </c>
      <c r="F96" s="30" t="str">
        <f>IF('תנאי סף'!$AK96&lt;&gt;1,"",'תנאי סף'!F96)</f>
        <v/>
      </c>
      <c r="G96" s="26"/>
      <c r="H96" s="26"/>
      <c r="I96" s="26"/>
      <c r="J96" s="26"/>
      <c r="K96" s="27"/>
      <c r="L96" s="28"/>
      <c r="M96" s="27"/>
      <c r="N96" s="30"/>
      <c r="O96" s="30"/>
      <c r="P96" s="28"/>
      <c r="Q96" s="28"/>
      <c r="R96" s="28"/>
      <c r="S96" s="28"/>
      <c r="T96" s="28"/>
      <c r="U96" s="28" t="str">
        <f t="shared" ref="U96:U130" si="18">IF($F96="","",IF($AA96&lt;&gt;1,$AB$1,IFERROR(SUM(G96:J96),$AB$1)))</f>
        <v/>
      </c>
      <c r="V96" s="28"/>
      <c r="W96" s="28"/>
      <c r="X96" s="28"/>
      <c r="Y96" s="28"/>
      <c r="Z96" s="217" t="str">
        <f t="shared" ref="Z96:Z130" si="19">IF($F96="","",IF(OR($AA96&lt;&gt;1,U96=$AB$1),$AB$1,IFERROR(U96/$U$131,0)))</f>
        <v/>
      </c>
      <c r="AA96" s="1">
        <f t="shared" ref="AA96:AA130" si="20">IF(SUM(AD96:AV96)=COUNT(AD96:AV96),1,0)</f>
        <v>0</v>
      </c>
      <c r="AB96" s="1" t="str">
        <f t="shared" si="15"/>
        <v/>
      </c>
      <c r="AC96" s="1" t="str">
        <f t="shared" si="15"/>
        <v/>
      </c>
      <c r="AD96" s="1">
        <f t="shared" ref="AD96:AG130" si="21">IF(G$30="",1,IF(G96="",0,IF(G$30=$AE$1,IF(ISNA(MATCH(G96,$AB$30:$AC$30,0)),0,1),IF(G$30=$AF$1,IF(IFERROR(G96*1,"bad")="bad",0,1),IF(G$30=$AG$1,IF(IFERROR(IF(G96=TRUNC(G96),1,"bad"),"bad")="bad",0,1),IF(G$30=$AH$1,IF(AND(IF(IFERROR(G96*1,"bad")="bad",0,1)=1,G96&gt;=0),1,0),IF(G$30=$AI$1,IF(AND(IF(IFERROR(IF(G96=TRUNC(G96),1,"bad"),"bad")="bad",0,1)=1,G96&gt;=0),1,0),IF(G$30=$AJ$1,IF(AND(IF(IFERROR(G96*1,"bad")="bad",0,1)=1,G96&gt;0),1,0),IF(G$30=$AK$1,IF(AND(IF(IFERROR(IF(G96=TRUNC(G96),1,"bad"),"bad")="bad",0,1)=1,G96&gt;0),1,0),IF(G$30=$AL$1,1,IF(G$30=$AM$1,IF(IFERROR(HLOOKUP(G96,$AE$4:$AN$4,1,0),"bad")="bad",0,1),0)))))))))))</f>
        <v>0</v>
      </c>
      <c r="AE96" s="1">
        <f t="shared" si="21"/>
        <v>0</v>
      </c>
      <c r="AF96" s="1">
        <f t="shared" si="21"/>
        <v>0</v>
      </c>
      <c r="AG96" s="1">
        <f t="shared" si="21"/>
        <v>0</v>
      </c>
    </row>
    <row r="97" spans="2:33" ht="25.5" hidden="1" customHeight="1" x14ac:dyDescent="0.25">
      <c r="B97" s="24" t="str">
        <f t="shared" si="17"/>
        <v/>
      </c>
      <c r="C97" s="30" t="str">
        <f>IF('תנאי סף'!$AK97&lt;&gt;1,"",'תנאי סף'!C97)</f>
        <v/>
      </c>
      <c r="D97" s="30" t="str">
        <f>IF('תנאי סף'!$AK97&lt;&gt;1,"",'תנאי סף'!D97)</f>
        <v/>
      </c>
      <c r="E97" s="30" t="str">
        <f>IF('תנאי סף'!$AK97&lt;&gt;1,"",'תנאי סף'!E97)</f>
        <v/>
      </c>
      <c r="F97" s="30" t="str">
        <f>IF('תנאי סף'!$AK97&lt;&gt;1,"",'תנאי סף'!F97)</f>
        <v/>
      </c>
      <c r="G97" s="26"/>
      <c r="H97" s="26"/>
      <c r="I97" s="26"/>
      <c r="J97" s="26"/>
      <c r="K97" s="27"/>
      <c r="L97" s="28"/>
      <c r="M97" s="27"/>
      <c r="N97" s="30"/>
      <c r="O97" s="30"/>
      <c r="P97" s="28"/>
      <c r="Q97" s="28"/>
      <c r="R97" s="28"/>
      <c r="S97" s="28"/>
      <c r="T97" s="28"/>
      <c r="U97" s="28" t="str">
        <f t="shared" si="18"/>
        <v/>
      </c>
      <c r="V97" s="28"/>
      <c r="W97" s="28"/>
      <c r="X97" s="28"/>
      <c r="Y97" s="28"/>
      <c r="Z97" s="217" t="str">
        <f t="shared" si="19"/>
        <v/>
      </c>
      <c r="AA97" s="1">
        <f t="shared" si="20"/>
        <v>0</v>
      </c>
      <c r="AB97" s="1" t="str">
        <f t="shared" si="15"/>
        <v/>
      </c>
      <c r="AC97" s="1" t="str">
        <f t="shared" si="15"/>
        <v/>
      </c>
      <c r="AD97" s="1">
        <f t="shared" si="21"/>
        <v>0</v>
      </c>
      <c r="AE97" s="1">
        <f t="shared" si="21"/>
        <v>0</v>
      </c>
      <c r="AF97" s="1">
        <f t="shared" si="21"/>
        <v>0</v>
      </c>
      <c r="AG97" s="1">
        <f t="shared" si="21"/>
        <v>0</v>
      </c>
    </row>
    <row r="98" spans="2:33" ht="23.25" hidden="1" customHeight="1" x14ac:dyDescent="0.25">
      <c r="B98" s="24" t="str">
        <f t="shared" si="17"/>
        <v/>
      </c>
      <c r="C98" s="30" t="str">
        <f>IF('תנאי סף'!$AK98&lt;&gt;1,"",'תנאי סף'!C98)</f>
        <v/>
      </c>
      <c r="D98" s="30" t="str">
        <f>IF('תנאי סף'!$AK98&lt;&gt;1,"",'תנאי סף'!D98)</f>
        <v/>
      </c>
      <c r="E98" s="30" t="str">
        <f>IF('תנאי סף'!$AK98&lt;&gt;1,"",'תנאי סף'!E98)</f>
        <v/>
      </c>
      <c r="F98" s="30" t="str">
        <f>IF('תנאי סף'!$AK98&lt;&gt;1,"",'תנאי סף'!F98)</f>
        <v/>
      </c>
      <c r="G98" s="26"/>
      <c r="H98" s="26"/>
      <c r="I98" s="26"/>
      <c r="J98" s="26"/>
      <c r="K98" s="27"/>
      <c r="L98" s="28"/>
      <c r="M98" s="27"/>
      <c r="N98" s="30"/>
      <c r="O98" s="30"/>
      <c r="P98" s="28"/>
      <c r="Q98" s="28"/>
      <c r="R98" s="28"/>
      <c r="S98" s="28"/>
      <c r="T98" s="28"/>
      <c r="U98" s="28" t="str">
        <f t="shared" si="18"/>
        <v/>
      </c>
      <c r="V98" s="28"/>
      <c r="W98" s="28"/>
      <c r="X98" s="28"/>
      <c r="Y98" s="28"/>
      <c r="Z98" s="217" t="str">
        <f t="shared" si="19"/>
        <v/>
      </c>
      <c r="AA98" s="1">
        <f t="shared" si="20"/>
        <v>0</v>
      </c>
      <c r="AB98" s="1" t="str">
        <f t="shared" si="15"/>
        <v/>
      </c>
      <c r="AC98" s="1" t="str">
        <f t="shared" si="15"/>
        <v/>
      </c>
      <c r="AD98" s="1">
        <f t="shared" si="21"/>
        <v>0</v>
      </c>
      <c r="AE98" s="1">
        <f t="shared" si="21"/>
        <v>0</v>
      </c>
      <c r="AF98" s="1">
        <f t="shared" si="21"/>
        <v>0</v>
      </c>
      <c r="AG98" s="1">
        <f t="shared" si="21"/>
        <v>0</v>
      </c>
    </row>
    <row r="99" spans="2:33" ht="24.75" hidden="1" customHeight="1" x14ac:dyDescent="0.25">
      <c r="B99" s="24" t="str">
        <f t="shared" si="17"/>
        <v/>
      </c>
      <c r="C99" s="30" t="str">
        <f>IF('תנאי סף'!$AK99&lt;&gt;1,"",'תנאי סף'!C99)</f>
        <v/>
      </c>
      <c r="D99" s="30" t="str">
        <f>IF('תנאי סף'!$AK99&lt;&gt;1,"",'תנאי סף'!D99)</f>
        <v/>
      </c>
      <c r="E99" s="30" t="str">
        <f>IF('תנאי סף'!$AK99&lt;&gt;1,"",'תנאי סף'!E99)</f>
        <v/>
      </c>
      <c r="F99" s="30" t="str">
        <f>IF('תנאי סף'!$AK99&lt;&gt;1,"",'תנאי סף'!F99)</f>
        <v/>
      </c>
      <c r="G99" s="26"/>
      <c r="H99" s="26"/>
      <c r="I99" s="26"/>
      <c r="J99" s="26"/>
      <c r="K99" s="27"/>
      <c r="L99" s="28"/>
      <c r="M99" s="27"/>
      <c r="N99" s="30"/>
      <c r="O99" s="30"/>
      <c r="P99" s="28"/>
      <c r="Q99" s="28"/>
      <c r="R99" s="28"/>
      <c r="S99" s="28"/>
      <c r="T99" s="28"/>
      <c r="U99" s="28" t="str">
        <f t="shared" si="18"/>
        <v/>
      </c>
      <c r="V99" s="28"/>
      <c r="W99" s="28"/>
      <c r="X99" s="28"/>
      <c r="Y99" s="28"/>
      <c r="Z99" s="217" t="str">
        <f t="shared" si="19"/>
        <v/>
      </c>
      <c r="AA99" s="1">
        <f t="shared" si="20"/>
        <v>0</v>
      </c>
      <c r="AB99" s="1" t="str">
        <f t="shared" si="15"/>
        <v/>
      </c>
      <c r="AC99" s="1" t="str">
        <f t="shared" si="15"/>
        <v/>
      </c>
      <c r="AD99" s="1">
        <f t="shared" si="21"/>
        <v>0</v>
      </c>
      <c r="AE99" s="1">
        <f t="shared" si="21"/>
        <v>0</v>
      </c>
      <c r="AF99" s="1">
        <f t="shared" si="21"/>
        <v>0</v>
      </c>
      <c r="AG99" s="1">
        <f t="shared" si="21"/>
        <v>0</v>
      </c>
    </row>
    <row r="100" spans="2:33" ht="31.5" hidden="1" customHeight="1" x14ac:dyDescent="0.25">
      <c r="B100" s="24" t="str">
        <f t="shared" si="17"/>
        <v/>
      </c>
      <c r="C100" s="30" t="str">
        <f>IF('תנאי סף'!$AK100&lt;&gt;1,"",'תנאי סף'!C100)</f>
        <v/>
      </c>
      <c r="D100" s="30" t="str">
        <f>IF('תנאי סף'!$AK100&lt;&gt;1,"",'תנאי סף'!D100)</f>
        <v/>
      </c>
      <c r="E100" s="30" t="str">
        <f>IF('תנאי סף'!$AK100&lt;&gt;1,"",'תנאי סף'!E100)</f>
        <v/>
      </c>
      <c r="F100" s="30" t="str">
        <f>IF('תנאי סף'!$AK100&lt;&gt;1,"",'תנאי סף'!F100)</f>
        <v/>
      </c>
      <c r="G100" s="26"/>
      <c r="H100" s="26"/>
      <c r="I100" s="26"/>
      <c r="J100" s="26"/>
      <c r="K100" s="27"/>
      <c r="L100" s="28"/>
      <c r="M100" s="27"/>
      <c r="N100" s="30"/>
      <c r="O100" s="30"/>
      <c r="P100" s="28"/>
      <c r="Q100" s="28"/>
      <c r="R100" s="28"/>
      <c r="S100" s="28"/>
      <c r="T100" s="28"/>
      <c r="U100" s="28" t="str">
        <f t="shared" si="18"/>
        <v/>
      </c>
      <c r="V100" s="28"/>
      <c r="W100" s="28"/>
      <c r="X100" s="28"/>
      <c r="Y100" s="28"/>
      <c r="Z100" s="217" t="str">
        <f t="shared" si="19"/>
        <v/>
      </c>
      <c r="AA100" s="1">
        <f t="shared" si="20"/>
        <v>0</v>
      </c>
      <c r="AB100" s="1" t="str">
        <f t="shared" si="15"/>
        <v/>
      </c>
      <c r="AC100" s="1" t="str">
        <f t="shared" si="15"/>
        <v/>
      </c>
      <c r="AD100" s="1">
        <f t="shared" si="21"/>
        <v>0</v>
      </c>
      <c r="AE100" s="1">
        <f t="shared" si="21"/>
        <v>0</v>
      </c>
      <c r="AF100" s="1">
        <f t="shared" si="21"/>
        <v>0</v>
      </c>
      <c r="AG100" s="1">
        <f t="shared" si="21"/>
        <v>0</v>
      </c>
    </row>
    <row r="101" spans="2:33" ht="25.5" hidden="1" customHeight="1" x14ac:dyDescent="0.25">
      <c r="B101" s="24" t="str">
        <f t="shared" si="17"/>
        <v/>
      </c>
      <c r="C101" s="30" t="str">
        <f>IF('תנאי סף'!$AK101&lt;&gt;1,"",'תנאי סף'!C101)</f>
        <v/>
      </c>
      <c r="D101" s="30" t="str">
        <f>IF('תנאי סף'!$AK101&lt;&gt;1,"",'תנאי סף'!D101)</f>
        <v/>
      </c>
      <c r="E101" s="30" t="str">
        <f>IF('תנאי סף'!$AK101&lt;&gt;1,"",'תנאי סף'!E101)</f>
        <v/>
      </c>
      <c r="F101" s="30" t="str">
        <f>IF('תנאי סף'!$AK101&lt;&gt;1,"",'תנאי סף'!F101)</f>
        <v/>
      </c>
      <c r="G101" s="26"/>
      <c r="H101" s="26"/>
      <c r="I101" s="26"/>
      <c r="J101" s="26"/>
      <c r="K101" s="27"/>
      <c r="L101" s="28"/>
      <c r="M101" s="27"/>
      <c r="N101" s="30"/>
      <c r="O101" s="30"/>
      <c r="P101" s="28"/>
      <c r="Q101" s="28"/>
      <c r="R101" s="28"/>
      <c r="S101" s="28"/>
      <c r="T101" s="28"/>
      <c r="U101" s="28" t="str">
        <f t="shared" si="18"/>
        <v/>
      </c>
      <c r="V101" s="28"/>
      <c r="W101" s="28"/>
      <c r="X101" s="28"/>
      <c r="Y101" s="28"/>
      <c r="Z101" s="217" t="str">
        <f t="shared" si="19"/>
        <v/>
      </c>
      <c r="AA101" s="1">
        <f t="shared" si="20"/>
        <v>0</v>
      </c>
      <c r="AB101" s="1" t="str">
        <f t="shared" si="15"/>
        <v/>
      </c>
      <c r="AC101" s="1" t="str">
        <f t="shared" si="15"/>
        <v/>
      </c>
      <c r="AD101" s="1">
        <f t="shared" si="21"/>
        <v>0</v>
      </c>
      <c r="AE101" s="1">
        <f t="shared" si="21"/>
        <v>0</v>
      </c>
      <c r="AF101" s="1">
        <f t="shared" si="21"/>
        <v>0</v>
      </c>
      <c r="AG101" s="1">
        <f t="shared" si="21"/>
        <v>0</v>
      </c>
    </row>
    <row r="102" spans="2:33" ht="15.75" hidden="1" customHeight="1" x14ac:dyDescent="0.25">
      <c r="B102" s="24" t="str">
        <f t="shared" si="17"/>
        <v/>
      </c>
      <c r="C102" s="30" t="str">
        <f>IF('תנאי סף'!$AK102&lt;&gt;1,"",'תנאי סף'!C102)</f>
        <v/>
      </c>
      <c r="D102" s="30" t="str">
        <f>IF('תנאי סף'!$AK102&lt;&gt;1,"",'תנאי סף'!D102)</f>
        <v/>
      </c>
      <c r="E102" s="30" t="str">
        <f>IF('תנאי סף'!$AK102&lt;&gt;1,"",'תנאי סף'!E102)</f>
        <v/>
      </c>
      <c r="F102" s="30" t="str">
        <f>IF('תנאי סף'!$AK102&lt;&gt;1,"",'תנאי סף'!F102)</f>
        <v/>
      </c>
      <c r="G102" s="26"/>
      <c r="H102" s="26"/>
      <c r="I102" s="26"/>
      <c r="J102" s="26"/>
      <c r="K102" s="27"/>
      <c r="L102" s="28"/>
      <c r="M102" s="27"/>
      <c r="N102" s="30"/>
      <c r="O102" s="30"/>
      <c r="P102" s="28"/>
      <c r="Q102" s="28"/>
      <c r="R102" s="28"/>
      <c r="S102" s="28"/>
      <c r="T102" s="28"/>
      <c r="U102" s="28" t="str">
        <f t="shared" si="18"/>
        <v/>
      </c>
      <c r="V102" s="28"/>
      <c r="W102" s="28"/>
      <c r="X102" s="28"/>
      <c r="Y102" s="28"/>
      <c r="Z102" s="217" t="str">
        <f t="shared" si="19"/>
        <v/>
      </c>
      <c r="AA102" s="1">
        <f t="shared" si="20"/>
        <v>0</v>
      </c>
      <c r="AB102" s="1" t="str">
        <f t="shared" si="15"/>
        <v/>
      </c>
      <c r="AC102" s="1" t="str">
        <f t="shared" si="15"/>
        <v/>
      </c>
      <c r="AD102" s="1">
        <f t="shared" si="21"/>
        <v>0</v>
      </c>
      <c r="AE102" s="1">
        <f t="shared" si="21"/>
        <v>0</v>
      </c>
      <c r="AF102" s="1">
        <f t="shared" si="21"/>
        <v>0</v>
      </c>
      <c r="AG102" s="1">
        <f t="shared" si="21"/>
        <v>0</v>
      </c>
    </row>
    <row r="103" spans="2:33" ht="22.5" hidden="1" customHeight="1" x14ac:dyDescent="0.25">
      <c r="B103" s="24" t="str">
        <f t="shared" si="17"/>
        <v/>
      </c>
      <c r="C103" s="30" t="str">
        <f>IF('תנאי סף'!$AK103&lt;&gt;1,"",'תנאי סף'!C103)</f>
        <v/>
      </c>
      <c r="D103" s="30" t="str">
        <f>IF('תנאי סף'!$AK103&lt;&gt;1,"",'תנאי סף'!D103)</f>
        <v/>
      </c>
      <c r="E103" s="30" t="str">
        <f>IF('תנאי סף'!$AK103&lt;&gt;1,"",'תנאי סף'!E103)</f>
        <v/>
      </c>
      <c r="F103" s="30" t="str">
        <f>IF('תנאי סף'!$AK103&lt;&gt;1,"",'תנאי סף'!F103)</f>
        <v/>
      </c>
      <c r="G103" s="26"/>
      <c r="H103" s="26"/>
      <c r="I103" s="26"/>
      <c r="J103" s="26"/>
      <c r="K103" s="27"/>
      <c r="L103" s="28"/>
      <c r="M103" s="27"/>
      <c r="N103" s="30"/>
      <c r="O103" s="30"/>
      <c r="P103" s="28"/>
      <c r="Q103" s="28"/>
      <c r="R103" s="28"/>
      <c r="S103" s="28"/>
      <c r="T103" s="28"/>
      <c r="U103" s="28" t="str">
        <f t="shared" si="18"/>
        <v/>
      </c>
      <c r="V103" s="28"/>
      <c r="W103" s="28"/>
      <c r="X103" s="28"/>
      <c r="Y103" s="28"/>
      <c r="Z103" s="217" t="str">
        <f t="shared" si="19"/>
        <v/>
      </c>
      <c r="AA103" s="1">
        <f t="shared" si="20"/>
        <v>0</v>
      </c>
      <c r="AB103" s="1" t="str">
        <f t="shared" si="15"/>
        <v/>
      </c>
      <c r="AC103" s="1" t="str">
        <f t="shared" si="15"/>
        <v/>
      </c>
      <c r="AD103" s="1">
        <f t="shared" si="21"/>
        <v>0</v>
      </c>
      <c r="AE103" s="1">
        <f t="shared" si="21"/>
        <v>0</v>
      </c>
      <c r="AF103" s="1">
        <f t="shared" si="21"/>
        <v>0</v>
      </c>
      <c r="AG103" s="1">
        <f t="shared" si="21"/>
        <v>0</v>
      </c>
    </row>
    <row r="104" spans="2:33" ht="24.75" hidden="1" customHeight="1" x14ac:dyDescent="0.25">
      <c r="B104" s="24" t="str">
        <f t="shared" si="17"/>
        <v/>
      </c>
      <c r="C104" s="30" t="str">
        <f>IF('תנאי סף'!$AK104&lt;&gt;1,"",'תנאי סף'!C104)</f>
        <v/>
      </c>
      <c r="D104" s="30" t="str">
        <f>IF('תנאי סף'!$AK104&lt;&gt;1,"",'תנאי סף'!D104)</f>
        <v/>
      </c>
      <c r="E104" s="30" t="str">
        <f>IF('תנאי סף'!$AK104&lt;&gt;1,"",'תנאי סף'!E104)</f>
        <v/>
      </c>
      <c r="F104" s="30" t="str">
        <f>IF('תנאי סף'!$AK104&lt;&gt;1,"",'תנאי סף'!F104)</f>
        <v/>
      </c>
      <c r="G104" s="26"/>
      <c r="H104" s="26"/>
      <c r="I104" s="26"/>
      <c r="J104" s="26"/>
      <c r="K104" s="27"/>
      <c r="L104" s="28"/>
      <c r="M104" s="27"/>
      <c r="N104" s="30"/>
      <c r="O104" s="30"/>
      <c r="P104" s="28"/>
      <c r="Q104" s="28"/>
      <c r="R104" s="28"/>
      <c r="S104" s="28"/>
      <c r="T104" s="28"/>
      <c r="U104" s="28" t="str">
        <f t="shared" si="18"/>
        <v/>
      </c>
      <c r="V104" s="28"/>
      <c r="W104" s="28"/>
      <c r="X104" s="28"/>
      <c r="Y104" s="28"/>
      <c r="Z104" s="217" t="str">
        <f t="shared" si="19"/>
        <v/>
      </c>
      <c r="AA104" s="1">
        <f t="shared" si="20"/>
        <v>0</v>
      </c>
      <c r="AB104" s="1" t="str">
        <f t="shared" si="15"/>
        <v/>
      </c>
      <c r="AC104" s="1" t="str">
        <f t="shared" si="15"/>
        <v/>
      </c>
      <c r="AD104" s="1">
        <f t="shared" si="21"/>
        <v>0</v>
      </c>
      <c r="AE104" s="1">
        <f t="shared" si="21"/>
        <v>0</v>
      </c>
      <c r="AF104" s="1">
        <f t="shared" si="21"/>
        <v>0</v>
      </c>
      <c r="AG104" s="1">
        <f t="shared" si="21"/>
        <v>0</v>
      </c>
    </row>
    <row r="105" spans="2:33" ht="24" hidden="1" customHeight="1" x14ac:dyDescent="0.25">
      <c r="B105" s="24" t="str">
        <f t="shared" si="17"/>
        <v/>
      </c>
      <c r="C105" s="30" t="str">
        <f>IF('תנאי סף'!$AK105&lt;&gt;1,"",'תנאי סף'!C105)</f>
        <v/>
      </c>
      <c r="D105" s="30" t="str">
        <f>IF('תנאי סף'!$AK105&lt;&gt;1,"",'תנאי סף'!D105)</f>
        <v/>
      </c>
      <c r="E105" s="30" t="str">
        <f>IF('תנאי סף'!$AK105&lt;&gt;1,"",'תנאי סף'!E105)</f>
        <v/>
      </c>
      <c r="F105" s="30" t="str">
        <f>IF('תנאי סף'!$AK105&lt;&gt;1,"",'תנאי סף'!F105)</f>
        <v/>
      </c>
      <c r="G105" s="26"/>
      <c r="H105" s="26"/>
      <c r="I105" s="26"/>
      <c r="J105" s="26"/>
      <c r="K105" s="27"/>
      <c r="L105" s="28"/>
      <c r="M105" s="27"/>
      <c r="N105" s="30"/>
      <c r="O105" s="30"/>
      <c r="P105" s="28"/>
      <c r="Q105" s="28"/>
      <c r="R105" s="28"/>
      <c r="S105" s="28"/>
      <c r="T105" s="28"/>
      <c r="U105" s="28" t="str">
        <f t="shared" si="18"/>
        <v/>
      </c>
      <c r="V105" s="28"/>
      <c r="W105" s="28"/>
      <c r="X105" s="28"/>
      <c r="Y105" s="28"/>
      <c r="Z105" s="217" t="str">
        <f t="shared" si="19"/>
        <v/>
      </c>
      <c r="AA105" s="1">
        <f t="shared" si="20"/>
        <v>0</v>
      </c>
      <c r="AB105" s="1" t="str">
        <f t="shared" si="15"/>
        <v/>
      </c>
      <c r="AC105" s="1" t="str">
        <f t="shared" si="15"/>
        <v/>
      </c>
      <c r="AD105" s="1">
        <f t="shared" si="21"/>
        <v>0</v>
      </c>
      <c r="AE105" s="1">
        <f t="shared" si="21"/>
        <v>0</v>
      </c>
      <c r="AF105" s="1">
        <f t="shared" si="21"/>
        <v>0</v>
      </c>
      <c r="AG105" s="1">
        <f t="shared" si="21"/>
        <v>0</v>
      </c>
    </row>
    <row r="106" spans="2:33" ht="21.75" hidden="1" customHeight="1" x14ac:dyDescent="0.25">
      <c r="B106" s="24" t="str">
        <f t="shared" si="17"/>
        <v/>
      </c>
      <c r="C106" s="30" t="str">
        <f>IF('תנאי סף'!$AK106&lt;&gt;1,"",'תנאי סף'!C106)</f>
        <v/>
      </c>
      <c r="D106" s="30" t="str">
        <f>IF('תנאי סף'!$AK106&lt;&gt;1,"",'תנאי סף'!D106)</f>
        <v/>
      </c>
      <c r="E106" s="30" t="str">
        <f>IF('תנאי סף'!$AK106&lt;&gt;1,"",'תנאי סף'!E106)</f>
        <v/>
      </c>
      <c r="F106" s="30" t="str">
        <f>IF('תנאי סף'!$AK106&lt;&gt;1,"",'תנאי סף'!F106)</f>
        <v/>
      </c>
      <c r="G106" s="26"/>
      <c r="H106" s="26"/>
      <c r="I106" s="26"/>
      <c r="J106" s="26"/>
      <c r="K106" s="27"/>
      <c r="L106" s="28"/>
      <c r="M106" s="27"/>
      <c r="N106" s="30"/>
      <c r="O106" s="30"/>
      <c r="P106" s="28"/>
      <c r="Q106" s="28"/>
      <c r="R106" s="28"/>
      <c r="S106" s="28"/>
      <c r="T106" s="28"/>
      <c r="U106" s="28" t="str">
        <f t="shared" si="18"/>
        <v/>
      </c>
      <c r="V106" s="28"/>
      <c r="W106" s="28"/>
      <c r="X106" s="28"/>
      <c r="Y106" s="28"/>
      <c r="Z106" s="217" t="str">
        <f t="shared" si="19"/>
        <v/>
      </c>
      <c r="AA106" s="1">
        <f t="shared" si="20"/>
        <v>0</v>
      </c>
      <c r="AB106" s="1" t="str">
        <f t="shared" si="15"/>
        <v/>
      </c>
      <c r="AC106" s="1" t="str">
        <f t="shared" si="15"/>
        <v/>
      </c>
      <c r="AD106" s="1">
        <f t="shared" si="21"/>
        <v>0</v>
      </c>
      <c r="AE106" s="1">
        <f t="shared" si="21"/>
        <v>0</v>
      </c>
      <c r="AF106" s="1">
        <f t="shared" si="21"/>
        <v>0</v>
      </c>
      <c r="AG106" s="1">
        <f t="shared" si="21"/>
        <v>0</v>
      </c>
    </row>
    <row r="107" spans="2:33" ht="23.25" hidden="1" customHeight="1" x14ac:dyDescent="0.25">
      <c r="B107" s="24" t="str">
        <f t="shared" si="17"/>
        <v/>
      </c>
      <c r="C107" s="30" t="str">
        <f>IF('תנאי סף'!$AK107&lt;&gt;1,"",'תנאי סף'!C107)</f>
        <v/>
      </c>
      <c r="D107" s="30" t="str">
        <f>IF('תנאי סף'!$AK107&lt;&gt;1,"",'תנאי סף'!D107)</f>
        <v/>
      </c>
      <c r="E107" s="30" t="str">
        <f>IF('תנאי סף'!$AK107&lt;&gt;1,"",'תנאי סף'!E107)</f>
        <v/>
      </c>
      <c r="F107" s="30" t="str">
        <f>IF('תנאי סף'!$AK107&lt;&gt;1,"",'תנאי סף'!F107)</f>
        <v/>
      </c>
      <c r="G107" s="26"/>
      <c r="H107" s="26"/>
      <c r="I107" s="26"/>
      <c r="J107" s="26"/>
      <c r="K107" s="27"/>
      <c r="L107" s="28"/>
      <c r="M107" s="27"/>
      <c r="N107" s="30"/>
      <c r="O107" s="30"/>
      <c r="P107" s="28"/>
      <c r="Q107" s="28"/>
      <c r="R107" s="28"/>
      <c r="S107" s="28"/>
      <c r="T107" s="28"/>
      <c r="U107" s="28" t="str">
        <f t="shared" si="18"/>
        <v/>
      </c>
      <c r="V107" s="28"/>
      <c r="W107" s="28"/>
      <c r="X107" s="28"/>
      <c r="Y107" s="28"/>
      <c r="Z107" s="217" t="str">
        <f t="shared" si="19"/>
        <v/>
      </c>
      <c r="AA107" s="1">
        <f t="shared" si="20"/>
        <v>0</v>
      </c>
      <c r="AB107" s="1" t="str">
        <f t="shared" si="15"/>
        <v/>
      </c>
      <c r="AC107" s="1" t="str">
        <f t="shared" si="15"/>
        <v/>
      </c>
      <c r="AD107" s="1">
        <f t="shared" si="21"/>
        <v>0</v>
      </c>
      <c r="AE107" s="1">
        <f t="shared" si="21"/>
        <v>0</v>
      </c>
      <c r="AF107" s="1">
        <f t="shared" si="21"/>
        <v>0</v>
      </c>
      <c r="AG107" s="1">
        <f t="shared" si="21"/>
        <v>0</v>
      </c>
    </row>
    <row r="108" spans="2:33" ht="23.25" hidden="1" customHeight="1" x14ac:dyDescent="0.25">
      <c r="B108" s="24" t="str">
        <f t="shared" si="17"/>
        <v/>
      </c>
      <c r="C108" s="30" t="str">
        <f>IF('תנאי סף'!$AK108&lt;&gt;1,"",'תנאי סף'!C108)</f>
        <v/>
      </c>
      <c r="D108" s="30" t="str">
        <f>IF('תנאי סף'!$AK108&lt;&gt;1,"",'תנאי סף'!D108)</f>
        <v/>
      </c>
      <c r="E108" s="30" t="str">
        <f>IF('תנאי סף'!$AK108&lt;&gt;1,"",'תנאי סף'!E108)</f>
        <v/>
      </c>
      <c r="F108" s="30" t="str">
        <f>IF('תנאי סף'!$AK108&lt;&gt;1,"",'תנאי סף'!F108)</f>
        <v/>
      </c>
      <c r="G108" s="26"/>
      <c r="H108" s="26"/>
      <c r="I108" s="26"/>
      <c r="J108" s="26"/>
      <c r="K108" s="27"/>
      <c r="L108" s="28"/>
      <c r="M108" s="27"/>
      <c r="N108" s="30"/>
      <c r="O108" s="30"/>
      <c r="P108" s="28"/>
      <c r="Q108" s="28"/>
      <c r="R108" s="28"/>
      <c r="S108" s="28"/>
      <c r="T108" s="28"/>
      <c r="U108" s="28" t="str">
        <f t="shared" si="18"/>
        <v/>
      </c>
      <c r="V108" s="28"/>
      <c r="W108" s="28"/>
      <c r="X108" s="28"/>
      <c r="Y108" s="28"/>
      <c r="Z108" s="217" t="str">
        <f t="shared" si="19"/>
        <v/>
      </c>
      <c r="AA108" s="1">
        <f t="shared" si="20"/>
        <v>0</v>
      </c>
      <c r="AB108" s="1" t="str">
        <f t="shared" si="15"/>
        <v/>
      </c>
      <c r="AC108" s="1" t="str">
        <f t="shared" si="15"/>
        <v/>
      </c>
      <c r="AD108" s="1">
        <f t="shared" si="21"/>
        <v>0</v>
      </c>
      <c r="AE108" s="1">
        <f t="shared" si="21"/>
        <v>0</v>
      </c>
      <c r="AF108" s="1">
        <f t="shared" si="21"/>
        <v>0</v>
      </c>
      <c r="AG108" s="1">
        <f t="shared" si="21"/>
        <v>0</v>
      </c>
    </row>
    <row r="109" spans="2:33" ht="22.5" hidden="1" customHeight="1" x14ac:dyDescent="0.25">
      <c r="B109" s="24" t="str">
        <f t="shared" si="17"/>
        <v/>
      </c>
      <c r="C109" s="30" t="str">
        <f>IF('תנאי סף'!$AK109&lt;&gt;1,"",'תנאי סף'!C109)</f>
        <v/>
      </c>
      <c r="D109" s="30" t="str">
        <f>IF('תנאי סף'!$AK109&lt;&gt;1,"",'תנאי סף'!D109)</f>
        <v/>
      </c>
      <c r="E109" s="30" t="str">
        <f>IF('תנאי סף'!$AK109&lt;&gt;1,"",'תנאי סף'!E109)</f>
        <v/>
      </c>
      <c r="F109" s="30" t="str">
        <f>IF('תנאי סף'!$AK109&lt;&gt;1,"",'תנאי סף'!F109)</f>
        <v/>
      </c>
      <c r="G109" s="26"/>
      <c r="H109" s="26"/>
      <c r="I109" s="26"/>
      <c r="J109" s="26"/>
      <c r="K109" s="27"/>
      <c r="L109" s="28"/>
      <c r="M109" s="27"/>
      <c r="N109" s="30"/>
      <c r="O109" s="30"/>
      <c r="P109" s="28"/>
      <c r="Q109" s="28"/>
      <c r="R109" s="28"/>
      <c r="S109" s="28"/>
      <c r="T109" s="28"/>
      <c r="U109" s="28" t="str">
        <f t="shared" si="18"/>
        <v/>
      </c>
      <c r="V109" s="28"/>
      <c r="W109" s="28"/>
      <c r="X109" s="28"/>
      <c r="Y109" s="28"/>
      <c r="Z109" s="217" t="str">
        <f t="shared" si="19"/>
        <v/>
      </c>
      <c r="AA109" s="1">
        <f t="shared" si="20"/>
        <v>0</v>
      </c>
      <c r="AB109" s="1" t="str">
        <f t="shared" si="15"/>
        <v/>
      </c>
      <c r="AC109" s="1" t="str">
        <f t="shared" si="15"/>
        <v/>
      </c>
      <c r="AD109" s="1">
        <f t="shared" si="21"/>
        <v>0</v>
      </c>
      <c r="AE109" s="1">
        <f t="shared" si="21"/>
        <v>0</v>
      </c>
      <c r="AF109" s="1">
        <f t="shared" si="21"/>
        <v>0</v>
      </c>
      <c r="AG109" s="1">
        <f t="shared" si="21"/>
        <v>0</v>
      </c>
    </row>
    <row r="110" spans="2:33" ht="18.75" hidden="1" customHeight="1" x14ac:dyDescent="0.25">
      <c r="B110" s="24" t="str">
        <f t="shared" si="17"/>
        <v/>
      </c>
      <c r="C110" s="30" t="str">
        <f>IF('תנאי סף'!$AK110&lt;&gt;1,"",'תנאי סף'!C110)</f>
        <v/>
      </c>
      <c r="D110" s="30" t="str">
        <f>IF('תנאי סף'!$AK110&lt;&gt;1,"",'תנאי סף'!D110)</f>
        <v/>
      </c>
      <c r="E110" s="30" t="str">
        <f>IF('תנאי סף'!$AK110&lt;&gt;1,"",'תנאי סף'!E110)</f>
        <v/>
      </c>
      <c r="F110" s="30" t="str">
        <f>IF('תנאי סף'!$AK110&lt;&gt;1,"",'תנאי סף'!F110)</f>
        <v/>
      </c>
      <c r="G110" s="26"/>
      <c r="H110" s="26"/>
      <c r="I110" s="26"/>
      <c r="J110" s="26"/>
      <c r="K110" s="27"/>
      <c r="L110" s="28"/>
      <c r="M110" s="27"/>
      <c r="N110" s="30"/>
      <c r="O110" s="30"/>
      <c r="P110" s="28"/>
      <c r="Q110" s="28"/>
      <c r="R110" s="28"/>
      <c r="S110" s="28"/>
      <c r="T110" s="28"/>
      <c r="U110" s="28" t="str">
        <f t="shared" si="18"/>
        <v/>
      </c>
      <c r="V110" s="28"/>
      <c r="W110" s="28"/>
      <c r="X110" s="28"/>
      <c r="Y110" s="28"/>
      <c r="Z110" s="217" t="str">
        <f t="shared" si="19"/>
        <v/>
      </c>
      <c r="AA110" s="1">
        <f t="shared" si="20"/>
        <v>0</v>
      </c>
      <c r="AB110" s="1" t="str">
        <f t="shared" si="15"/>
        <v/>
      </c>
      <c r="AC110" s="1" t="str">
        <f t="shared" si="15"/>
        <v/>
      </c>
      <c r="AD110" s="1">
        <f t="shared" si="21"/>
        <v>0</v>
      </c>
      <c r="AE110" s="1">
        <f t="shared" si="21"/>
        <v>0</v>
      </c>
      <c r="AF110" s="1">
        <f t="shared" si="21"/>
        <v>0</v>
      </c>
      <c r="AG110" s="1">
        <f t="shared" si="21"/>
        <v>0</v>
      </c>
    </row>
    <row r="111" spans="2:33" ht="20.25" hidden="1" customHeight="1" x14ac:dyDescent="0.25">
      <c r="B111" s="24" t="str">
        <f t="shared" si="17"/>
        <v/>
      </c>
      <c r="C111" s="30" t="str">
        <f>IF('תנאי סף'!$AK111&lt;&gt;1,"",'תנאי סף'!C111)</f>
        <v/>
      </c>
      <c r="D111" s="30" t="str">
        <f>IF('תנאי סף'!$AK111&lt;&gt;1,"",'תנאי סף'!D111)</f>
        <v/>
      </c>
      <c r="E111" s="30" t="str">
        <f>IF('תנאי סף'!$AK111&lt;&gt;1,"",'תנאי סף'!E111)</f>
        <v/>
      </c>
      <c r="F111" s="30" t="str">
        <f>IF('תנאי סף'!$AK111&lt;&gt;1,"",'תנאי סף'!F111)</f>
        <v/>
      </c>
      <c r="G111" s="26"/>
      <c r="H111" s="26"/>
      <c r="I111" s="26"/>
      <c r="J111" s="26"/>
      <c r="K111" s="27"/>
      <c r="L111" s="28"/>
      <c r="M111" s="27"/>
      <c r="N111" s="30"/>
      <c r="O111" s="30"/>
      <c r="P111" s="28"/>
      <c r="Q111" s="28"/>
      <c r="R111" s="28"/>
      <c r="S111" s="28"/>
      <c r="T111" s="28"/>
      <c r="U111" s="28" t="str">
        <f t="shared" si="18"/>
        <v/>
      </c>
      <c r="V111" s="28"/>
      <c r="W111" s="28"/>
      <c r="X111" s="28"/>
      <c r="Y111" s="28"/>
      <c r="Z111" s="217" t="str">
        <f t="shared" si="19"/>
        <v/>
      </c>
      <c r="AA111" s="1">
        <f t="shared" si="20"/>
        <v>0</v>
      </c>
      <c r="AB111" s="1" t="str">
        <f t="shared" si="15"/>
        <v/>
      </c>
      <c r="AC111" s="1" t="str">
        <f t="shared" si="15"/>
        <v/>
      </c>
      <c r="AD111" s="1">
        <f t="shared" si="21"/>
        <v>0</v>
      </c>
      <c r="AE111" s="1">
        <f t="shared" si="21"/>
        <v>0</v>
      </c>
      <c r="AF111" s="1">
        <f t="shared" si="21"/>
        <v>0</v>
      </c>
      <c r="AG111" s="1">
        <f t="shared" si="21"/>
        <v>0</v>
      </c>
    </row>
    <row r="112" spans="2:33" ht="20.25" hidden="1" customHeight="1" x14ac:dyDescent="0.25">
      <c r="B112" s="24" t="str">
        <f t="shared" si="17"/>
        <v/>
      </c>
      <c r="C112" s="30" t="str">
        <f>IF('תנאי סף'!$AK112&lt;&gt;1,"",'תנאי סף'!C112)</f>
        <v/>
      </c>
      <c r="D112" s="30" t="str">
        <f>IF('תנאי סף'!$AK112&lt;&gt;1,"",'תנאי סף'!D112)</f>
        <v/>
      </c>
      <c r="E112" s="30" t="str">
        <f>IF('תנאי סף'!$AK112&lt;&gt;1,"",'תנאי סף'!E112)</f>
        <v/>
      </c>
      <c r="F112" s="30" t="str">
        <f>IF('תנאי סף'!$AK112&lt;&gt;1,"",'תנאי סף'!F112)</f>
        <v/>
      </c>
      <c r="G112" s="26"/>
      <c r="H112" s="26"/>
      <c r="I112" s="26"/>
      <c r="J112" s="26"/>
      <c r="K112" s="27"/>
      <c r="L112" s="28"/>
      <c r="M112" s="27"/>
      <c r="N112" s="30"/>
      <c r="O112" s="30"/>
      <c r="P112" s="28"/>
      <c r="Q112" s="28"/>
      <c r="R112" s="28"/>
      <c r="S112" s="28"/>
      <c r="T112" s="28"/>
      <c r="U112" s="28" t="str">
        <f t="shared" si="18"/>
        <v/>
      </c>
      <c r="V112" s="28"/>
      <c r="W112" s="28"/>
      <c r="X112" s="28"/>
      <c r="Y112" s="28"/>
      <c r="Z112" s="217" t="str">
        <f t="shared" si="19"/>
        <v/>
      </c>
      <c r="AA112" s="1">
        <f t="shared" si="20"/>
        <v>0</v>
      </c>
      <c r="AB112" s="1" t="str">
        <f t="shared" si="15"/>
        <v/>
      </c>
      <c r="AC112" s="1" t="str">
        <f t="shared" si="15"/>
        <v/>
      </c>
      <c r="AD112" s="1">
        <f t="shared" si="21"/>
        <v>0</v>
      </c>
      <c r="AE112" s="1">
        <f t="shared" si="21"/>
        <v>0</v>
      </c>
      <c r="AF112" s="1">
        <f t="shared" si="21"/>
        <v>0</v>
      </c>
      <c r="AG112" s="1">
        <f t="shared" si="21"/>
        <v>0</v>
      </c>
    </row>
    <row r="113" spans="2:33" ht="25.5" hidden="1" customHeight="1" x14ac:dyDescent="0.25">
      <c r="B113" s="24" t="str">
        <f t="shared" si="17"/>
        <v/>
      </c>
      <c r="C113" s="30" t="str">
        <f>IF('תנאי סף'!$AK113&lt;&gt;1,"",'תנאי סף'!C113)</f>
        <v/>
      </c>
      <c r="D113" s="30" t="str">
        <f>IF('תנאי סף'!$AK113&lt;&gt;1,"",'תנאי סף'!D113)</f>
        <v/>
      </c>
      <c r="E113" s="30" t="str">
        <f>IF('תנאי סף'!$AK113&lt;&gt;1,"",'תנאי סף'!E113)</f>
        <v/>
      </c>
      <c r="F113" s="30" t="str">
        <f>IF('תנאי סף'!$AK113&lt;&gt;1,"",'תנאי סף'!F113)</f>
        <v/>
      </c>
      <c r="G113" s="26"/>
      <c r="H113" s="26"/>
      <c r="I113" s="26"/>
      <c r="J113" s="26"/>
      <c r="K113" s="27"/>
      <c r="L113" s="28"/>
      <c r="M113" s="27"/>
      <c r="N113" s="30"/>
      <c r="O113" s="30"/>
      <c r="P113" s="28"/>
      <c r="Q113" s="28"/>
      <c r="R113" s="28"/>
      <c r="S113" s="28"/>
      <c r="T113" s="28"/>
      <c r="U113" s="28" t="str">
        <f t="shared" si="18"/>
        <v/>
      </c>
      <c r="V113" s="28"/>
      <c r="W113" s="28"/>
      <c r="X113" s="28"/>
      <c r="Y113" s="28"/>
      <c r="Z113" s="217" t="str">
        <f t="shared" si="19"/>
        <v/>
      </c>
      <c r="AA113" s="1">
        <f t="shared" si="20"/>
        <v>0</v>
      </c>
      <c r="AB113" s="1" t="str">
        <f t="shared" si="15"/>
        <v/>
      </c>
      <c r="AC113" s="1" t="str">
        <f t="shared" si="15"/>
        <v/>
      </c>
      <c r="AD113" s="1">
        <f t="shared" si="21"/>
        <v>0</v>
      </c>
      <c r="AE113" s="1">
        <f t="shared" si="21"/>
        <v>0</v>
      </c>
      <c r="AF113" s="1">
        <f t="shared" si="21"/>
        <v>0</v>
      </c>
      <c r="AG113" s="1">
        <f t="shared" si="21"/>
        <v>0</v>
      </c>
    </row>
    <row r="114" spans="2:33" ht="21.75" hidden="1" customHeight="1" x14ac:dyDescent="0.25">
      <c r="B114" s="24" t="str">
        <f t="shared" si="17"/>
        <v/>
      </c>
      <c r="C114" s="30" t="str">
        <f>IF('תנאי סף'!$AK114&lt;&gt;1,"",'תנאי סף'!C114)</f>
        <v/>
      </c>
      <c r="D114" s="30" t="str">
        <f>IF('תנאי סף'!$AK114&lt;&gt;1,"",'תנאי סף'!D114)</f>
        <v/>
      </c>
      <c r="E114" s="30" t="str">
        <f>IF('תנאי סף'!$AK114&lt;&gt;1,"",'תנאי סף'!E114)</f>
        <v/>
      </c>
      <c r="F114" s="30" t="str">
        <f>IF('תנאי סף'!$AK114&lt;&gt;1,"",'תנאי סף'!F114)</f>
        <v/>
      </c>
      <c r="G114" s="26"/>
      <c r="H114" s="26"/>
      <c r="I114" s="26"/>
      <c r="J114" s="26"/>
      <c r="K114" s="27"/>
      <c r="L114" s="28"/>
      <c r="M114" s="27"/>
      <c r="N114" s="30"/>
      <c r="O114" s="30"/>
      <c r="P114" s="28"/>
      <c r="Q114" s="28"/>
      <c r="R114" s="28"/>
      <c r="S114" s="28"/>
      <c r="T114" s="28"/>
      <c r="U114" s="28" t="str">
        <f t="shared" si="18"/>
        <v/>
      </c>
      <c r="V114" s="28"/>
      <c r="W114" s="28"/>
      <c r="X114" s="28"/>
      <c r="Y114" s="28"/>
      <c r="Z114" s="217" t="str">
        <f t="shared" si="19"/>
        <v/>
      </c>
      <c r="AA114" s="1">
        <f t="shared" si="20"/>
        <v>0</v>
      </c>
      <c r="AB114" s="1" t="str">
        <f t="shared" si="15"/>
        <v/>
      </c>
      <c r="AC114" s="1" t="str">
        <f t="shared" si="15"/>
        <v/>
      </c>
      <c r="AD114" s="1">
        <f t="shared" si="21"/>
        <v>0</v>
      </c>
      <c r="AE114" s="1">
        <f t="shared" si="21"/>
        <v>0</v>
      </c>
      <c r="AF114" s="1">
        <f t="shared" si="21"/>
        <v>0</v>
      </c>
      <c r="AG114" s="1">
        <f t="shared" si="21"/>
        <v>0</v>
      </c>
    </row>
    <row r="115" spans="2:33" ht="21" hidden="1" customHeight="1" x14ac:dyDescent="0.25">
      <c r="B115" s="24" t="str">
        <f t="shared" si="17"/>
        <v/>
      </c>
      <c r="C115" s="30" t="str">
        <f>IF('תנאי סף'!$AK115&lt;&gt;1,"",'תנאי סף'!C115)</f>
        <v/>
      </c>
      <c r="D115" s="30" t="str">
        <f>IF('תנאי סף'!$AK115&lt;&gt;1,"",'תנאי סף'!D115)</f>
        <v/>
      </c>
      <c r="E115" s="30" t="str">
        <f>IF('תנאי סף'!$AK115&lt;&gt;1,"",'תנאי סף'!E115)</f>
        <v/>
      </c>
      <c r="F115" s="30" t="str">
        <f>IF('תנאי סף'!$AK115&lt;&gt;1,"",'תנאי סף'!F115)</f>
        <v/>
      </c>
      <c r="G115" s="26"/>
      <c r="H115" s="26"/>
      <c r="I115" s="26"/>
      <c r="J115" s="26"/>
      <c r="K115" s="27"/>
      <c r="L115" s="28"/>
      <c r="M115" s="27"/>
      <c r="N115" s="30"/>
      <c r="O115" s="30"/>
      <c r="P115" s="28"/>
      <c r="Q115" s="28"/>
      <c r="R115" s="28"/>
      <c r="S115" s="28"/>
      <c r="T115" s="28"/>
      <c r="U115" s="28" t="str">
        <f t="shared" si="18"/>
        <v/>
      </c>
      <c r="V115" s="28"/>
      <c r="W115" s="28"/>
      <c r="X115" s="28"/>
      <c r="Y115" s="28"/>
      <c r="Z115" s="217" t="str">
        <f t="shared" si="19"/>
        <v/>
      </c>
      <c r="AA115" s="1">
        <f t="shared" si="20"/>
        <v>0</v>
      </c>
      <c r="AB115" s="1" t="str">
        <f t="shared" si="15"/>
        <v/>
      </c>
      <c r="AC115" s="1" t="str">
        <f t="shared" si="15"/>
        <v/>
      </c>
      <c r="AD115" s="1">
        <f t="shared" si="21"/>
        <v>0</v>
      </c>
      <c r="AE115" s="1">
        <f t="shared" si="21"/>
        <v>0</v>
      </c>
      <c r="AF115" s="1">
        <f t="shared" si="21"/>
        <v>0</v>
      </c>
      <c r="AG115" s="1">
        <f t="shared" si="21"/>
        <v>0</v>
      </c>
    </row>
    <row r="116" spans="2:33" ht="18" hidden="1" customHeight="1" x14ac:dyDescent="0.25">
      <c r="B116" s="24" t="str">
        <f t="shared" si="17"/>
        <v/>
      </c>
      <c r="C116" s="30" t="str">
        <f>IF('תנאי סף'!$AK116&lt;&gt;1,"",'תנאי סף'!C116)</f>
        <v/>
      </c>
      <c r="D116" s="30" t="str">
        <f>IF('תנאי סף'!$AK116&lt;&gt;1,"",'תנאי סף'!D116)</f>
        <v/>
      </c>
      <c r="E116" s="30" t="str">
        <f>IF('תנאי סף'!$AK116&lt;&gt;1,"",'תנאי סף'!E116)</f>
        <v/>
      </c>
      <c r="F116" s="30" t="str">
        <f>IF('תנאי סף'!$AK116&lt;&gt;1,"",'תנאי סף'!F116)</f>
        <v/>
      </c>
      <c r="G116" s="26"/>
      <c r="H116" s="26"/>
      <c r="I116" s="26"/>
      <c r="J116" s="26"/>
      <c r="K116" s="27"/>
      <c r="L116" s="28"/>
      <c r="M116" s="27"/>
      <c r="N116" s="30"/>
      <c r="O116" s="30"/>
      <c r="P116" s="28"/>
      <c r="Q116" s="28"/>
      <c r="R116" s="28"/>
      <c r="S116" s="28"/>
      <c r="T116" s="28"/>
      <c r="U116" s="28" t="str">
        <f t="shared" si="18"/>
        <v/>
      </c>
      <c r="V116" s="28"/>
      <c r="W116" s="28"/>
      <c r="X116" s="28"/>
      <c r="Y116" s="28"/>
      <c r="Z116" s="217" t="str">
        <f t="shared" si="19"/>
        <v/>
      </c>
      <c r="AA116" s="1">
        <f t="shared" si="20"/>
        <v>0</v>
      </c>
      <c r="AB116" s="1" t="str">
        <f t="shared" si="15"/>
        <v/>
      </c>
      <c r="AC116" s="1" t="str">
        <f t="shared" si="15"/>
        <v/>
      </c>
      <c r="AD116" s="1">
        <f t="shared" si="21"/>
        <v>0</v>
      </c>
      <c r="AE116" s="1">
        <f t="shared" si="21"/>
        <v>0</v>
      </c>
      <c r="AF116" s="1">
        <f t="shared" si="21"/>
        <v>0</v>
      </c>
      <c r="AG116" s="1">
        <f t="shared" si="21"/>
        <v>0</v>
      </c>
    </row>
    <row r="117" spans="2:33" ht="19.5" hidden="1" customHeight="1" x14ac:dyDescent="0.25">
      <c r="B117" s="24" t="str">
        <f t="shared" si="17"/>
        <v/>
      </c>
      <c r="C117" s="30" t="str">
        <f>IF('תנאי סף'!$AK117&lt;&gt;1,"",'תנאי סף'!C117)</f>
        <v/>
      </c>
      <c r="D117" s="30" t="str">
        <f>IF('תנאי סף'!$AK117&lt;&gt;1,"",'תנאי סף'!D117)</f>
        <v/>
      </c>
      <c r="E117" s="30" t="str">
        <f>IF('תנאי סף'!$AK117&lt;&gt;1,"",'תנאי סף'!E117)</f>
        <v/>
      </c>
      <c r="F117" s="30" t="str">
        <f>IF('תנאי סף'!$AK117&lt;&gt;1,"",'תנאי סף'!F117)</f>
        <v/>
      </c>
      <c r="G117" s="26"/>
      <c r="H117" s="26"/>
      <c r="I117" s="26"/>
      <c r="J117" s="26"/>
      <c r="K117" s="27"/>
      <c r="L117" s="28"/>
      <c r="M117" s="27"/>
      <c r="N117" s="30"/>
      <c r="O117" s="30"/>
      <c r="P117" s="28"/>
      <c r="Q117" s="28"/>
      <c r="R117" s="28"/>
      <c r="S117" s="28"/>
      <c r="T117" s="28"/>
      <c r="U117" s="28" t="str">
        <f t="shared" si="18"/>
        <v/>
      </c>
      <c r="V117" s="28"/>
      <c r="W117" s="28"/>
      <c r="X117" s="28"/>
      <c r="Y117" s="28"/>
      <c r="Z117" s="217" t="str">
        <f t="shared" si="19"/>
        <v/>
      </c>
      <c r="AA117" s="1">
        <f t="shared" si="20"/>
        <v>0</v>
      </c>
      <c r="AB117" s="1" t="str">
        <f t="shared" si="15"/>
        <v/>
      </c>
      <c r="AC117" s="1" t="str">
        <f t="shared" si="15"/>
        <v/>
      </c>
      <c r="AD117" s="1">
        <f t="shared" si="21"/>
        <v>0</v>
      </c>
      <c r="AE117" s="1">
        <f t="shared" si="21"/>
        <v>0</v>
      </c>
      <c r="AF117" s="1">
        <f t="shared" si="21"/>
        <v>0</v>
      </c>
      <c r="AG117" s="1">
        <f t="shared" si="21"/>
        <v>0</v>
      </c>
    </row>
    <row r="118" spans="2:33" ht="20.25" hidden="1" customHeight="1" x14ac:dyDescent="0.25">
      <c r="B118" s="24" t="str">
        <f t="shared" si="17"/>
        <v/>
      </c>
      <c r="C118" s="30" t="str">
        <f>IF('תנאי סף'!$AK118&lt;&gt;1,"",'תנאי סף'!C118)</f>
        <v/>
      </c>
      <c r="D118" s="30" t="str">
        <f>IF('תנאי סף'!$AK118&lt;&gt;1,"",'תנאי סף'!D118)</f>
        <v/>
      </c>
      <c r="E118" s="30" t="str">
        <f>IF('תנאי סף'!$AK118&lt;&gt;1,"",'תנאי סף'!E118)</f>
        <v/>
      </c>
      <c r="F118" s="30" t="str">
        <f>IF('תנאי סף'!$AK118&lt;&gt;1,"",'תנאי סף'!F118)</f>
        <v/>
      </c>
      <c r="G118" s="26"/>
      <c r="H118" s="26"/>
      <c r="I118" s="26"/>
      <c r="J118" s="26"/>
      <c r="K118" s="27"/>
      <c r="L118" s="28"/>
      <c r="M118" s="27"/>
      <c r="N118" s="30"/>
      <c r="O118" s="30"/>
      <c r="P118" s="28"/>
      <c r="Q118" s="28"/>
      <c r="R118" s="28"/>
      <c r="S118" s="28"/>
      <c r="T118" s="28"/>
      <c r="U118" s="28" t="str">
        <f t="shared" si="18"/>
        <v/>
      </c>
      <c r="V118" s="28"/>
      <c r="W118" s="28"/>
      <c r="X118" s="28"/>
      <c r="Y118" s="28"/>
      <c r="Z118" s="217" t="str">
        <f t="shared" si="19"/>
        <v/>
      </c>
      <c r="AA118" s="1">
        <f t="shared" si="20"/>
        <v>0</v>
      </c>
      <c r="AB118" s="1" t="str">
        <f t="shared" si="15"/>
        <v/>
      </c>
      <c r="AC118" s="1" t="str">
        <f t="shared" si="15"/>
        <v/>
      </c>
      <c r="AD118" s="1">
        <f t="shared" si="21"/>
        <v>0</v>
      </c>
      <c r="AE118" s="1">
        <f t="shared" si="21"/>
        <v>0</v>
      </c>
      <c r="AF118" s="1">
        <f t="shared" si="21"/>
        <v>0</v>
      </c>
      <c r="AG118" s="1">
        <f t="shared" si="21"/>
        <v>0</v>
      </c>
    </row>
    <row r="119" spans="2:33" ht="14.25" hidden="1" customHeight="1" x14ac:dyDescent="0.25">
      <c r="B119" s="24" t="str">
        <f t="shared" si="17"/>
        <v/>
      </c>
      <c r="C119" s="30" t="str">
        <f>IF('תנאי סף'!$AK119&lt;&gt;1,"",'תנאי סף'!C119)</f>
        <v/>
      </c>
      <c r="D119" s="30" t="str">
        <f>IF('תנאי סף'!$AK119&lt;&gt;1,"",'תנאי סף'!D119)</f>
        <v/>
      </c>
      <c r="E119" s="30" t="str">
        <f>IF('תנאי סף'!$AK119&lt;&gt;1,"",'תנאי סף'!E119)</f>
        <v/>
      </c>
      <c r="F119" s="30" t="str">
        <f>IF('תנאי סף'!$AK119&lt;&gt;1,"",'תנאי סף'!F119)</f>
        <v/>
      </c>
      <c r="G119" s="26"/>
      <c r="H119" s="26"/>
      <c r="I119" s="26"/>
      <c r="J119" s="26"/>
      <c r="K119" s="27"/>
      <c r="L119" s="28"/>
      <c r="M119" s="27"/>
      <c r="N119" s="30"/>
      <c r="O119" s="30"/>
      <c r="P119" s="28"/>
      <c r="Q119" s="28"/>
      <c r="R119" s="28"/>
      <c r="S119" s="28"/>
      <c r="T119" s="28"/>
      <c r="U119" s="28" t="str">
        <f t="shared" si="18"/>
        <v/>
      </c>
      <c r="V119" s="28"/>
      <c r="W119" s="28"/>
      <c r="X119" s="28"/>
      <c r="Y119" s="28"/>
      <c r="Z119" s="217" t="str">
        <f t="shared" si="19"/>
        <v/>
      </c>
      <c r="AA119" s="1">
        <f t="shared" si="20"/>
        <v>0</v>
      </c>
      <c r="AB119" s="1" t="str">
        <f t="shared" si="15"/>
        <v/>
      </c>
      <c r="AC119" s="1" t="str">
        <f t="shared" si="15"/>
        <v/>
      </c>
      <c r="AD119" s="1">
        <f t="shared" si="21"/>
        <v>0</v>
      </c>
      <c r="AE119" s="1">
        <f t="shared" si="21"/>
        <v>0</v>
      </c>
      <c r="AF119" s="1">
        <f t="shared" si="21"/>
        <v>0</v>
      </c>
      <c r="AG119" s="1">
        <f t="shared" si="21"/>
        <v>0</v>
      </c>
    </row>
    <row r="120" spans="2:33" ht="15" hidden="1" customHeight="1" x14ac:dyDescent="0.25">
      <c r="B120" s="24" t="str">
        <f t="shared" si="17"/>
        <v/>
      </c>
      <c r="C120" s="30" t="str">
        <f>IF('תנאי סף'!$AK120&lt;&gt;1,"",'תנאי סף'!C120)</f>
        <v/>
      </c>
      <c r="D120" s="30" t="str">
        <f>IF('תנאי סף'!$AK120&lt;&gt;1,"",'תנאי סף'!D120)</f>
        <v/>
      </c>
      <c r="E120" s="30" t="str">
        <f>IF('תנאי סף'!$AK120&lt;&gt;1,"",'תנאי סף'!E120)</f>
        <v/>
      </c>
      <c r="F120" s="30" t="str">
        <f>IF('תנאי סף'!$AK120&lt;&gt;1,"",'תנאי סף'!F120)</f>
        <v/>
      </c>
      <c r="G120" s="26"/>
      <c r="H120" s="26"/>
      <c r="I120" s="26"/>
      <c r="J120" s="26"/>
      <c r="K120" s="27"/>
      <c r="L120" s="28"/>
      <c r="M120" s="27"/>
      <c r="N120" s="30"/>
      <c r="O120" s="30"/>
      <c r="P120" s="28"/>
      <c r="Q120" s="28"/>
      <c r="R120" s="28"/>
      <c r="S120" s="28"/>
      <c r="T120" s="28"/>
      <c r="U120" s="28" t="str">
        <f t="shared" si="18"/>
        <v/>
      </c>
      <c r="V120" s="28"/>
      <c r="W120" s="28"/>
      <c r="X120" s="28"/>
      <c r="Y120" s="28"/>
      <c r="Z120" s="217" t="str">
        <f t="shared" si="19"/>
        <v/>
      </c>
      <c r="AA120" s="1">
        <f t="shared" si="20"/>
        <v>0</v>
      </c>
      <c r="AB120" s="1" t="str">
        <f t="shared" si="15"/>
        <v/>
      </c>
      <c r="AC120" s="1" t="str">
        <f t="shared" si="15"/>
        <v/>
      </c>
      <c r="AD120" s="1">
        <f t="shared" si="21"/>
        <v>0</v>
      </c>
      <c r="AE120" s="1">
        <f t="shared" si="21"/>
        <v>0</v>
      </c>
      <c r="AF120" s="1">
        <f t="shared" si="21"/>
        <v>0</v>
      </c>
      <c r="AG120" s="1">
        <f t="shared" si="21"/>
        <v>0</v>
      </c>
    </row>
    <row r="121" spans="2:33" ht="18" hidden="1" customHeight="1" x14ac:dyDescent="0.25">
      <c r="B121" s="24" t="str">
        <f t="shared" si="17"/>
        <v/>
      </c>
      <c r="C121" s="30" t="str">
        <f>IF('תנאי סף'!$AK121&lt;&gt;1,"",'תנאי סף'!C121)</f>
        <v/>
      </c>
      <c r="D121" s="30" t="str">
        <f>IF('תנאי סף'!$AK121&lt;&gt;1,"",'תנאי סף'!D121)</f>
        <v/>
      </c>
      <c r="E121" s="30" t="str">
        <f>IF('תנאי סף'!$AK121&lt;&gt;1,"",'תנאי סף'!E121)</f>
        <v/>
      </c>
      <c r="F121" s="30" t="str">
        <f>IF('תנאי סף'!$AK121&lt;&gt;1,"",'תנאי סף'!F121)</f>
        <v/>
      </c>
      <c r="G121" s="26"/>
      <c r="H121" s="26"/>
      <c r="I121" s="26"/>
      <c r="J121" s="26"/>
      <c r="K121" s="27"/>
      <c r="L121" s="28"/>
      <c r="M121" s="27"/>
      <c r="N121" s="30"/>
      <c r="O121" s="30"/>
      <c r="P121" s="28"/>
      <c r="Q121" s="28"/>
      <c r="R121" s="28"/>
      <c r="S121" s="28"/>
      <c r="T121" s="28"/>
      <c r="U121" s="28" t="str">
        <f t="shared" si="18"/>
        <v/>
      </c>
      <c r="V121" s="28"/>
      <c r="W121" s="28"/>
      <c r="X121" s="28"/>
      <c r="Y121" s="28"/>
      <c r="Z121" s="217" t="str">
        <f t="shared" si="19"/>
        <v/>
      </c>
      <c r="AA121" s="1">
        <f t="shared" si="20"/>
        <v>0</v>
      </c>
      <c r="AB121" s="1" t="str">
        <f t="shared" si="15"/>
        <v/>
      </c>
      <c r="AC121" s="1" t="str">
        <f t="shared" si="15"/>
        <v/>
      </c>
      <c r="AD121" s="1">
        <f t="shared" si="21"/>
        <v>0</v>
      </c>
      <c r="AE121" s="1">
        <f t="shared" si="21"/>
        <v>0</v>
      </c>
      <c r="AF121" s="1">
        <f t="shared" si="21"/>
        <v>0</v>
      </c>
      <c r="AG121" s="1">
        <f t="shared" si="21"/>
        <v>0</v>
      </c>
    </row>
    <row r="122" spans="2:33" ht="27.75" hidden="1" customHeight="1" x14ac:dyDescent="0.25">
      <c r="B122" s="24" t="str">
        <f t="shared" si="17"/>
        <v/>
      </c>
      <c r="C122" s="30" t="str">
        <f>IF('תנאי סף'!$AK122&lt;&gt;1,"",'תנאי סף'!C122)</f>
        <v/>
      </c>
      <c r="D122" s="30" t="str">
        <f>IF('תנאי סף'!$AK122&lt;&gt;1,"",'תנאי סף'!D122)</f>
        <v/>
      </c>
      <c r="E122" s="30" t="str">
        <f>IF('תנאי סף'!$AK122&lt;&gt;1,"",'תנאי סף'!E122)</f>
        <v/>
      </c>
      <c r="F122" s="30" t="str">
        <f>IF('תנאי סף'!$AK122&lt;&gt;1,"",'תנאי סף'!F122)</f>
        <v/>
      </c>
      <c r="G122" s="26"/>
      <c r="H122" s="26"/>
      <c r="I122" s="26"/>
      <c r="J122" s="26"/>
      <c r="K122" s="27"/>
      <c r="L122" s="28"/>
      <c r="M122" s="27"/>
      <c r="N122" s="30"/>
      <c r="O122" s="30"/>
      <c r="P122" s="28"/>
      <c r="Q122" s="28"/>
      <c r="R122" s="28"/>
      <c r="S122" s="28"/>
      <c r="T122" s="28"/>
      <c r="U122" s="28" t="str">
        <f t="shared" si="18"/>
        <v/>
      </c>
      <c r="V122" s="28"/>
      <c r="W122" s="28"/>
      <c r="X122" s="28"/>
      <c r="Y122" s="28"/>
      <c r="Z122" s="217" t="str">
        <f t="shared" si="19"/>
        <v/>
      </c>
      <c r="AA122" s="1">
        <f t="shared" si="20"/>
        <v>0</v>
      </c>
      <c r="AB122" s="1" t="str">
        <f t="shared" si="15"/>
        <v/>
      </c>
      <c r="AC122" s="1" t="str">
        <f t="shared" si="15"/>
        <v/>
      </c>
      <c r="AD122" s="1">
        <f t="shared" si="21"/>
        <v>0</v>
      </c>
      <c r="AE122" s="1">
        <f t="shared" si="21"/>
        <v>0</v>
      </c>
      <c r="AF122" s="1">
        <f t="shared" si="21"/>
        <v>0</v>
      </c>
      <c r="AG122" s="1">
        <f t="shared" si="21"/>
        <v>0</v>
      </c>
    </row>
    <row r="123" spans="2:33" ht="22.5" hidden="1" customHeight="1" x14ac:dyDescent="0.25">
      <c r="B123" s="24" t="str">
        <f t="shared" si="17"/>
        <v/>
      </c>
      <c r="C123" s="30" t="str">
        <f>IF('תנאי סף'!$AK123&lt;&gt;1,"",'תנאי סף'!C123)</f>
        <v/>
      </c>
      <c r="D123" s="30" t="str">
        <f>IF('תנאי סף'!$AK123&lt;&gt;1,"",'תנאי סף'!D123)</f>
        <v/>
      </c>
      <c r="E123" s="30" t="str">
        <f>IF('תנאי סף'!$AK123&lt;&gt;1,"",'תנאי סף'!E123)</f>
        <v/>
      </c>
      <c r="F123" s="30" t="str">
        <f>IF('תנאי סף'!$AK123&lt;&gt;1,"",'תנאי סף'!F123)</f>
        <v/>
      </c>
      <c r="G123" s="26"/>
      <c r="H123" s="26"/>
      <c r="I123" s="26"/>
      <c r="J123" s="26"/>
      <c r="K123" s="27"/>
      <c r="L123" s="28"/>
      <c r="M123" s="27"/>
      <c r="N123" s="30"/>
      <c r="O123" s="30"/>
      <c r="P123" s="28"/>
      <c r="Q123" s="28"/>
      <c r="R123" s="28"/>
      <c r="S123" s="28"/>
      <c r="T123" s="28"/>
      <c r="U123" s="28" t="str">
        <f t="shared" si="18"/>
        <v/>
      </c>
      <c r="V123" s="28"/>
      <c r="W123" s="28"/>
      <c r="X123" s="28"/>
      <c r="Y123" s="28"/>
      <c r="Z123" s="217" t="str">
        <f t="shared" si="19"/>
        <v/>
      </c>
      <c r="AA123" s="1">
        <f t="shared" si="20"/>
        <v>0</v>
      </c>
      <c r="AB123" s="1" t="str">
        <f t="shared" si="15"/>
        <v/>
      </c>
      <c r="AC123" s="1" t="str">
        <f t="shared" si="15"/>
        <v/>
      </c>
      <c r="AD123" s="1">
        <f t="shared" si="21"/>
        <v>0</v>
      </c>
      <c r="AE123" s="1">
        <f t="shared" si="21"/>
        <v>0</v>
      </c>
      <c r="AF123" s="1">
        <f t="shared" si="21"/>
        <v>0</v>
      </c>
      <c r="AG123" s="1">
        <f t="shared" si="21"/>
        <v>0</v>
      </c>
    </row>
    <row r="124" spans="2:33" ht="24" hidden="1" customHeight="1" x14ac:dyDescent="0.25">
      <c r="B124" s="24" t="str">
        <f t="shared" si="17"/>
        <v/>
      </c>
      <c r="C124" s="30" t="str">
        <f>IF('תנאי סף'!$AK124&lt;&gt;1,"",'תנאי סף'!C124)</f>
        <v/>
      </c>
      <c r="D124" s="30" t="str">
        <f>IF('תנאי סף'!$AK124&lt;&gt;1,"",'תנאי סף'!D124)</f>
        <v/>
      </c>
      <c r="E124" s="30" t="str">
        <f>IF('תנאי סף'!$AK124&lt;&gt;1,"",'תנאי סף'!E124)</f>
        <v/>
      </c>
      <c r="F124" s="30" t="str">
        <f>IF('תנאי סף'!$AK124&lt;&gt;1,"",'תנאי סף'!F124)</f>
        <v/>
      </c>
      <c r="G124" s="26"/>
      <c r="H124" s="26"/>
      <c r="I124" s="26"/>
      <c r="J124" s="26"/>
      <c r="K124" s="27"/>
      <c r="L124" s="28"/>
      <c r="M124" s="27"/>
      <c r="N124" s="30"/>
      <c r="O124" s="30"/>
      <c r="P124" s="28"/>
      <c r="Q124" s="28"/>
      <c r="R124" s="28"/>
      <c r="S124" s="28"/>
      <c r="T124" s="28"/>
      <c r="U124" s="28" t="str">
        <f t="shared" si="18"/>
        <v/>
      </c>
      <c r="V124" s="28"/>
      <c r="W124" s="28"/>
      <c r="X124" s="28"/>
      <c r="Y124" s="28"/>
      <c r="Z124" s="217" t="str">
        <f t="shared" si="19"/>
        <v/>
      </c>
      <c r="AA124" s="1">
        <f t="shared" si="20"/>
        <v>0</v>
      </c>
      <c r="AB124" s="1" t="str">
        <f t="shared" si="15"/>
        <v/>
      </c>
      <c r="AC124" s="1" t="str">
        <f t="shared" si="15"/>
        <v/>
      </c>
      <c r="AD124" s="1">
        <f t="shared" si="21"/>
        <v>0</v>
      </c>
      <c r="AE124" s="1">
        <f t="shared" si="21"/>
        <v>0</v>
      </c>
      <c r="AF124" s="1">
        <f t="shared" si="21"/>
        <v>0</v>
      </c>
      <c r="AG124" s="1">
        <f t="shared" si="21"/>
        <v>0</v>
      </c>
    </row>
    <row r="125" spans="2:33" ht="15" hidden="1" customHeight="1" x14ac:dyDescent="0.25">
      <c r="B125" s="24" t="str">
        <f t="shared" si="17"/>
        <v/>
      </c>
      <c r="C125" s="30" t="str">
        <f>IF('תנאי סף'!$AK125&lt;&gt;1,"",'תנאי סף'!C125)</f>
        <v/>
      </c>
      <c r="D125" s="30" t="str">
        <f>IF('תנאי סף'!$AK125&lt;&gt;1,"",'תנאי סף'!D125)</f>
        <v/>
      </c>
      <c r="E125" s="30" t="str">
        <f>IF('תנאי סף'!$AK125&lt;&gt;1,"",'תנאי סף'!E125)</f>
        <v/>
      </c>
      <c r="F125" s="30" t="str">
        <f>IF('תנאי סף'!$AK125&lt;&gt;1,"",'תנאי סף'!F125)</f>
        <v/>
      </c>
      <c r="G125" s="26"/>
      <c r="H125" s="26"/>
      <c r="I125" s="26"/>
      <c r="J125" s="26"/>
      <c r="K125" s="27"/>
      <c r="L125" s="28"/>
      <c r="M125" s="27"/>
      <c r="N125" s="30"/>
      <c r="O125" s="30"/>
      <c r="P125" s="28"/>
      <c r="Q125" s="28"/>
      <c r="R125" s="28"/>
      <c r="S125" s="28"/>
      <c r="T125" s="28"/>
      <c r="U125" s="28" t="str">
        <f t="shared" si="18"/>
        <v/>
      </c>
      <c r="V125" s="28"/>
      <c r="W125" s="28"/>
      <c r="X125" s="28"/>
      <c r="Y125" s="28"/>
      <c r="Z125" s="217" t="str">
        <f t="shared" si="19"/>
        <v/>
      </c>
      <c r="AA125" s="1">
        <f t="shared" si="20"/>
        <v>0</v>
      </c>
      <c r="AB125" s="1" t="str">
        <f t="shared" si="15"/>
        <v/>
      </c>
      <c r="AC125" s="1" t="str">
        <f t="shared" si="15"/>
        <v/>
      </c>
      <c r="AD125" s="1">
        <f t="shared" si="21"/>
        <v>0</v>
      </c>
      <c r="AE125" s="1">
        <f t="shared" si="21"/>
        <v>0</v>
      </c>
      <c r="AF125" s="1">
        <f t="shared" si="21"/>
        <v>0</v>
      </c>
      <c r="AG125" s="1">
        <f t="shared" si="21"/>
        <v>0</v>
      </c>
    </row>
    <row r="126" spans="2:33" ht="21" hidden="1" customHeight="1" x14ac:dyDescent="0.25">
      <c r="B126" s="24" t="str">
        <f t="shared" si="17"/>
        <v/>
      </c>
      <c r="C126" s="30" t="str">
        <f>IF('תנאי סף'!$AK126&lt;&gt;1,"",'תנאי סף'!C126)</f>
        <v/>
      </c>
      <c r="D126" s="30" t="str">
        <f>IF('תנאי סף'!$AK126&lt;&gt;1,"",'תנאי סף'!D126)</f>
        <v/>
      </c>
      <c r="E126" s="30" t="str">
        <f>IF('תנאי סף'!$AK126&lt;&gt;1,"",'תנאי סף'!E126)</f>
        <v/>
      </c>
      <c r="F126" s="30" t="str">
        <f>IF('תנאי סף'!$AK126&lt;&gt;1,"",'תנאי סף'!F126)</f>
        <v/>
      </c>
      <c r="G126" s="26"/>
      <c r="H126" s="26"/>
      <c r="I126" s="26"/>
      <c r="J126" s="26"/>
      <c r="K126" s="27"/>
      <c r="L126" s="28"/>
      <c r="M126" s="27"/>
      <c r="N126" s="30"/>
      <c r="O126" s="30"/>
      <c r="P126" s="28"/>
      <c r="Q126" s="28"/>
      <c r="R126" s="28"/>
      <c r="S126" s="28"/>
      <c r="T126" s="28"/>
      <c r="U126" s="28" t="str">
        <f t="shared" si="18"/>
        <v/>
      </c>
      <c r="V126" s="28"/>
      <c r="W126" s="28"/>
      <c r="X126" s="28"/>
      <c r="Y126" s="28"/>
      <c r="Z126" s="217" t="str">
        <f t="shared" si="19"/>
        <v/>
      </c>
      <c r="AA126" s="1">
        <f t="shared" si="20"/>
        <v>0</v>
      </c>
      <c r="AB126" s="1" t="str">
        <f t="shared" si="15"/>
        <v/>
      </c>
      <c r="AC126" s="1" t="str">
        <f t="shared" si="15"/>
        <v/>
      </c>
      <c r="AD126" s="1">
        <f t="shared" si="21"/>
        <v>0</v>
      </c>
      <c r="AE126" s="1">
        <f t="shared" si="21"/>
        <v>0</v>
      </c>
      <c r="AF126" s="1">
        <f t="shared" si="21"/>
        <v>0</v>
      </c>
      <c r="AG126" s="1">
        <f t="shared" si="21"/>
        <v>0</v>
      </c>
    </row>
    <row r="127" spans="2:33" ht="15.75" hidden="1" customHeight="1" x14ac:dyDescent="0.25">
      <c r="B127" s="24" t="str">
        <f t="shared" si="17"/>
        <v/>
      </c>
      <c r="C127" s="30" t="str">
        <f>IF('תנאי סף'!$AK127&lt;&gt;1,"",'תנאי סף'!C127)</f>
        <v/>
      </c>
      <c r="D127" s="30" t="str">
        <f>IF('תנאי סף'!$AK127&lt;&gt;1,"",'תנאי סף'!D127)</f>
        <v/>
      </c>
      <c r="E127" s="30" t="str">
        <f>IF('תנאי סף'!$AK127&lt;&gt;1,"",'תנאי סף'!E127)</f>
        <v/>
      </c>
      <c r="F127" s="30" t="str">
        <f>IF('תנאי סף'!$AK127&lt;&gt;1,"",'תנאי סף'!F127)</f>
        <v/>
      </c>
      <c r="G127" s="26"/>
      <c r="H127" s="26"/>
      <c r="I127" s="26"/>
      <c r="J127" s="26"/>
      <c r="K127" s="27"/>
      <c r="L127" s="28"/>
      <c r="M127" s="27"/>
      <c r="N127" s="30"/>
      <c r="O127" s="30"/>
      <c r="P127" s="28"/>
      <c r="Q127" s="28"/>
      <c r="R127" s="28"/>
      <c r="S127" s="28"/>
      <c r="T127" s="28"/>
      <c r="U127" s="28" t="str">
        <f t="shared" si="18"/>
        <v/>
      </c>
      <c r="V127" s="28"/>
      <c r="W127" s="28"/>
      <c r="X127" s="28"/>
      <c r="Y127" s="28"/>
      <c r="Z127" s="217" t="str">
        <f t="shared" si="19"/>
        <v/>
      </c>
      <c r="AA127" s="1">
        <f t="shared" si="20"/>
        <v>0</v>
      </c>
      <c r="AB127" s="1" t="str">
        <f t="shared" si="15"/>
        <v/>
      </c>
      <c r="AC127" s="1" t="str">
        <f t="shared" si="15"/>
        <v/>
      </c>
      <c r="AD127" s="1">
        <f t="shared" si="21"/>
        <v>0</v>
      </c>
      <c r="AE127" s="1">
        <f t="shared" si="21"/>
        <v>0</v>
      </c>
      <c r="AF127" s="1">
        <f t="shared" si="21"/>
        <v>0</v>
      </c>
      <c r="AG127" s="1">
        <f t="shared" si="21"/>
        <v>0</v>
      </c>
    </row>
    <row r="128" spans="2:33" ht="16.5" hidden="1" customHeight="1" x14ac:dyDescent="0.25">
      <c r="B128" s="24" t="str">
        <f t="shared" si="17"/>
        <v/>
      </c>
      <c r="C128" s="30" t="str">
        <f>IF('תנאי סף'!$AK128&lt;&gt;1,"",'תנאי סף'!C128)</f>
        <v/>
      </c>
      <c r="D128" s="30" t="str">
        <f>IF('תנאי סף'!$AK128&lt;&gt;1,"",'תנאי סף'!D128)</f>
        <v/>
      </c>
      <c r="E128" s="30" t="str">
        <f>IF('תנאי סף'!$AK128&lt;&gt;1,"",'תנאי סף'!E128)</f>
        <v/>
      </c>
      <c r="F128" s="30" t="str">
        <f>IF('תנאי סף'!$AK128&lt;&gt;1,"",'תנאי סף'!F128)</f>
        <v/>
      </c>
      <c r="G128" s="26"/>
      <c r="H128" s="26"/>
      <c r="I128" s="26"/>
      <c r="J128" s="26"/>
      <c r="K128" s="27"/>
      <c r="L128" s="28"/>
      <c r="M128" s="27"/>
      <c r="N128" s="30"/>
      <c r="O128" s="30"/>
      <c r="P128" s="28"/>
      <c r="Q128" s="28"/>
      <c r="R128" s="28"/>
      <c r="S128" s="28"/>
      <c r="T128" s="28"/>
      <c r="U128" s="28" t="str">
        <f t="shared" si="18"/>
        <v/>
      </c>
      <c r="V128" s="28"/>
      <c r="W128" s="28"/>
      <c r="X128" s="28"/>
      <c r="Y128" s="28"/>
      <c r="Z128" s="217" t="str">
        <f t="shared" si="19"/>
        <v/>
      </c>
      <c r="AA128" s="1">
        <f t="shared" si="20"/>
        <v>0</v>
      </c>
      <c r="AB128" s="1" t="str">
        <f t="shared" si="15"/>
        <v/>
      </c>
      <c r="AC128" s="1" t="str">
        <f t="shared" si="15"/>
        <v/>
      </c>
      <c r="AD128" s="1">
        <f t="shared" si="21"/>
        <v>0</v>
      </c>
      <c r="AE128" s="1">
        <f t="shared" si="21"/>
        <v>0</v>
      </c>
      <c r="AF128" s="1">
        <f t="shared" si="21"/>
        <v>0</v>
      </c>
      <c r="AG128" s="1">
        <f t="shared" si="21"/>
        <v>0</v>
      </c>
    </row>
    <row r="129" spans="2:33" ht="21" hidden="1" customHeight="1" x14ac:dyDescent="0.25">
      <c r="B129" s="24" t="str">
        <f t="shared" si="17"/>
        <v/>
      </c>
      <c r="C129" s="30" t="str">
        <f>IF('תנאי סף'!$AK129&lt;&gt;1,"",'תנאי סף'!C129)</f>
        <v/>
      </c>
      <c r="D129" s="30" t="str">
        <f>IF('תנאי סף'!$AK129&lt;&gt;1,"",'תנאי סף'!D129)</f>
        <v/>
      </c>
      <c r="E129" s="30" t="str">
        <f>IF('תנאי סף'!$AK129&lt;&gt;1,"",'תנאי סף'!E129)</f>
        <v/>
      </c>
      <c r="F129" s="30" t="str">
        <f>IF('תנאי סף'!$AK129&lt;&gt;1,"",'תנאי סף'!F129)</f>
        <v/>
      </c>
      <c r="G129" s="26"/>
      <c r="H129" s="26"/>
      <c r="I129" s="26"/>
      <c r="J129" s="26"/>
      <c r="K129" s="27"/>
      <c r="L129" s="28"/>
      <c r="M129" s="27"/>
      <c r="N129" s="30"/>
      <c r="O129" s="30"/>
      <c r="P129" s="28"/>
      <c r="Q129" s="28"/>
      <c r="R129" s="28"/>
      <c r="S129" s="28"/>
      <c r="T129" s="28"/>
      <c r="U129" s="28" t="str">
        <f t="shared" si="18"/>
        <v/>
      </c>
      <c r="V129" s="28"/>
      <c r="W129" s="28"/>
      <c r="X129" s="28"/>
      <c r="Y129" s="28"/>
      <c r="Z129" s="217" t="str">
        <f t="shared" si="19"/>
        <v/>
      </c>
      <c r="AA129" s="1">
        <f t="shared" si="20"/>
        <v>0</v>
      </c>
      <c r="AB129" s="1" t="str">
        <f t="shared" si="15"/>
        <v/>
      </c>
      <c r="AC129" s="1" t="str">
        <f t="shared" si="15"/>
        <v/>
      </c>
      <c r="AD129" s="1">
        <f t="shared" si="21"/>
        <v>0</v>
      </c>
      <c r="AE129" s="1">
        <f t="shared" si="21"/>
        <v>0</v>
      </c>
      <c r="AF129" s="1">
        <f t="shared" si="21"/>
        <v>0</v>
      </c>
      <c r="AG129" s="1">
        <f t="shared" si="21"/>
        <v>0</v>
      </c>
    </row>
    <row r="130" spans="2:33" ht="27.75" hidden="1" customHeight="1" thickBot="1" x14ac:dyDescent="0.3">
      <c r="B130" s="24" t="str">
        <f t="shared" si="17"/>
        <v/>
      </c>
      <c r="C130" s="30" t="str">
        <f>IF('תנאי סף'!$AK130&lt;&gt;1,"",'תנאי סף'!C130)</f>
        <v/>
      </c>
      <c r="D130" s="30" t="str">
        <f>IF('תנאי סף'!$AK130&lt;&gt;1,"",'תנאי סף'!D130)</f>
        <v/>
      </c>
      <c r="E130" s="30" t="str">
        <f>IF('תנאי סף'!$AK130&lt;&gt;1,"",'תנאי סף'!E130)</f>
        <v/>
      </c>
      <c r="F130" s="30" t="str">
        <f>IF('תנאי סף'!$AK130&lt;&gt;1,"",'תנאי סף'!F130)</f>
        <v/>
      </c>
      <c r="G130" s="26"/>
      <c r="H130" s="26"/>
      <c r="I130" s="26"/>
      <c r="J130" s="26"/>
      <c r="K130" s="27"/>
      <c r="L130" s="28"/>
      <c r="M130" s="27"/>
      <c r="N130" s="30"/>
      <c r="O130" s="30"/>
      <c r="P130" s="28"/>
      <c r="Q130" s="28"/>
      <c r="R130" s="28"/>
      <c r="S130" s="28"/>
      <c r="T130" s="28"/>
      <c r="U130" s="28" t="str">
        <f t="shared" si="18"/>
        <v/>
      </c>
      <c r="V130" s="28"/>
      <c r="W130" s="28"/>
      <c r="X130" s="28"/>
      <c r="Y130" s="28"/>
      <c r="Z130" s="217" t="str">
        <f t="shared" si="19"/>
        <v/>
      </c>
      <c r="AA130" s="1">
        <f t="shared" si="20"/>
        <v>0</v>
      </c>
      <c r="AB130" s="1" t="str">
        <f t="shared" si="15"/>
        <v/>
      </c>
      <c r="AC130" s="1" t="str">
        <f t="shared" si="15"/>
        <v/>
      </c>
      <c r="AD130" s="1">
        <f t="shared" si="21"/>
        <v>0</v>
      </c>
      <c r="AE130" s="1">
        <f t="shared" si="21"/>
        <v>0</v>
      </c>
      <c r="AF130" s="1">
        <f t="shared" si="21"/>
        <v>0</v>
      </c>
      <c r="AG130" s="1">
        <f t="shared" si="21"/>
        <v>0</v>
      </c>
    </row>
    <row r="131" spans="2:33" ht="19.5" thickBot="1" x14ac:dyDescent="0.35">
      <c r="B131" s="432" t="s">
        <v>66</v>
      </c>
      <c r="C131" s="433"/>
      <c r="D131" s="433"/>
      <c r="E131" s="433"/>
      <c r="F131" s="433"/>
      <c r="G131" s="29">
        <f t="shared" ref="G131:I131" si="22">SUM(G31:G130)</f>
        <v>15</v>
      </c>
      <c r="H131" s="29">
        <f t="shared" si="22"/>
        <v>11</v>
      </c>
      <c r="I131" s="29">
        <f t="shared" si="22"/>
        <v>13</v>
      </c>
      <c r="J131" s="29">
        <f t="shared" ref="J131" si="23">SUM(J31:J130)</f>
        <v>14</v>
      </c>
      <c r="K131" s="29">
        <f t="shared" ref="K131:Z131" si="24">SUM(K31:K130)</f>
        <v>0</v>
      </c>
      <c r="L131" s="29">
        <f t="shared" si="24"/>
        <v>0</v>
      </c>
      <c r="M131" s="29">
        <f t="shared" si="24"/>
        <v>0</v>
      </c>
      <c r="N131" s="29">
        <f t="shared" si="24"/>
        <v>0</v>
      </c>
      <c r="O131" s="29">
        <f t="shared" si="24"/>
        <v>0</v>
      </c>
      <c r="P131" s="29">
        <f t="shared" si="24"/>
        <v>0</v>
      </c>
      <c r="Q131" s="29">
        <f t="shared" si="24"/>
        <v>0</v>
      </c>
      <c r="R131" s="29">
        <f t="shared" si="24"/>
        <v>0</v>
      </c>
      <c r="S131" s="29">
        <f t="shared" si="24"/>
        <v>0</v>
      </c>
      <c r="T131" s="29">
        <f t="shared" si="24"/>
        <v>0</v>
      </c>
      <c r="U131" s="29">
        <f t="shared" si="24"/>
        <v>53</v>
      </c>
      <c r="V131" s="29">
        <f t="shared" si="24"/>
        <v>0</v>
      </c>
      <c r="W131" s="29">
        <f t="shared" si="24"/>
        <v>0</v>
      </c>
      <c r="X131" s="29">
        <f t="shared" si="24"/>
        <v>0</v>
      </c>
      <c r="Y131" s="29">
        <f t="shared" si="24"/>
        <v>0</v>
      </c>
      <c r="Z131" s="157">
        <f t="shared" si="24"/>
        <v>1</v>
      </c>
    </row>
  </sheetData>
  <sheetProtection algorithmName="SHA-512" hashValue="7Laq5j5cWqX3YudfMS0nQJYDPKwjuyIYiYo3VKhRCtpqBcsqa9GMnNkcrhagJEWrAIev1PbCmVhX9Syypz+ivA==" saltValue="PUasTobB40PYtDXMyaesiQ==" spinCount="100000" sheet="1" scenarios="1" formatColumns="0" formatRows="0" autoFilter="0"/>
  <customSheetViews>
    <customSheetView guid="{ACEA4501-B661-4721-B7EC-F9928E7BE107}" scale="90" showPageBreaks="1" showGridLines="0" printArea="1" hiddenRows="1" hiddenColumns="1" view="pageBreakPreview">
      <pane ySplit="4" topLeftCell="A5" activePane="bottomLeft" state="frozen"/>
      <selection pane="bottomLeft" activeCell="U38" sqref="U38"/>
      <pageMargins left="0" right="0" top="0" bottom="0" header="0" footer="0"/>
      <printOptions horizontalCentered="1"/>
      <pageSetup paperSize="9" scale="75" orientation="portrait" r:id="rId1"/>
      <headerFooter>
        <oddHeader>&amp;C&amp;Uמבחנים לתמיכה של משרד התרבות והספורט</oddHeader>
        <oddFooter>&amp;Lא. חפץ ושות'
יעוץ כלכלי&amp;C&amp;P</oddFooter>
      </headerFooter>
    </customSheetView>
    <customSheetView guid="{289214DB-DADE-4AC9-A83A-7FFFB7419F75}" scale="90" showPageBreaks="1" showGridLines="0" printArea="1" hiddenRows="1" hiddenColumns="1" view="pageBreakPreview">
      <pane ySplit="4" topLeftCell="A32" activePane="bottomLeft" state="frozen"/>
      <selection pane="bottomLeft" activeCell="U38" sqref="U38"/>
      <pageMargins left="0" right="0" top="0" bottom="0" header="0" footer="0"/>
      <printOptions horizontalCentered="1"/>
      <pageSetup paperSize="9" scale="75" orientation="portrait" r:id="rId2"/>
      <headerFooter>
        <oddHeader>&amp;C&amp;Uמבחנים לתמיכה של משרד התרבות והספורט</oddHeader>
        <oddFooter>&amp;Lא. חפץ ושות'
יעוץ כלכלי&amp;C&amp;P</oddFooter>
      </headerFooter>
    </customSheetView>
    <customSheetView guid="{828BBF9A-32A2-49E5-8737-465D4975B987}" scale="90" showPageBreaks="1" showGridLines="0" printArea="1" hiddenRows="1" hiddenColumns="1" view="pageBreakPreview">
      <pane ySplit="4" topLeftCell="A5" activePane="bottomLeft" state="frozen"/>
      <selection pane="bottomLeft" activeCell="U38" sqref="U38"/>
      <pageMargins left="0" right="0" top="0" bottom="0" header="0" footer="0"/>
      <printOptions horizontalCentered="1"/>
      <pageSetup paperSize="9" scale="75" orientation="portrait" r:id="rId3"/>
      <headerFooter>
        <oddHeader>&amp;C&amp;Uמבחנים לתמיכה של משרד התרבות והספורט</oddHeader>
        <oddFooter>&amp;Lא. חפץ ושות'
יעוץ כלכלי&amp;C&amp;P</oddFooter>
      </headerFooter>
    </customSheetView>
  </customSheetViews>
  <mergeCells count="18">
    <mergeCell ref="B131:F131"/>
    <mergeCell ref="T29:T30"/>
    <mergeCell ref="S29:S30"/>
    <mergeCell ref="R29:R30"/>
    <mergeCell ref="Q29:Q30"/>
    <mergeCell ref="P29:P30"/>
    <mergeCell ref="C29:C30"/>
    <mergeCell ref="D29:D30"/>
    <mergeCell ref="E29:E30"/>
    <mergeCell ref="Y29:Y30"/>
    <mergeCell ref="Z29:Z30"/>
    <mergeCell ref="B1:Z1"/>
    <mergeCell ref="B29:B30"/>
    <mergeCell ref="F29:F30"/>
    <mergeCell ref="U29:U30"/>
    <mergeCell ref="V29:V30"/>
    <mergeCell ref="W29:W30"/>
    <mergeCell ref="X29:X30"/>
  </mergeCells>
  <conditionalFormatting sqref="B31:Z130">
    <cfRule type="expression" dxfId="92" priority="1" stopIfTrue="1">
      <formula>AND($F31="",B31&lt;&gt;"")</formula>
    </cfRule>
    <cfRule type="expression" dxfId="91" priority="2">
      <formula>$F31=""</formula>
    </cfRule>
    <cfRule type="expression" dxfId="90" priority="3">
      <formula>B$30&lt;&gt;""</formula>
    </cfRule>
  </conditionalFormatting>
  <dataValidations count="6">
    <dataValidation type="whole" operator="greaterThan" allowBlank="1" showInputMessage="1" showErrorMessage="1" errorTitle="נתון שגוי." error="ניתן להזין רק מספר שלם גדול מ-0" sqref="M31:M130" xr:uid="{00000000-0002-0000-0700-000000000000}">
      <formula1>0</formula1>
    </dataValidation>
    <dataValidation type="decimal" operator="greaterThan" allowBlank="1" showInputMessage="1" showErrorMessage="1" errorTitle="נתון שגוי." error="ניתן להזין רק מספר גדול מ-0" sqref="L31:L130" xr:uid="{00000000-0002-0000-0700-000001000000}">
      <formula1>0</formula1>
    </dataValidation>
    <dataValidation type="whole" operator="greaterThanOrEqual" allowBlank="1" showInputMessage="1" showErrorMessage="1" errorTitle="נתון שגוי." error="ניתן להזין רק מספר שלם גדול או שווה ל-0." sqref="K31" xr:uid="{00000000-0002-0000-0700-000002000000}">
      <formula1>0</formula1>
    </dataValidation>
    <dataValidation type="list" allowBlank="1" showInputMessage="1" showErrorMessage="1" sqref="O31:O130" xr:uid="{00000000-0002-0000-0700-000003000000}">
      <formula1>$BA31:$BJ31</formula1>
    </dataValidation>
    <dataValidation type="list" allowBlank="1" showInputMessage="1" showErrorMessage="1" sqref="G30:O30" xr:uid="{00000000-0002-0000-0700-000004000000}">
      <formula1>$AE$1:$AZ$1</formula1>
    </dataValidation>
    <dataValidation type="list" operator="greaterThan" allowBlank="1" showInputMessage="1" showErrorMessage="1" errorTitle="נתון שגוי." error="ניתן להזין רק מספר שלם גדול מ-0" sqref="G31:J130" xr:uid="{00000000-0002-0000-0700-000005000000}">
      <formula1>$G$5:$G$7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portrait" r:id="rId4"/>
  <headerFooter>
    <oddHeader>&amp;C&amp;Uמבחנים לתמיכה של משרד התרבות והספורט</oddHeader>
    <oddFooter>&amp;Lא. חפץ ושות'
יעוץ כלכלי&amp;C&amp;P</oddFooter>
  </headerFooter>
  <ignoredErrors>
    <ignoredError sqref="G27:U27 W27 Y27:Z27" evalError="1"/>
  </ignoredErrors>
  <legacyDrawing r:id="rId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24F6B3C7-72A5-44EF-9A17-757043495D80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Worksheet______6">
    <tabColor theme="4" tint="-0.249977111117893"/>
  </sheetPr>
  <dimension ref="A1:BJ131"/>
  <sheetViews>
    <sheetView showGridLines="0" rightToLeft="1" view="pageBreakPreview" zoomScale="90" zoomScaleNormal="100" zoomScaleSheetLayoutView="90" workbookViewId="0">
      <pane xSplit="6" ySplit="30" topLeftCell="G31" activePane="bottomRight" state="frozen"/>
      <selection pane="topRight" activeCell="D25" sqref="D25"/>
      <selection pane="bottomLeft" activeCell="D25" sqref="D25"/>
      <selection pane="bottomRight" activeCell="G141" sqref="G141"/>
    </sheetView>
  </sheetViews>
  <sheetFormatPr defaultColWidth="9.140625" defaultRowHeight="15.75" outlineLevelRow="1" x14ac:dyDescent="0.25"/>
  <cols>
    <col min="1" max="1" width="9.140625" style="1" hidden="1" customWidth="1"/>
    <col min="2" max="2" width="6.85546875" style="1" customWidth="1"/>
    <col min="3" max="3" width="13" style="1" customWidth="1"/>
    <col min="4" max="4" width="15.140625" style="1" customWidth="1"/>
    <col min="5" max="5" width="17.85546875" style="1" customWidth="1"/>
    <col min="6" max="6" width="35.85546875" style="1" customWidth="1"/>
    <col min="7" max="7" width="13.140625" style="1" customWidth="1"/>
    <col min="8" max="8" width="13.85546875" style="1" hidden="1" customWidth="1"/>
    <col min="9" max="20" width="21.42578125" style="1" hidden="1" customWidth="1"/>
    <col min="21" max="21" width="18.140625" style="1" customWidth="1"/>
    <col min="22" max="25" width="21.42578125" style="1" hidden="1" customWidth="1"/>
    <col min="26" max="26" width="15" style="1" bestFit="1" customWidth="1"/>
    <col min="27" max="29" width="9.140625" style="1" hidden="1" customWidth="1"/>
    <col min="30" max="30" width="11.85546875" style="1" hidden="1" customWidth="1"/>
    <col min="31" max="32" width="9.140625" style="1" hidden="1" customWidth="1"/>
    <col min="33" max="33" width="10.140625" style="1" hidden="1" customWidth="1"/>
    <col min="34" max="34" width="16.85546875" style="1" hidden="1" customWidth="1"/>
    <col min="35" max="35" width="8.85546875" style="1" hidden="1" customWidth="1"/>
    <col min="36" max="36" width="11.85546875" style="1" hidden="1" customWidth="1"/>
    <col min="37" max="37" width="17.85546875" style="1" hidden="1" customWidth="1"/>
    <col min="38" max="48" width="9.140625" style="1" hidden="1" customWidth="1"/>
    <col min="49" max="49" width="10.85546875" style="1" hidden="1" customWidth="1"/>
    <col min="50" max="62" width="9.140625" style="1" hidden="1" customWidth="1"/>
    <col min="63" max="200" width="0" style="1" hidden="1" customWidth="1"/>
    <col min="201" max="16384" width="9.140625" style="1"/>
  </cols>
  <sheetData>
    <row r="1" spans="2:52" ht="21" customHeight="1" thickBot="1" x14ac:dyDescent="0.3">
      <c r="B1" s="422" t="str">
        <f ca="1">MID(CELL("filename",AC2),FIND("]",CELL("filename",AC2),1)+1,99)</f>
        <v>מספר הרצות</v>
      </c>
      <c r="C1" s="423"/>
      <c r="D1" s="423"/>
      <c r="E1" s="423"/>
      <c r="F1" s="423"/>
      <c r="G1" s="423"/>
      <c r="H1" s="423"/>
      <c r="I1" s="423"/>
      <c r="J1" s="423"/>
      <c r="K1" s="423"/>
      <c r="L1" s="423"/>
      <c r="M1" s="423"/>
      <c r="N1" s="423"/>
      <c r="O1" s="423"/>
      <c r="P1" s="423"/>
      <c r="Q1" s="423"/>
      <c r="R1" s="423"/>
      <c r="S1" s="423"/>
      <c r="T1" s="423"/>
      <c r="U1" s="423"/>
      <c r="V1" s="423"/>
      <c r="W1" s="423"/>
      <c r="X1" s="423"/>
      <c r="Y1" s="423"/>
      <c r="Z1" s="423"/>
      <c r="AB1" s="1" t="s">
        <v>92</v>
      </c>
      <c r="AD1" s="8" t="s">
        <v>93</v>
      </c>
      <c r="AE1" s="9" t="s">
        <v>94</v>
      </c>
      <c r="AF1" s="9" t="s">
        <v>95</v>
      </c>
      <c r="AG1" s="9" t="s">
        <v>96</v>
      </c>
      <c r="AH1" s="9" t="s">
        <v>97</v>
      </c>
      <c r="AI1" s="9" t="s">
        <v>98</v>
      </c>
      <c r="AJ1" s="9" t="s">
        <v>99</v>
      </c>
      <c r="AK1" s="10" t="s">
        <v>100</v>
      </c>
      <c r="AL1" s="9" t="s">
        <v>101</v>
      </c>
      <c r="AM1" s="10" t="s">
        <v>102</v>
      </c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10"/>
    </row>
    <row r="2" spans="2:52" ht="20.25" customHeight="1" x14ac:dyDescent="0.25">
      <c r="U2" s="5" t="str">
        <f>'פרמטרים לקריטריונים'!$B$4</f>
        <v>שנת תקציב</v>
      </c>
      <c r="Y2" s="5" t="str">
        <f>'פרמטרים לקריטריונים'!$B$4</f>
        <v>שנת תקציב</v>
      </c>
      <c r="Z2" s="7">
        <f>'פרמטרים לקריטריונים'!$C$4</f>
        <v>2025</v>
      </c>
      <c r="AE2" s="1">
        <f>IF(ISNA(MATCH(G31,$AB$30:$AC$30,0)),0,1)</f>
        <v>0</v>
      </c>
      <c r="AF2" s="1">
        <f>IF(IFERROR(G31*1,"bad")="bad",0,1)</f>
        <v>1</v>
      </c>
      <c r="AG2" s="1">
        <f>IF(IFERROR(IF(G31=TRUNC(G31),1,"bad"),"bad")="bad",0,1)</f>
        <v>1</v>
      </c>
      <c r="AH2" s="1">
        <f>IF(AND(IF(IFERROR(G31*1,"bad")="bad",0,1)=1,G31&gt;=0),1,0)</f>
        <v>1</v>
      </c>
      <c r="AI2" s="1">
        <f>IF(AND(IF(IFERROR(IF(G31=TRUNC(G31),1,"bad"),"bad")="bad",0,1)=1,G31&gt;=0),1,0)</f>
        <v>1</v>
      </c>
      <c r="AJ2" s="1">
        <f>IF(AND(IF(IFERROR(G31*1,"bad")="bad",0,1)=1,G31&gt;0),1,0)</f>
        <v>1</v>
      </c>
      <c r="AK2" s="1">
        <f>IF(AND(IF(IFERROR(IF(G31=TRUNC(G31),1,"bad"),"bad")="bad",0,1)=1,G31&gt;0),1,0)</f>
        <v>1</v>
      </c>
      <c r="AL2" s="1">
        <v>1</v>
      </c>
      <c r="AM2" s="1">
        <f>IF(IFERROR(HLOOKUP(G31,$BA$30:$BK$30,1,0),"bad")="bad",0,1)</f>
        <v>1</v>
      </c>
    </row>
    <row r="3" spans="2:52" ht="19.5" thickBot="1" x14ac:dyDescent="0.3">
      <c r="U3" s="11" t="str">
        <f>'פרמטרים לקריטריונים'!$B$5</f>
        <v>תקציב התמיכה</v>
      </c>
      <c r="Y3" s="11" t="str">
        <f>'פרמטרים לקריטריונים'!$B$5</f>
        <v>תקציב התמיכה</v>
      </c>
      <c r="Z3" s="13">
        <f>'פרמטרים לקריטריונים'!$C$5</f>
        <v>2100000</v>
      </c>
      <c r="AC3" s="1">
        <f>IF(G$30="",1,IF(G31="",0,IF(G$30=$AE$1,11,IF(G$30=$AF$1,12,IF(G$30=$AEG1,13,IF(G$30=$AH$1,14,IF(G$30=$AI$1,15,IF(G$30=$AJ$1,16,IF(G$30=$AK$1,17,IF(G$30=$AL$1,18,IF(G$30=$AM$1,19,0)))))))))))</f>
        <v>15</v>
      </c>
      <c r="AD3" s="1" t="s">
        <v>103</v>
      </c>
      <c r="AE3" s="1">
        <v>1</v>
      </c>
      <c r="AF3" s="1">
        <v>2</v>
      </c>
      <c r="AG3" s="1">
        <v>3</v>
      </c>
      <c r="AH3" s="1">
        <v>4</v>
      </c>
      <c r="AI3" s="1">
        <v>5</v>
      </c>
      <c r="AJ3" s="1">
        <v>6</v>
      </c>
      <c r="AK3" s="1">
        <v>7</v>
      </c>
      <c r="AL3" s="1">
        <v>8</v>
      </c>
      <c r="AM3" s="1">
        <v>9</v>
      </c>
    </row>
    <row r="4" spans="2:52" ht="16.5" outlineLevel="1" thickBot="1" x14ac:dyDescent="0.3">
      <c r="E4" s="327" t="str">
        <f>'פרמטרים לקריטריונים'!B159</f>
        <v>סעיף</v>
      </c>
      <c r="F4" s="327" t="str">
        <f>'פרמטרים לקריטריונים'!C159</f>
        <v>ניקוד</v>
      </c>
      <c r="AD4" s="1" t="s">
        <v>105</v>
      </c>
      <c r="AE4" s="8">
        <v>1</v>
      </c>
      <c r="AF4" s="9">
        <v>2</v>
      </c>
      <c r="AG4" s="9">
        <v>3</v>
      </c>
      <c r="AH4" s="9">
        <v>4</v>
      </c>
      <c r="AI4" s="9">
        <v>5</v>
      </c>
      <c r="AJ4" s="9">
        <v>6</v>
      </c>
      <c r="AK4" s="9">
        <v>7</v>
      </c>
      <c r="AL4" s="9">
        <v>8</v>
      </c>
      <c r="AM4" s="9">
        <v>9</v>
      </c>
      <c r="AN4" s="10">
        <v>10</v>
      </c>
    </row>
    <row r="5" spans="2:52" outlineLevel="1" x14ac:dyDescent="0.25">
      <c r="E5" s="332" t="str">
        <f>'פרמטרים לקריטריונים'!B160</f>
        <v>ניקוד מקסימלי</v>
      </c>
      <c r="F5" s="333">
        <f>'פרמטרים לקריטריונים'!C160</f>
        <v>10</v>
      </c>
    </row>
    <row r="6" spans="2:52" ht="16.5" outlineLevel="1" thickBot="1" x14ac:dyDescent="0.3"/>
    <row r="7" spans="2:52" hidden="1" outlineLevel="1" x14ac:dyDescent="0.25"/>
    <row r="8" spans="2:52" hidden="1" outlineLevel="1" x14ac:dyDescent="0.25"/>
    <row r="9" spans="2:52" hidden="1" outlineLevel="1" x14ac:dyDescent="0.25"/>
    <row r="10" spans="2:52" hidden="1" outlineLevel="1" x14ac:dyDescent="0.25"/>
    <row r="11" spans="2:52" hidden="1" outlineLevel="1" x14ac:dyDescent="0.25"/>
    <row r="12" spans="2:52" hidden="1" outlineLevel="1" x14ac:dyDescent="0.25"/>
    <row r="13" spans="2:52" hidden="1" outlineLevel="1" x14ac:dyDescent="0.25"/>
    <row r="14" spans="2:52" hidden="1" outlineLevel="1" x14ac:dyDescent="0.25"/>
    <row r="15" spans="2:52" hidden="1" outlineLevel="1" x14ac:dyDescent="0.25"/>
    <row r="16" spans="2:52" hidden="1" outlineLevel="1" x14ac:dyDescent="0.25"/>
    <row r="17" spans="1:62" hidden="1" outlineLevel="1" x14ac:dyDescent="0.25"/>
    <row r="18" spans="1:62" hidden="1" outlineLevel="1" x14ac:dyDescent="0.25"/>
    <row r="19" spans="1:62" hidden="1" outlineLevel="1" x14ac:dyDescent="0.25"/>
    <row r="20" spans="1:62" hidden="1" outlineLevel="1" x14ac:dyDescent="0.25"/>
    <row r="21" spans="1:62" ht="9.75" hidden="1" customHeight="1" x14ac:dyDescent="0.25"/>
    <row r="22" spans="1:62" ht="16.5" hidden="1" thickBot="1" x14ac:dyDescent="0.3"/>
    <row r="23" spans="1:62" hidden="1" x14ac:dyDescent="0.25">
      <c r="F23" s="332" t="str">
        <f>'פרמטרים לקריטריונים'!$D$31</f>
        <v>החלת מקדם</v>
      </c>
      <c r="G23" s="333">
        <f ca="1">VLOOKUP(B1,'פרמטרים לקריטריונים'!$B$32:$D$46,3,0)</f>
        <v>1</v>
      </c>
    </row>
    <row r="24" spans="1:62" hidden="1" x14ac:dyDescent="0.25"/>
    <row r="25" spans="1:62" hidden="1" x14ac:dyDescent="0.25">
      <c r="B25" s="1" t="s">
        <v>129</v>
      </c>
      <c r="G25" s="1">
        <f>IF(G30="",1,IF(IFERROR(HLOOKUP(G30,$AD$1:$AZ$2,1,0),0)=0,0,1))</f>
        <v>1</v>
      </c>
      <c r="H25" s="1">
        <f>IF(H30="",1,IF(IFERROR(HLOOKUP(H30,$AD$1:$AZ$2,1,0),0)=0,0,1))</f>
        <v>1</v>
      </c>
      <c r="I25" s="1">
        <f t="shared" ref="I25:Y25" si="0">IF(I30="",1,IF(IFERROR(HLOOKUP(I30,$AD$1:$AZ$2,1,0),0)=0,0,1))</f>
        <v>1</v>
      </c>
      <c r="J25" s="1">
        <f t="shared" si="0"/>
        <v>1</v>
      </c>
      <c r="K25" s="1">
        <f t="shared" si="0"/>
        <v>1</v>
      </c>
      <c r="L25" s="1">
        <f t="shared" si="0"/>
        <v>1</v>
      </c>
      <c r="M25" s="1">
        <f t="shared" si="0"/>
        <v>1</v>
      </c>
      <c r="N25" s="1">
        <f t="shared" si="0"/>
        <v>1</v>
      </c>
      <c r="O25" s="1">
        <f t="shared" si="0"/>
        <v>1</v>
      </c>
      <c r="P25" s="1">
        <f t="shared" si="0"/>
        <v>1</v>
      </c>
      <c r="Q25" s="1">
        <f t="shared" si="0"/>
        <v>1</v>
      </c>
      <c r="R25" s="1">
        <f t="shared" si="0"/>
        <v>1</v>
      </c>
      <c r="S25" s="1">
        <f t="shared" si="0"/>
        <v>1</v>
      </c>
      <c r="T25" s="1">
        <f t="shared" si="0"/>
        <v>1</v>
      </c>
      <c r="U25" s="1">
        <f t="shared" si="0"/>
        <v>1</v>
      </c>
      <c r="V25" s="1">
        <f t="shared" si="0"/>
        <v>1</v>
      </c>
      <c r="W25" s="1">
        <f t="shared" si="0"/>
        <v>1</v>
      </c>
      <c r="X25" s="1">
        <f t="shared" si="0"/>
        <v>1</v>
      </c>
      <c r="Y25" s="1">
        <f t="shared" si="0"/>
        <v>1</v>
      </c>
    </row>
    <row r="26" spans="1:62" hidden="1" x14ac:dyDescent="0.25">
      <c r="B26" s="1" t="s">
        <v>130</v>
      </c>
      <c r="F26" s="15">
        <f>$A$29-COUNTBLANK(F31:F130)</f>
        <v>6</v>
      </c>
      <c r="G26" s="15">
        <f>$A$29-COUNTBLANK(G31:G130)</f>
        <v>6</v>
      </c>
      <c r="H26" s="15">
        <f t="shared" ref="H26:Y26" si="1">$A$29-COUNTBLANK(H31:H130)</f>
        <v>6</v>
      </c>
      <c r="I26" s="15">
        <f t="shared" si="1"/>
        <v>0</v>
      </c>
      <c r="J26" s="15">
        <f t="shared" si="1"/>
        <v>0</v>
      </c>
      <c r="K26" s="15">
        <f t="shared" si="1"/>
        <v>0</v>
      </c>
      <c r="L26" s="15">
        <f t="shared" si="1"/>
        <v>0</v>
      </c>
      <c r="M26" s="15">
        <f t="shared" si="1"/>
        <v>0</v>
      </c>
      <c r="N26" s="15">
        <f t="shared" si="1"/>
        <v>0</v>
      </c>
      <c r="O26" s="15">
        <f t="shared" si="1"/>
        <v>0</v>
      </c>
      <c r="P26" s="15">
        <f t="shared" si="1"/>
        <v>5</v>
      </c>
      <c r="Q26" s="15">
        <f t="shared" si="1"/>
        <v>0</v>
      </c>
      <c r="R26" s="15">
        <f t="shared" si="1"/>
        <v>0</v>
      </c>
      <c r="S26" s="15">
        <f t="shared" si="1"/>
        <v>0</v>
      </c>
      <c r="T26" s="15">
        <f t="shared" si="1"/>
        <v>0</v>
      </c>
      <c r="U26" s="15">
        <f t="shared" si="1"/>
        <v>6</v>
      </c>
      <c r="V26" s="15">
        <f t="shared" si="1"/>
        <v>0</v>
      </c>
      <c r="W26" s="15">
        <f t="shared" si="1"/>
        <v>0</v>
      </c>
      <c r="X26" s="15">
        <f t="shared" si="1"/>
        <v>0</v>
      </c>
      <c r="Y26" s="15">
        <f t="shared" si="1"/>
        <v>0</v>
      </c>
    </row>
    <row r="27" spans="1:62" hidden="1" x14ac:dyDescent="0.25">
      <c r="B27" s="16" t="s">
        <v>131</v>
      </c>
      <c r="C27" s="16"/>
      <c r="D27" s="16"/>
      <c r="E27" s="16"/>
      <c r="F27" s="16"/>
      <c r="G27" s="15">
        <f>AVERAGE(G31:G130)</f>
        <v>3.6666666666666665</v>
      </c>
      <c r="H27" s="15">
        <f t="shared" ref="H27:Z27" si="2">AVERAGE(H31:H130)</f>
        <v>432633.33333333331</v>
      </c>
      <c r="I27" s="15" t="e">
        <f t="shared" si="2"/>
        <v>#DIV/0!</v>
      </c>
      <c r="J27" s="15" t="e">
        <f t="shared" si="2"/>
        <v>#DIV/0!</v>
      </c>
      <c r="K27" s="15" t="e">
        <f t="shared" si="2"/>
        <v>#DIV/0!</v>
      </c>
      <c r="L27" s="15" t="e">
        <f t="shared" si="2"/>
        <v>#DIV/0!</v>
      </c>
      <c r="M27" s="15" t="e">
        <f t="shared" si="2"/>
        <v>#DIV/0!</v>
      </c>
      <c r="N27" s="15" t="e">
        <f t="shared" si="2"/>
        <v>#DIV/0!</v>
      </c>
      <c r="O27" s="15" t="e">
        <f t="shared" si="2"/>
        <v>#DIV/0!</v>
      </c>
      <c r="P27" s="15">
        <f t="shared" si="2"/>
        <v>2.8</v>
      </c>
      <c r="Q27" s="15" t="e">
        <f t="shared" si="2"/>
        <v>#DIV/0!</v>
      </c>
      <c r="R27" s="15" t="e">
        <f t="shared" si="2"/>
        <v>#DIV/0!</v>
      </c>
      <c r="S27" s="15" t="e">
        <f t="shared" si="2"/>
        <v>#DIV/0!</v>
      </c>
      <c r="T27" s="15" t="e">
        <f t="shared" si="2"/>
        <v>#DIV/0!</v>
      </c>
      <c r="U27" s="15">
        <f t="shared" si="2"/>
        <v>6.1111111111111116</v>
      </c>
      <c r="V27" s="15" t="e">
        <f t="shared" si="2"/>
        <v>#DIV/0!</v>
      </c>
      <c r="W27" s="15" t="e">
        <f t="shared" si="2"/>
        <v>#DIV/0!</v>
      </c>
      <c r="X27" s="15" t="e">
        <f t="shared" si="2"/>
        <v>#DIV/0!</v>
      </c>
      <c r="Y27" s="15" t="e">
        <f t="shared" si="2"/>
        <v>#DIV/0!</v>
      </c>
      <c r="Z27" s="15">
        <f t="shared" si="2"/>
        <v>0.16666666666666666</v>
      </c>
    </row>
    <row r="28" spans="1:62" ht="16.5" hidden="1" thickBot="1" x14ac:dyDescent="0.3">
      <c r="B28" s="16" t="s">
        <v>66</v>
      </c>
      <c r="C28" s="16"/>
      <c r="D28" s="16"/>
      <c r="E28" s="16"/>
      <c r="F28" s="16"/>
      <c r="G28" s="15">
        <f>SUM(G31:G130)</f>
        <v>22</v>
      </c>
      <c r="H28" s="15">
        <f t="shared" ref="H28:Y28" si="3">SUM(H31:H130)</f>
        <v>2595800</v>
      </c>
      <c r="I28" s="15">
        <f t="shared" si="3"/>
        <v>0</v>
      </c>
      <c r="J28" s="15">
        <f t="shared" si="3"/>
        <v>0</v>
      </c>
      <c r="K28" s="15">
        <f t="shared" si="3"/>
        <v>0</v>
      </c>
      <c r="L28" s="15">
        <f t="shared" si="3"/>
        <v>0</v>
      </c>
      <c r="M28" s="15">
        <f t="shared" si="3"/>
        <v>0</v>
      </c>
      <c r="N28" s="15">
        <f t="shared" si="3"/>
        <v>0</v>
      </c>
      <c r="O28" s="15">
        <f t="shared" si="3"/>
        <v>0</v>
      </c>
      <c r="P28" s="15">
        <f t="shared" si="3"/>
        <v>14</v>
      </c>
      <c r="Q28" s="15">
        <f t="shared" si="3"/>
        <v>0</v>
      </c>
      <c r="R28" s="15">
        <f t="shared" si="3"/>
        <v>0</v>
      </c>
      <c r="S28" s="15">
        <f t="shared" si="3"/>
        <v>0</v>
      </c>
      <c r="T28" s="15">
        <f t="shared" si="3"/>
        <v>0</v>
      </c>
      <c r="U28" s="15">
        <f t="shared" si="3"/>
        <v>36.666666666666671</v>
      </c>
      <c r="V28" s="15">
        <f t="shared" si="3"/>
        <v>0</v>
      </c>
      <c r="W28" s="15">
        <f t="shared" si="3"/>
        <v>0</v>
      </c>
      <c r="X28" s="15">
        <f t="shared" si="3"/>
        <v>0</v>
      </c>
      <c r="Y28" s="15">
        <f t="shared" si="3"/>
        <v>0</v>
      </c>
      <c r="AA28" s="15">
        <f>IF(SUM(AA31:AA130)=COUNT(AA31:AA130),1,0)</f>
        <v>0</v>
      </c>
    </row>
    <row r="29" spans="1:62" ht="30" customHeight="1" thickBot="1" x14ac:dyDescent="0.3">
      <c r="A29" s="17">
        <v>100</v>
      </c>
      <c r="B29" s="424" t="s">
        <v>132</v>
      </c>
      <c r="C29" s="420" t="s">
        <v>133</v>
      </c>
      <c r="D29" s="420" t="s">
        <v>134</v>
      </c>
      <c r="E29" s="426" t="s">
        <v>135</v>
      </c>
      <c r="F29" s="426" t="s">
        <v>136</v>
      </c>
      <c r="G29" s="18" t="s">
        <v>194</v>
      </c>
      <c r="H29" s="426"/>
      <c r="I29" s="19" t="s">
        <v>182</v>
      </c>
      <c r="J29" s="19" t="s">
        <v>183</v>
      </c>
      <c r="K29" s="19" t="s">
        <v>184</v>
      </c>
      <c r="L29" s="19" t="s">
        <v>185</v>
      </c>
      <c r="M29" s="19" t="s">
        <v>186</v>
      </c>
      <c r="N29" s="19" t="s">
        <v>193</v>
      </c>
      <c r="O29" s="19" t="s">
        <v>188</v>
      </c>
      <c r="P29" s="430">
        <f>COLUMN()</f>
        <v>16</v>
      </c>
      <c r="Q29" s="430">
        <f>COLUMN()</f>
        <v>17</v>
      </c>
      <c r="R29" s="430">
        <f>COLUMN()</f>
        <v>18</v>
      </c>
      <c r="S29" s="430">
        <f>COLUMN()</f>
        <v>19</v>
      </c>
      <c r="T29" s="430">
        <f>COLUMN()</f>
        <v>20</v>
      </c>
      <c r="U29" s="420" t="s">
        <v>176</v>
      </c>
      <c r="V29" s="420"/>
      <c r="W29" s="420"/>
      <c r="X29" s="430" t="s">
        <v>195</v>
      </c>
      <c r="Y29" s="430" t="s">
        <v>196</v>
      </c>
      <c r="Z29" s="428" t="s">
        <v>177</v>
      </c>
      <c r="AA29" s="20" t="s">
        <v>164</v>
      </c>
      <c r="AD29" s="1" t="str">
        <f>"בקרת "&amp;G29</f>
        <v>בקרת מספר הרצות מתוכנן</v>
      </c>
      <c r="AE29" s="1" t="str">
        <f t="shared" ref="AE29:AV29" si="4">"בקרת "&amp;H29</f>
        <v xml:space="preserve">בקרת </v>
      </c>
      <c r="AF29" s="1" t="str">
        <f t="shared" si="4"/>
        <v>בקרת טור הזנת מספר שלם</v>
      </c>
      <c r="AG29" s="1" t="str">
        <f t="shared" si="4"/>
        <v>בקרת טור הזנת מספר שאינו שלילי</v>
      </c>
      <c r="AH29" s="1" t="str">
        <f t="shared" si="4"/>
        <v>בקרת טור הזנת  מספר שלם שאינו שלילי</v>
      </c>
      <c r="AI29" s="1" t="str">
        <f t="shared" si="4"/>
        <v>בקרת טור הזנת מספר חיובי</v>
      </c>
      <c r="AJ29" s="1" t="str">
        <f t="shared" si="4"/>
        <v>בקרת טור הזנת מספר שלם חיובי</v>
      </c>
      <c r="AK29" s="1" t="str">
        <f t="shared" si="4"/>
        <v>בקרת טור הזנת מספר טקסט</v>
      </c>
      <c r="AL29" s="1" t="str">
        <f t="shared" si="4"/>
        <v>בקרת טור הזנת טקסט מרשימה סגורה</v>
      </c>
      <c r="AM29" s="1" t="str">
        <f t="shared" si="4"/>
        <v>בקרת 16</v>
      </c>
      <c r="AN29" s="1" t="str">
        <f t="shared" si="4"/>
        <v>בקרת 17</v>
      </c>
      <c r="AO29" s="1" t="str">
        <f t="shared" si="4"/>
        <v>בקרת 18</v>
      </c>
      <c r="AP29" s="1" t="str">
        <f t="shared" si="4"/>
        <v>בקרת 19</v>
      </c>
      <c r="AQ29" s="1" t="str">
        <f t="shared" si="4"/>
        <v>בקרת 20</v>
      </c>
      <c r="AR29" s="1" t="str">
        <f t="shared" si="4"/>
        <v>בקרת סה"כ ניקוד</v>
      </c>
      <c r="AS29" s="1" t="str">
        <f t="shared" si="4"/>
        <v xml:space="preserve">בקרת </v>
      </c>
      <c r="AT29" s="1" t="str">
        <f t="shared" si="4"/>
        <v xml:space="preserve">בקרת </v>
      </c>
      <c r="AU29" s="1" t="str">
        <f t="shared" si="4"/>
        <v>בקרת נתון למכפיל1</v>
      </c>
      <c r="AV29" s="1" t="str">
        <f t="shared" si="4"/>
        <v>בקרת ניקוד לאחר מכפיל2</v>
      </c>
      <c r="BA29" s="1" t="s">
        <v>105</v>
      </c>
    </row>
    <row r="30" spans="1:62" ht="26.25" thickBot="1" x14ac:dyDescent="0.3">
      <c r="A30" s="21"/>
      <c r="B30" s="425"/>
      <c r="C30" s="421"/>
      <c r="D30" s="421"/>
      <c r="E30" s="427"/>
      <c r="F30" s="427"/>
      <c r="G30" s="22" t="s">
        <v>98</v>
      </c>
      <c r="H30" s="427"/>
      <c r="I30" s="23"/>
      <c r="J30" s="23"/>
      <c r="K30" s="23"/>
      <c r="L30" s="23"/>
      <c r="M30" s="23"/>
      <c r="N30" s="23"/>
      <c r="O30" s="23"/>
      <c r="P30" s="431"/>
      <c r="Q30" s="431"/>
      <c r="R30" s="431"/>
      <c r="S30" s="431"/>
      <c r="T30" s="431"/>
      <c r="U30" s="421"/>
      <c r="V30" s="421"/>
      <c r="W30" s="421"/>
      <c r="X30" s="431"/>
      <c r="Y30" s="431"/>
      <c r="Z30" s="429"/>
      <c r="AB30" s="1">
        <v>0</v>
      </c>
      <c r="AC30" s="1">
        <v>1</v>
      </c>
      <c r="AD30" s="1" t="str">
        <f>G30</f>
        <v>מספר שלם שאינו שלילי</v>
      </c>
      <c r="AE30" s="1">
        <f t="shared" ref="AE30:AV30" si="5">H30</f>
        <v>0</v>
      </c>
      <c r="AF30" s="1">
        <f t="shared" si="5"/>
        <v>0</v>
      </c>
      <c r="AG30" s="1">
        <f t="shared" si="5"/>
        <v>0</v>
      </c>
      <c r="AH30" s="1">
        <f t="shared" si="5"/>
        <v>0</v>
      </c>
      <c r="AI30" s="1">
        <f t="shared" si="5"/>
        <v>0</v>
      </c>
      <c r="AJ30" s="1">
        <f t="shared" si="5"/>
        <v>0</v>
      </c>
      <c r="AK30" s="1">
        <f t="shared" si="5"/>
        <v>0</v>
      </c>
      <c r="AL30" s="1">
        <f t="shared" si="5"/>
        <v>0</v>
      </c>
      <c r="AM30" s="1">
        <f t="shared" si="5"/>
        <v>0</v>
      </c>
      <c r="AN30" s="1">
        <f t="shared" si="5"/>
        <v>0</v>
      </c>
      <c r="AO30" s="1">
        <f t="shared" si="5"/>
        <v>0</v>
      </c>
      <c r="AP30" s="1">
        <f t="shared" si="5"/>
        <v>0</v>
      </c>
      <c r="AQ30" s="1">
        <f t="shared" si="5"/>
        <v>0</v>
      </c>
      <c r="AR30" s="1">
        <f t="shared" si="5"/>
        <v>0</v>
      </c>
      <c r="AS30" s="1">
        <f t="shared" si="5"/>
        <v>0</v>
      </c>
      <c r="AT30" s="1">
        <f t="shared" si="5"/>
        <v>0</v>
      </c>
      <c r="AU30" s="1">
        <f t="shared" si="5"/>
        <v>0</v>
      </c>
      <c r="AV30" s="1">
        <f t="shared" si="5"/>
        <v>0</v>
      </c>
      <c r="BA30" s="1">
        <f>AE4</f>
        <v>1</v>
      </c>
      <c r="BB30" s="1">
        <f t="shared" ref="BB30:BJ30" si="6">AF4</f>
        <v>2</v>
      </c>
      <c r="BC30" s="1">
        <f t="shared" si="6"/>
        <v>3</v>
      </c>
      <c r="BD30" s="1">
        <f t="shared" si="6"/>
        <v>4</v>
      </c>
      <c r="BE30" s="1">
        <f t="shared" si="6"/>
        <v>5</v>
      </c>
      <c r="BF30" s="1">
        <f t="shared" si="6"/>
        <v>6</v>
      </c>
      <c r="BG30" s="1">
        <f t="shared" si="6"/>
        <v>7</v>
      </c>
      <c r="BH30" s="1">
        <f t="shared" si="6"/>
        <v>8</v>
      </c>
      <c r="BI30" s="1">
        <f t="shared" si="6"/>
        <v>9</v>
      </c>
      <c r="BJ30" s="1">
        <f t="shared" si="6"/>
        <v>10</v>
      </c>
    </row>
    <row r="31" spans="1:62" x14ac:dyDescent="0.25">
      <c r="B31" s="24">
        <f>IF(F31="","",ROW()-30)</f>
        <v>1</v>
      </c>
      <c r="C31" s="30">
        <f>IF('תנאי סף'!$AK31&lt;&gt;1,"",'תנאי סף'!C31)</f>
        <v>580450898</v>
      </c>
      <c r="D31" s="30">
        <f>IF('תנאי סף'!$AK31&lt;&gt;1,"",'תנאי סף'!D31)</f>
        <v>1001843832</v>
      </c>
      <c r="E31" s="30" t="str">
        <f>IF('תנאי סף'!$AK31&lt;&gt;1,"",'תנאי סף'!E31)</f>
        <v>תזמורת הרחוב בקהילה - תחום ב' שתפ</v>
      </c>
      <c r="F31" s="30" t="str">
        <f>IF('תנאי סף'!$AK31&lt;&gt;1,"",'תנאי סף'!F31)</f>
        <v>בר-קיימא לתרבות, אמנות, מוסיקה ושלום</v>
      </c>
      <c r="G31" s="159">
        <v>4</v>
      </c>
      <c r="H31" s="27">
        <f>IF($F31="","",IF('תנאי סף'!$H31="",$AB$1,'תנאי סף'!$H31))</f>
        <v>400000</v>
      </c>
      <c r="I31" s="27"/>
      <c r="J31" s="28"/>
      <c r="K31" s="27"/>
      <c r="L31" s="28"/>
      <c r="M31" s="27"/>
      <c r="N31" s="30"/>
      <c r="O31" s="155"/>
      <c r="P31" s="28"/>
      <c r="Q31" s="28"/>
      <c r="R31" s="28"/>
      <c r="S31" s="28"/>
      <c r="T31" s="28"/>
      <c r="U31" s="202">
        <f t="shared" ref="U31:U62" si="7">IF($F31="","",IF($AA31&lt;&gt;1,$AB$1,$F$5*G31/MAX($G$31:$G$130)))</f>
        <v>6.666666666666667</v>
      </c>
      <c r="V31" s="28"/>
      <c r="W31" s="28"/>
      <c r="X31" s="28"/>
      <c r="Y31" s="28"/>
      <c r="Z31" s="218">
        <f>IF($F31="","",IF(OR($AA31&lt;&gt;1,U31=$AB$1),$AB$1,IFERROR(U31/$U$131,0)))</f>
        <v>0.1818181818181818</v>
      </c>
      <c r="AA31" s="1">
        <f>IF(SUM(AD31:AV31)=COUNT(AD31:AV31),1,0)</f>
        <v>1</v>
      </c>
      <c r="AB31" s="1">
        <f>IF($F31="","",AB$30)</f>
        <v>0</v>
      </c>
      <c r="AC31" s="1">
        <f>IF($F31="","",AC$30)</f>
        <v>1</v>
      </c>
      <c r="AD31" s="1">
        <f>IF(G$30="",1,IF(G31="",0,IF(G$30=$AE$1,IF(ISNA(MATCH(G31,$AB$30:$AC$30,0)),0,1),IF(G$30=$AF$1,IF(IFERROR(G31*1,"bad")="bad",0,1),IF(G$30=$AG$1,IF(IFERROR(IF(G31=TRUNC(G31),1,"bad"),"bad")="bad",0,1),IF(G$30=$AH$1,IF(AND(IF(IFERROR(G31*1,"bad")="bad",0,1)=1,G31&gt;=0),1,0),IF(G$30=$AI$1,IF(AND(IF(IFERROR(IF(G31=TRUNC(G31),1,"bad"),"bad")="bad",0,1)=1,G31&gt;=0),1,0),IF(G$30=$AJ$1,IF(AND(IF(IFERROR(G31*1,"bad")="bad",0,1)=1,G31&gt;0),1,0),IF(G$30=$AK$1,IF(AND(IF(IFERROR(IF(G31=TRUNC(G31),1,"bad"),"bad")="bad",0,1)=1,G31&gt;0),1,0),IF(G$30=$AL$1,1,IF(G$30=$AM$1,IF(IFERROR(HLOOKUP(G31,$AE$4:$AN$4,1,0),"bad")="bad",0,1),0)))))))))))</f>
        <v>1</v>
      </c>
      <c r="BA31" s="1">
        <f>IF($F31="","",BA$30)</f>
        <v>1</v>
      </c>
      <c r="BB31" s="1">
        <f t="shared" ref="BB31:BJ31" si="8">IF($F31="","",BB$30)</f>
        <v>2</v>
      </c>
      <c r="BC31" s="1">
        <f t="shared" si="8"/>
        <v>3</v>
      </c>
      <c r="BD31" s="1">
        <f t="shared" si="8"/>
        <v>4</v>
      </c>
      <c r="BE31" s="1">
        <f t="shared" si="8"/>
        <v>5</v>
      </c>
      <c r="BF31" s="1">
        <f t="shared" si="8"/>
        <v>6</v>
      </c>
      <c r="BG31" s="1">
        <f t="shared" si="8"/>
        <v>7</v>
      </c>
      <c r="BH31" s="1">
        <f t="shared" si="8"/>
        <v>8</v>
      </c>
      <c r="BI31" s="1">
        <f t="shared" si="8"/>
        <v>9</v>
      </c>
      <c r="BJ31" s="1">
        <f t="shared" si="8"/>
        <v>10</v>
      </c>
    </row>
    <row r="32" spans="1:62" x14ac:dyDescent="0.25">
      <c r="B32" s="24">
        <f t="shared" ref="B32:B95" si="9">IF(F32="","",ROW()-30)</f>
        <v>2</v>
      </c>
      <c r="C32" s="30">
        <f>IF('תנאי סף'!$AK32&lt;&gt;1,"",'תנאי סף'!C32)</f>
        <v>580423283</v>
      </c>
      <c r="D32" s="30">
        <f>IF('תנאי סף'!$AK32&lt;&gt;1,"",'תנאי סף'!D32)</f>
        <v>1001829897</v>
      </c>
      <c r="E32" s="30" t="str">
        <f>IF('תנאי סף'!$AK32&lt;&gt;1,"",'תנאי סף'!E32)</f>
        <v>תיאטרון קהילתי</v>
      </c>
      <c r="F32" s="30" t="str">
        <f>IF('תנאי סף'!$AK32&lt;&gt;1,"",'תנאי סף'!F32)</f>
        <v>המרכז הרב תחומי לקידום אמנויות (ע"ר</v>
      </c>
      <c r="G32" s="26">
        <v>3</v>
      </c>
      <c r="H32" s="27">
        <f>IF($F32="","",IF('תנאי סף'!$H32="",$AB$1,'תנאי סף'!$H32))</f>
        <v>340000</v>
      </c>
      <c r="I32" s="27"/>
      <c r="J32" s="28"/>
      <c r="K32" s="27"/>
      <c r="L32" s="28"/>
      <c r="M32" s="27"/>
      <c r="N32" s="30"/>
      <c r="O32" s="30"/>
      <c r="P32" s="28">
        <f>IF($F32="","",'ייחודיות ומורכבות'!G32)</f>
        <v>3</v>
      </c>
      <c r="Q32" s="28"/>
      <c r="R32" s="28"/>
      <c r="S32" s="28"/>
      <c r="T32" s="28"/>
      <c r="U32" s="202">
        <f t="shared" si="7"/>
        <v>5</v>
      </c>
      <c r="V32" s="28"/>
      <c r="W32" s="28"/>
      <c r="X32" s="28"/>
      <c r="Y32" s="28"/>
      <c r="Z32" s="218">
        <f t="shared" ref="Z32:Z95" si="10">IF($F32="","",IF(OR($AA32&lt;&gt;1,U32=$AB$1),$AB$1,IFERROR(U32/$U$131,0)))</f>
        <v>0.13636363636363635</v>
      </c>
      <c r="AA32" s="1">
        <f t="shared" ref="AA32:AA95" si="11">IF(SUM(AD32:AV32)=COUNT(AD32:AV32),1,0)</f>
        <v>1</v>
      </c>
      <c r="AB32" s="1">
        <f t="shared" ref="AB32:AC63" si="12">IF($F32="","",AB$30)</f>
        <v>0</v>
      </c>
      <c r="AC32" s="1">
        <f t="shared" si="12"/>
        <v>1</v>
      </c>
      <c r="AD32" s="1">
        <f t="shared" ref="AD32:AD95" si="13">IF(G$30="",1,IF(G32="",0,IF(G$30=$AE$1,IF(ISNA(MATCH(G32,$AB$30:$AC$30,0)),0,1),IF(G$30=$AF$1,IF(IFERROR(G32*1,"bad")="bad",0,1),IF(G$30=$AG$1,IF(IFERROR(IF(G32=TRUNC(G32),1,"bad"),"bad")="bad",0,1),IF(G$30=$AH$1,IF(AND(IF(IFERROR(G32*1,"bad")="bad",0,1)=1,G32&gt;=0),1,0),IF(G$30=$AI$1,IF(AND(IF(IFERROR(IF(G32=TRUNC(G32),1,"bad"),"bad")="bad",0,1)=1,G32&gt;=0),1,0),IF(G$30=$AJ$1,IF(AND(IF(IFERROR(G32*1,"bad")="bad",0,1)=1,G32&gt;0),1,0),IF(G$30=$AK$1,IF(AND(IF(IFERROR(IF(G32=TRUNC(G32),1,"bad"),"bad")="bad",0,1)=1,G32&gt;0),1,0),IF(G$30=$AL$1,1,IF(G$30=$AM$1,IF(IFERROR(HLOOKUP(G32,$AE$4:$AN$4,1,0),"bad")="bad",0,1),0)))))))))))</f>
        <v>1</v>
      </c>
    </row>
    <row r="33" spans="2:30" x14ac:dyDescent="0.25">
      <c r="B33" s="24">
        <f t="shared" si="9"/>
        <v>3</v>
      </c>
      <c r="C33" s="30">
        <f>IF('תנאי סף'!$AK33&lt;&gt;1,"",'תנאי סף'!C33)</f>
        <v>580503613</v>
      </c>
      <c r="D33" s="30">
        <f>IF('תנאי סף'!$AK33&lt;&gt;1,"",'תנאי סף'!D33)</f>
        <v>1001842875</v>
      </c>
      <c r="E33" s="30" t="str">
        <f>IF('תנאי סף'!$AK33&lt;&gt;1,"",'תנאי סף'!E33)</f>
        <v>שיתוף פעולה מרכז מחול עמק הירדן 2025</v>
      </c>
      <c r="F33" s="30" t="str">
        <f>IF('תנאי סף'!$AK33&lt;&gt;1,"",'תנאי סף'!F33)</f>
        <v>להקת המחול הקיבוצית (ע"ר)</v>
      </c>
      <c r="G33" s="26">
        <v>3</v>
      </c>
      <c r="H33" s="27">
        <f>IF($F33="","",IF('תנאי סף'!$H33="",$AB$1,'תנאי סף'!$H33))</f>
        <v>200000</v>
      </c>
      <c r="I33" s="27"/>
      <c r="J33" s="28"/>
      <c r="K33" s="27"/>
      <c r="L33" s="28"/>
      <c r="M33" s="27"/>
      <c r="N33" s="30"/>
      <c r="O33" s="30"/>
      <c r="P33" s="28">
        <f>IF($F33="","",'ייחודיות ומורכבות'!G33)</f>
        <v>2</v>
      </c>
      <c r="Q33" s="28"/>
      <c r="R33" s="28"/>
      <c r="S33" s="28"/>
      <c r="T33" s="28"/>
      <c r="U33" s="202">
        <f t="shared" si="7"/>
        <v>5</v>
      </c>
      <c r="V33" s="28"/>
      <c r="W33" s="28"/>
      <c r="X33" s="28"/>
      <c r="Y33" s="28"/>
      <c r="Z33" s="218">
        <f t="shared" si="10"/>
        <v>0.13636363636363635</v>
      </c>
      <c r="AA33" s="1">
        <f t="shared" si="11"/>
        <v>1</v>
      </c>
      <c r="AB33" s="1">
        <f t="shared" si="12"/>
        <v>0</v>
      </c>
      <c r="AC33" s="1">
        <f t="shared" si="12"/>
        <v>1</v>
      </c>
      <c r="AD33" s="1">
        <f t="shared" si="13"/>
        <v>1</v>
      </c>
    </row>
    <row r="34" spans="2:30" x14ac:dyDescent="0.25">
      <c r="B34" s="24">
        <f t="shared" si="9"/>
        <v>4</v>
      </c>
      <c r="C34" s="30">
        <f>IF('תנאי סף'!$AK34&lt;&gt;1,"",'תנאי סף'!C34)</f>
        <v>580371045</v>
      </c>
      <c r="D34" s="30">
        <f>IF('תנאי סף'!$AK34&lt;&gt;1,"",'תנאי סף'!D34)</f>
        <v>1001843020</v>
      </c>
      <c r="E34" s="30" t="str">
        <f>IF('תנאי סף'!$AK34&lt;&gt;1,"",'תנאי סף'!E34)</f>
        <v xml:space="preserve">שיתופי פעולה </v>
      </c>
      <c r="F34" s="30" t="str">
        <f>IF('תנאי סף'!$AK34&lt;&gt;1,"",'תנאי סף'!F34)</f>
        <v>תאטרון "פסיק" ירושלים (ע"ר)</v>
      </c>
      <c r="G34" s="26">
        <v>6</v>
      </c>
      <c r="H34" s="27">
        <f>IF($F34="","",IF('תנאי סף'!$H34="",$AB$1,'תנאי סף'!$H34))</f>
        <v>890000</v>
      </c>
      <c r="I34" s="27"/>
      <c r="J34" s="28"/>
      <c r="K34" s="27"/>
      <c r="L34" s="28"/>
      <c r="M34" s="27"/>
      <c r="N34" s="30"/>
      <c r="O34" s="30"/>
      <c r="P34" s="28">
        <f>IF($F34="","",'ייחודיות ומורכבות'!G34)</f>
        <v>3</v>
      </c>
      <c r="Q34" s="28"/>
      <c r="R34" s="28"/>
      <c r="S34" s="28"/>
      <c r="T34" s="28"/>
      <c r="U34" s="202">
        <f t="shared" si="7"/>
        <v>10</v>
      </c>
      <c r="V34" s="28"/>
      <c r="W34" s="28"/>
      <c r="X34" s="28"/>
      <c r="Y34" s="28"/>
      <c r="Z34" s="218">
        <f t="shared" si="10"/>
        <v>0.27272727272727271</v>
      </c>
      <c r="AA34" s="1">
        <f t="shared" si="11"/>
        <v>1</v>
      </c>
      <c r="AB34" s="1">
        <f t="shared" si="12"/>
        <v>0</v>
      </c>
      <c r="AC34" s="1">
        <f t="shared" si="12"/>
        <v>1</v>
      </c>
      <c r="AD34" s="1">
        <f t="shared" si="13"/>
        <v>1</v>
      </c>
    </row>
    <row r="35" spans="2:30" x14ac:dyDescent="0.25">
      <c r="B35" s="24" t="str">
        <f t="shared" si="9"/>
        <v/>
      </c>
      <c r="C35" s="30" t="str">
        <f>IF('תנאי סף'!$AK35&lt;&gt;1,"",'תנאי סף'!C35)</f>
        <v/>
      </c>
      <c r="D35" s="30" t="str">
        <f>IF('תנאי סף'!$AK35&lt;&gt;1,"",'תנאי סף'!D35)</f>
        <v/>
      </c>
      <c r="E35" s="30" t="str">
        <f>IF('תנאי סף'!$AK35&lt;&gt;1,"",'תנאי סף'!E35)</f>
        <v/>
      </c>
      <c r="F35" s="30" t="str">
        <f>IF('תנאי סף'!$AK35&lt;&gt;1,"",'תנאי סף'!F35)</f>
        <v/>
      </c>
      <c r="G35" s="26"/>
      <c r="H35" s="27" t="str">
        <f>IF($F35="","",IF('תנאי סף'!$H35="",$AB$1,'תנאי סף'!$H35))</f>
        <v/>
      </c>
      <c r="I35" s="27"/>
      <c r="J35" s="28"/>
      <c r="K35" s="27"/>
      <c r="L35" s="28"/>
      <c r="M35" s="27"/>
      <c r="N35" s="30"/>
      <c r="O35" s="30"/>
      <c r="P35" s="28" t="str">
        <f>IF($F35="","",'ייחודיות ומורכבות'!G35)</f>
        <v/>
      </c>
      <c r="Q35" s="28"/>
      <c r="R35" s="28"/>
      <c r="S35" s="28"/>
      <c r="T35" s="28"/>
      <c r="U35" s="202" t="str">
        <f t="shared" si="7"/>
        <v/>
      </c>
      <c r="V35" s="28"/>
      <c r="W35" s="28"/>
      <c r="X35" s="28"/>
      <c r="Y35" s="28"/>
      <c r="Z35" s="218" t="str">
        <f t="shared" si="10"/>
        <v/>
      </c>
      <c r="AA35" s="1">
        <f t="shared" si="11"/>
        <v>0</v>
      </c>
      <c r="AB35" s="1" t="str">
        <f t="shared" si="12"/>
        <v/>
      </c>
      <c r="AC35" s="1" t="str">
        <f t="shared" si="12"/>
        <v/>
      </c>
      <c r="AD35" s="1">
        <f t="shared" si="13"/>
        <v>0</v>
      </c>
    </row>
    <row r="36" spans="2:30" x14ac:dyDescent="0.25">
      <c r="B36" s="24">
        <f t="shared" si="9"/>
        <v>6</v>
      </c>
      <c r="C36" s="30">
        <f>IF('תנאי סף'!$AK36&lt;&gt;1,"",'תנאי סף'!C36)</f>
        <v>580356210</v>
      </c>
      <c r="D36" s="30">
        <f>IF('תנאי סף'!$AK36&lt;&gt;1,"",'תנאי סף'!D36)</f>
        <v>1001837695</v>
      </c>
      <c r="E36" s="30" t="str">
        <f>IF('תנאי סף'!$AK36&lt;&gt;1,"",'תנאי סף'!E36)</f>
        <v xml:space="preserve">חוצה ישראל מוקד 1 קריית מוצקין </v>
      </c>
      <c r="F36" s="30" t="str">
        <f>IF('תנאי סף'!$AK36&lt;&gt;1,"",'תנאי סף'!F36)</f>
        <v>שח"ם, ארגון השחקנים והשחקניות בישרא</v>
      </c>
      <c r="G36" s="26">
        <v>3</v>
      </c>
      <c r="H36" s="27">
        <f>IF($F36="","",IF('תנאי סף'!$H36="",$AB$1,'תנאי סף'!$H36))</f>
        <v>382900</v>
      </c>
      <c r="I36" s="27"/>
      <c r="J36" s="28"/>
      <c r="K36" s="27"/>
      <c r="L36" s="28"/>
      <c r="M36" s="27"/>
      <c r="N36" s="30"/>
      <c r="O36" s="30"/>
      <c r="P36" s="28">
        <f>IF($F36="","",'ייחודיות ומורכבות'!G36)</f>
        <v>3</v>
      </c>
      <c r="Q36" s="28"/>
      <c r="R36" s="28"/>
      <c r="S36" s="28"/>
      <c r="T36" s="28"/>
      <c r="U36" s="202">
        <f t="shared" si="7"/>
        <v>5</v>
      </c>
      <c r="V36" s="28"/>
      <c r="W36" s="28"/>
      <c r="X36" s="28"/>
      <c r="Y36" s="28"/>
      <c r="Z36" s="218">
        <f t="shared" si="10"/>
        <v>0.13636363636363635</v>
      </c>
      <c r="AA36" s="1">
        <f t="shared" si="11"/>
        <v>1</v>
      </c>
      <c r="AB36" s="1">
        <f t="shared" si="12"/>
        <v>0</v>
      </c>
      <c r="AC36" s="1">
        <f t="shared" si="12"/>
        <v>1</v>
      </c>
      <c r="AD36" s="1">
        <f t="shared" si="13"/>
        <v>1</v>
      </c>
    </row>
    <row r="37" spans="2:30" x14ac:dyDescent="0.25">
      <c r="B37" s="24">
        <f t="shared" si="9"/>
        <v>7</v>
      </c>
      <c r="C37" s="30">
        <f>IF('תנאי סף'!$AK37&lt;&gt;1,"",'תנאי סף'!C37)</f>
        <v>580356210</v>
      </c>
      <c r="D37" s="30">
        <f>IF('תנאי סף'!$AK37&lt;&gt;1,"",'תנאי סף'!D37)</f>
        <v>1001844164</v>
      </c>
      <c r="E37" s="30" t="str">
        <f>IF('תנאי סף'!$AK37&lt;&gt;1,"",'תנאי סף'!E37)</f>
        <v>חוצה ישראל מוקד 2 שער הנגב</v>
      </c>
      <c r="F37" s="30" t="str">
        <f>IF('תנאי סף'!$AK37&lt;&gt;1,"",'תנאי סף'!F37)</f>
        <v>שח"ם, ארגון השחקנים והשחקניות בישרא</v>
      </c>
      <c r="G37" s="26">
        <v>3</v>
      </c>
      <c r="H37" s="27">
        <f>IF($F37="","",IF('תנאי סף'!$H37="",$AB$1,'תנאי סף'!$H37))</f>
        <v>382900</v>
      </c>
      <c r="I37" s="27"/>
      <c r="J37" s="28"/>
      <c r="K37" s="27"/>
      <c r="L37" s="28"/>
      <c r="M37" s="27"/>
      <c r="N37" s="30"/>
      <c r="O37" s="30"/>
      <c r="P37" s="28">
        <f>IF($F37="","",'ייחודיות ומורכבות'!G37)</f>
        <v>3</v>
      </c>
      <c r="Q37" s="28"/>
      <c r="R37" s="28"/>
      <c r="S37" s="28"/>
      <c r="T37" s="28"/>
      <c r="U37" s="202">
        <f t="shared" si="7"/>
        <v>5</v>
      </c>
      <c r="V37" s="28"/>
      <c r="W37" s="28"/>
      <c r="X37" s="28"/>
      <c r="Y37" s="28"/>
      <c r="Z37" s="218">
        <f t="shared" si="10"/>
        <v>0.13636363636363635</v>
      </c>
      <c r="AA37" s="1">
        <f t="shared" si="11"/>
        <v>1</v>
      </c>
      <c r="AB37" s="1">
        <f t="shared" si="12"/>
        <v>0</v>
      </c>
      <c r="AC37" s="1">
        <f t="shared" si="12"/>
        <v>1</v>
      </c>
      <c r="AD37" s="1">
        <f t="shared" si="13"/>
        <v>1</v>
      </c>
    </row>
    <row r="38" spans="2:30" x14ac:dyDescent="0.25">
      <c r="B38" s="24" t="str">
        <f t="shared" si="9"/>
        <v/>
      </c>
      <c r="C38" s="30" t="str">
        <f>IF('תנאי סף'!$AK38&lt;&gt;1,"",'תנאי סף'!C38)</f>
        <v/>
      </c>
      <c r="D38" s="30" t="str">
        <f>IF('תנאי סף'!$AK38&lt;&gt;1,"",'תנאי סף'!D38)</f>
        <v/>
      </c>
      <c r="E38" s="30" t="str">
        <f>IF('תנאי סף'!$AK38&lt;&gt;1,"",'תנאי סף'!E38)</f>
        <v/>
      </c>
      <c r="F38" s="30" t="str">
        <f>IF('תנאי סף'!$AK38&lt;&gt;1,"",'תנאי סף'!F38)</f>
        <v/>
      </c>
      <c r="G38" s="26"/>
      <c r="H38" s="27" t="str">
        <f>IF($F38="","",IF('תנאי סף'!$H38="",$AB$1,'תנאי סף'!$H38))</f>
        <v/>
      </c>
      <c r="I38" s="27"/>
      <c r="J38" s="28"/>
      <c r="K38" s="27"/>
      <c r="L38" s="28"/>
      <c r="M38" s="27"/>
      <c r="N38" s="30"/>
      <c r="O38" s="30"/>
      <c r="P38" s="28" t="str">
        <f>IF($F38="","",'ייחודיות ומורכבות'!G38)</f>
        <v/>
      </c>
      <c r="Q38" s="28"/>
      <c r="R38" s="28"/>
      <c r="S38" s="28"/>
      <c r="T38" s="28"/>
      <c r="U38" s="202" t="str">
        <f t="shared" si="7"/>
        <v/>
      </c>
      <c r="V38" s="28"/>
      <c r="W38" s="28"/>
      <c r="X38" s="28"/>
      <c r="Y38" s="28"/>
      <c r="Z38" s="218" t="str">
        <f t="shared" si="10"/>
        <v/>
      </c>
      <c r="AA38" s="1">
        <f t="shared" si="11"/>
        <v>0</v>
      </c>
      <c r="AB38" s="1" t="str">
        <f t="shared" si="12"/>
        <v/>
      </c>
      <c r="AC38" s="1" t="str">
        <f t="shared" si="12"/>
        <v/>
      </c>
      <c r="AD38" s="1">
        <f t="shared" si="13"/>
        <v>0</v>
      </c>
    </row>
    <row r="39" spans="2:30" x14ac:dyDescent="0.25">
      <c r="B39" s="24" t="str">
        <f t="shared" si="9"/>
        <v/>
      </c>
      <c r="C39" s="30" t="str">
        <f>IF('תנאי סף'!$AK39&lt;&gt;1,"",'תנאי סף'!C39)</f>
        <v/>
      </c>
      <c r="D39" s="30" t="str">
        <f>IF('תנאי סף'!$AK39&lt;&gt;1,"",'תנאי סף'!D39)</f>
        <v/>
      </c>
      <c r="E39" s="30" t="str">
        <f>IF('תנאי סף'!$AK39&lt;&gt;1,"",'תנאי סף'!E39)</f>
        <v/>
      </c>
      <c r="F39" s="30" t="str">
        <f>IF('תנאי סף'!$AK39&lt;&gt;1,"",'תנאי סף'!F39)</f>
        <v/>
      </c>
      <c r="G39" s="26"/>
      <c r="H39" s="27" t="str">
        <f>IF($F39="","",IF('תנאי סף'!$H39="",$AB$1,'תנאי סף'!$H39))</f>
        <v/>
      </c>
      <c r="I39" s="27"/>
      <c r="J39" s="28"/>
      <c r="K39" s="27"/>
      <c r="L39" s="28"/>
      <c r="M39" s="27"/>
      <c r="N39" s="30"/>
      <c r="O39" s="30"/>
      <c r="P39" s="28" t="str">
        <f>IF($F39="","",'ייחודיות ומורכבות'!G39)</f>
        <v/>
      </c>
      <c r="Q39" s="28"/>
      <c r="R39" s="28"/>
      <c r="S39" s="28"/>
      <c r="T39" s="28"/>
      <c r="U39" s="202" t="str">
        <f t="shared" si="7"/>
        <v/>
      </c>
      <c r="V39" s="28"/>
      <c r="W39" s="28"/>
      <c r="X39" s="28"/>
      <c r="Y39" s="28"/>
      <c r="Z39" s="218" t="str">
        <f t="shared" si="10"/>
        <v/>
      </c>
      <c r="AA39" s="1">
        <f t="shared" si="11"/>
        <v>0</v>
      </c>
      <c r="AB39" s="1" t="str">
        <f t="shared" si="12"/>
        <v/>
      </c>
      <c r="AC39" s="1" t="str">
        <f t="shared" si="12"/>
        <v/>
      </c>
      <c r="AD39" s="1">
        <f t="shared" si="13"/>
        <v>0</v>
      </c>
    </row>
    <row r="40" spans="2:30" ht="16.5" thickBot="1" x14ac:dyDescent="0.3">
      <c r="B40" s="24" t="str">
        <f t="shared" si="9"/>
        <v/>
      </c>
      <c r="C40" s="30" t="str">
        <f>IF('תנאי סף'!$AK40&lt;&gt;1,"",'תנאי סף'!C40)</f>
        <v/>
      </c>
      <c r="D40" s="30" t="str">
        <f>IF('תנאי סף'!$AK40&lt;&gt;1,"",'תנאי סף'!D40)</f>
        <v/>
      </c>
      <c r="E40" s="30" t="str">
        <f>IF('תנאי סף'!$AK40&lt;&gt;1,"",'תנאי סף'!E40)</f>
        <v/>
      </c>
      <c r="F40" s="30" t="str">
        <f>IF('תנאי סף'!$AK40&lt;&gt;1,"",'תנאי סף'!F40)</f>
        <v/>
      </c>
      <c r="G40" s="340"/>
      <c r="H40" s="27" t="str">
        <f>IF($F40="","",IF('תנאי סף'!$H40="",$AB$1,'תנאי סף'!$H40))</f>
        <v/>
      </c>
      <c r="I40" s="27"/>
      <c r="J40" s="28"/>
      <c r="K40" s="27"/>
      <c r="L40" s="28"/>
      <c r="M40" s="27"/>
      <c r="N40" s="30"/>
      <c r="O40" s="156"/>
      <c r="P40" s="28" t="str">
        <f>IF($F40="","",'ייחודיות ומורכבות'!G40)</f>
        <v/>
      </c>
      <c r="Q40" s="28"/>
      <c r="R40" s="28"/>
      <c r="S40" s="28"/>
      <c r="T40" s="28"/>
      <c r="U40" s="202" t="str">
        <f t="shared" si="7"/>
        <v/>
      </c>
      <c r="V40" s="28"/>
      <c r="W40" s="28"/>
      <c r="X40" s="28"/>
      <c r="Y40" s="28"/>
      <c r="Z40" s="218" t="str">
        <f t="shared" si="10"/>
        <v/>
      </c>
      <c r="AA40" s="1">
        <f t="shared" si="11"/>
        <v>0</v>
      </c>
      <c r="AB40" s="1" t="str">
        <f t="shared" si="12"/>
        <v/>
      </c>
      <c r="AC40" s="1" t="str">
        <f t="shared" si="12"/>
        <v/>
      </c>
      <c r="AD40" s="1">
        <f t="shared" si="13"/>
        <v>0</v>
      </c>
    </row>
    <row r="41" spans="2:30" hidden="1" x14ac:dyDescent="0.25">
      <c r="B41" s="24" t="str">
        <f t="shared" si="9"/>
        <v/>
      </c>
      <c r="C41" s="30" t="str">
        <f>IF('תנאי סף'!$AK41&lt;&gt;1,"",'תנאי סף'!C41)</f>
        <v/>
      </c>
      <c r="D41" s="30" t="str">
        <f>IF('תנאי סף'!$AK41&lt;&gt;1,"",'תנאי סף'!D41)</f>
        <v/>
      </c>
      <c r="E41" s="30" t="str">
        <f>IF('תנאי סף'!$AK41&lt;&gt;1,"",'תנאי סף'!E41)</f>
        <v/>
      </c>
      <c r="F41" s="30" t="str">
        <f>IF('תנאי סף'!$AK41&lt;&gt;1,"",'תנאי סף'!F41)</f>
        <v/>
      </c>
      <c r="G41" s="26"/>
      <c r="H41" s="27" t="str">
        <f>IF($F41="","",IF('תנאי סף'!$H41="",$AB$1,'תנאי סף'!$H41))</f>
        <v/>
      </c>
      <c r="I41" s="27"/>
      <c r="J41" s="28"/>
      <c r="K41" s="27"/>
      <c r="L41" s="28"/>
      <c r="M41" s="27"/>
      <c r="N41" s="30"/>
      <c r="O41" s="30"/>
      <c r="P41" s="28" t="str">
        <f>IF($F41="","",'ייחודיות ומורכבות'!G41)</f>
        <v/>
      </c>
      <c r="Q41" s="28"/>
      <c r="R41" s="28"/>
      <c r="S41" s="28"/>
      <c r="T41" s="28"/>
      <c r="U41" s="202" t="str">
        <f t="shared" si="7"/>
        <v/>
      </c>
      <c r="V41" s="28"/>
      <c r="W41" s="28"/>
      <c r="X41" s="28"/>
      <c r="Y41" s="28"/>
      <c r="Z41" s="218" t="str">
        <f t="shared" si="10"/>
        <v/>
      </c>
      <c r="AA41" s="1">
        <f t="shared" si="11"/>
        <v>0</v>
      </c>
      <c r="AB41" s="1" t="str">
        <f t="shared" si="12"/>
        <v/>
      </c>
      <c r="AC41" s="1" t="str">
        <f t="shared" si="12"/>
        <v/>
      </c>
      <c r="AD41" s="1">
        <f t="shared" si="13"/>
        <v>0</v>
      </c>
    </row>
    <row r="42" spans="2:30" hidden="1" x14ac:dyDescent="0.25">
      <c r="B42" s="24" t="str">
        <f t="shared" si="9"/>
        <v/>
      </c>
      <c r="C42" s="30" t="str">
        <f>IF('תנאי סף'!$AK42&lt;&gt;1,"",'תנאי סף'!C42)</f>
        <v/>
      </c>
      <c r="D42" s="30" t="str">
        <f>IF('תנאי סף'!$AK42&lt;&gt;1,"",'תנאי סף'!D42)</f>
        <v/>
      </c>
      <c r="E42" s="30" t="str">
        <f>IF('תנאי סף'!$AK42&lt;&gt;1,"",'תנאי סף'!E42)</f>
        <v/>
      </c>
      <c r="F42" s="30" t="str">
        <f>IF('תנאי סף'!$AK42&lt;&gt;1,"",'תנאי סף'!F42)</f>
        <v/>
      </c>
      <c r="G42" s="26"/>
      <c r="H42" s="27" t="str">
        <f>IF($F42="","",IF('תנאי סף'!$H42="",$AB$1,'תנאי סף'!$H42))</f>
        <v/>
      </c>
      <c r="I42" s="27"/>
      <c r="J42" s="28"/>
      <c r="K42" s="27"/>
      <c r="L42" s="28"/>
      <c r="M42" s="27"/>
      <c r="N42" s="30"/>
      <c r="O42" s="30"/>
      <c r="P42" s="28" t="str">
        <f>IF($F42="","",'ייחודיות ומורכבות'!G42)</f>
        <v/>
      </c>
      <c r="Q42" s="28"/>
      <c r="R42" s="28"/>
      <c r="S42" s="28"/>
      <c r="T42" s="28"/>
      <c r="U42" s="202" t="str">
        <f t="shared" si="7"/>
        <v/>
      </c>
      <c r="V42" s="28"/>
      <c r="W42" s="28"/>
      <c r="X42" s="28"/>
      <c r="Y42" s="28"/>
      <c r="Z42" s="218" t="str">
        <f t="shared" si="10"/>
        <v/>
      </c>
      <c r="AA42" s="1">
        <f t="shared" si="11"/>
        <v>0</v>
      </c>
      <c r="AB42" s="1" t="str">
        <f t="shared" si="12"/>
        <v/>
      </c>
      <c r="AC42" s="1" t="str">
        <f t="shared" si="12"/>
        <v/>
      </c>
      <c r="AD42" s="1">
        <f t="shared" si="13"/>
        <v>0</v>
      </c>
    </row>
    <row r="43" spans="2:30" hidden="1" x14ac:dyDescent="0.25">
      <c r="B43" s="24" t="str">
        <f t="shared" si="9"/>
        <v/>
      </c>
      <c r="C43" s="30" t="str">
        <f>IF('תנאי סף'!$AK43&lt;&gt;1,"",'תנאי סף'!C43)</f>
        <v/>
      </c>
      <c r="D43" s="30" t="str">
        <f>IF('תנאי סף'!$AK43&lt;&gt;1,"",'תנאי סף'!D43)</f>
        <v/>
      </c>
      <c r="E43" s="30" t="str">
        <f>IF('תנאי סף'!$AK43&lt;&gt;1,"",'תנאי סף'!E43)</f>
        <v/>
      </c>
      <c r="F43" s="30" t="str">
        <f>IF('תנאי סף'!$AK43&lt;&gt;1,"",'תנאי סף'!F43)</f>
        <v/>
      </c>
      <c r="G43" s="26"/>
      <c r="H43" s="27" t="str">
        <f>IF($F43="","",IF('תנאי סף'!$H43="",$AB$1,'תנאי סף'!$H43))</f>
        <v/>
      </c>
      <c r="I43" s="27"/>
      <c r="J43" s="28"/>
      <c r="K43" s="27"/>
      <c r="L43" s="28"/>
      <c r="M43" s="27"/>
      <c r="N43" s="30"/>
      <c r="O43" s="30"/>
      <c r="P43" s="28" t="str">
        <f>IF($F43="","",'ייחודיות ומורכבות'!G43)</f>
        <v/>
      </c>
      <c r="Q43" s="28"/>
      <c r="R43" s="28"/>
      <c r="S43" s="28"/>
      <c r="T43" s="28"/>
      <c r="U43" s="202" t="str">
        <f t="shared" si="7"/>
        <v/>
      </c>
      <c r="V43" s="28"/>
      <c r="W43" s="28"/>
      <c r="X43" s="28"/>
      <c r="Y43" s="28"/>
      <c r="Z43" s="218" t="str">
        <f t="shared" si="10"/>
        <v/>
      </c>
      <c r="AA43" s="1">
        <f t="shared" si="11"/>
        <v>0</v>
      </c>
      <c r="AB43" s="1" t="str">
        <f t="shared" si="12"/>
        <v/>
      </c>
      <c r="AC43" s="1" t="str">
        <f t="shared" si="12"/>
        <v/>
      </c>
      <c r="AD43" s="1">
        <f t="shared" si="13"/>
        <v>0</v>
      </c>
    </row>
    <row r="44" spans="2:30" hidden="1" x14ac:dyDescent="0.25">
      <c r="B44" s="24" t="str">
        <f t="shared" si="9"/>
        <v/>
      </c>
      <c r="C44" s="30" t="str">
        <f>IF('תנאי סף'!$AK44&lt;&gt;1,"",'תנאי סף'!C44)</f>
        <v/>
      </c>
      <c r="D44" s="30" t="str">
        <f>IF('תנאי סף'!$AK44&lt;&gt;1,"",'תנאי סף'!D44)</f>
        <v/>
      </c>
      <c r="E44" s="30" t="str">
        <f>IF('תנאי סף'!$AK44&lt;&gt;1,"",'תנאי סף'!E44)</f>
        <v/>
      </c>
      <c r="F44" s="30" t="str">
        <f>IF('תנאי סף'!$AK44&lt;&gt;1,"",'תנאי סף'!F44)</f>
        <v/>
      </c>
      <c r="G44" s="26"/>
      <c r="H44" s="27" t="str">
        <f>IF($F44="","",IF('תנאי סף'!$H44="",$AB$1,'תנאי סף'!$H44))</f>
        <v/>
      </c>
      <c r="I44" s="27"/>
      <c r="J44" s="28"/>
      <c r="K44" s="27"/>
      <c r="L44" s="28"/>
      <c r="M44" s="27"/>
      <c r="N44" s="30"/>
      <c r="O44" s="30"/>
      <c r="P44" s="28" t="str">
        <f>IF($F44="","",'ייחודיות ומורכבות'!G44)</f>
        <v/>
      </c>
      <c r="Q44" s="28"/>
      <c r="R44" s="28"/>
      <c r="S44" s="28"/>
      <c r="T44" s="28"/>
      <c r="U44" s="202" t="str">
        <f t="shared" si="7"/>
        <v/>
      </c>
      <c r="V44" s="28"/>
      <c r="W44" s="28"/>
      <c r="X44" s="28"/>
      <c r="Y44" s="28"/>
      <c r="Z44" s="218" t="str">
        <f t="shared" si="10"/>
        <v/>
      </c>
      <c r="AA44" s="1">
        <f t="shared" si="11"/>
        <v>0</v>
      </c>
      <c r="AB44" s="1" t="str">
        <f t="shared" si="12"/>
        <v/>
      </c>
      <c r="AC44" s="1" t="str">
        <f t="shared" si="12"/>
        <v/>
      </c>
      <c r="AD44" s="1">
        <f t="shared" si="13"/>
        <v>0</v>
      </c>
    </row>
    <row r="45" spans="2:30" hidden="1" x14ac:dyDescent="0.25">
      <c r="B45" s="24" t="str">
        <f t="shared" si="9"/>
        <v/>
      </c>
      <c r="C45" s="30" t="str">
        <f>IF('תנאי סף'!$AK45&lt;&gt;1,"",'תנאי סף'!C45)</f>
        <v/>
      </c>
      <c r="D45" s="30" t="str">
        <f>IF('תנאי סף'!$AK45&lt;&gt;1,"",'תנאי סף'!D45)</f>
        <v/>
      </c>
      <c r="E45" s="30" t="str">
        <f>IF('תנאי סף'!$AK45&lt;&gt;1,"",'תנאי סף'!E45)</f>
        <v/>
      </c>
      <c r="F45" s="30" t="str">
        <f>IF('תנאי סף'!$AK45&lt;&gt;1,"",'תנאי סף'!F45)</f>
        <v/>
      </c>
      <c r="G45" s="26"/>
      <c r="H45" s="27" t="str">
        <f>IF($F45="","",IF('תנאי סף'!$H45="",$AB$1,'תנאי סף'!$H45))</f>
        <v/>
      </c>
      <c r="I45" s="27"/>
      <c r="J45" s="28"/>
      <c r="K45" s="27"/>
      <c r="L45" s="28"/>
      <c r="M45" s="27"/>
      <c r="N45" s="30"/>
      <c r="O45" s="30"/>
      <c r="P45" s="28" t="str">
        <f>IF($F45="","",'ייחודיות ומורכבות'!G45)</f>
        <v/>
      </c>
      <c r="Q45" s="28"/>
      <c r="R45" s="28"/>
      <c r="S45" s="28"/>
      <c r="T45" s="28"/>
      <c r="U45" s="202" t="str">
        <f t="shared" si="7"/>
        <v/>
      </c>
      <c r="V45" s="28"/>
      <c r="W45" s="28"/>
      <c r="X45" s="28"/>
      <c r="Y45" s="28"/>
      <c r="Z45" s="218" t="str">
        <f t="shared" si="10"/>
        <v/>
      </c>
      <c r="AA45" s="1">
        <f t="shared" si="11"/>
        <v>0</v>
      </c>
      <c r="AB45" s="1" t="str">
        <f t="shared" si="12"/>
        <v/>
      </c>
      <c r="AC45" s="1" t="str">
        <f t="shared" si="12"/>
        <v/>
      </c>
      <c r="AD45" s="1">
        <f t="shared" si="13"/>
        <v>0</v>
      </c>
    </row>
    <row r="46" spans="2:30" hidden="1" x14ac:dyDescent="0.25">
      <c r="B46" s="24" t="str">
        <f t="shared" si="9"/>
        <v/>
      </c>
      <c r="C46" s="30" t="str">
        <f>IF('תנאי סף'!$AK46&lt;&gt;1,"",'תנאי סף'!C46)</f>
        <v/>
      </c>
      <c r="D46" s="30" t="str">
        <f>IF('תנאי סף'!$AK46&lt;&gt;1,"",'תנאי סף'!D46)</f>
        <v/>
      </c>
      <c r="E46" s="30" t="str">
        <f>IF('תנאי סף'!$AK46&lt;&gt;1,"",'תנאי סף'!E46)</f>
        <v/>
      </c>
      <c r="F46" s="30" t="str">
        <f>IF('תנאי סף'!$AK46&lt;&gt;1,"",'תנאי סף'!F46)</f>
        <v/>
      </c>
      <c r="G46" s="26"/>
      <c r="H46" s="27" t="str">
        <f>IF($F46="","",IF('תנאי סף'!$H46="",$AB$1,'תנאי סף'!$H46))</f>
        <v/>
      </c>
      <c r="I46" s="27"/>
      <c r="J46" s="28"/>
      <c r="K46" s="27"/>
      <c r="L46" s="28"/>
      <c r="M46" s="27"/>
      <c r="N46" s="30"/>
      <c r="O46" s="30"/>
      <c r="P46" s="28" t="str">
        <f>IF($F46="","",'ייחודיות ומורכבות'!G46)</f>
        <v/>
      </c>
      <c r="Q46" s="28"/>
      <c r="R46" s="28"/>
      <c r="S46" s="28"/>
      <c r="T46" s="28"/>
      <c r="U46" s="202" t="str">
        <f t="shared" si="7"/>
        <v/>
      </c>
      <c r="V46" s="28"/>
      <c r="W46" s="28"/>
      <c r="X46" s="28"/>
      <c r="Y46" s="28"/>
      <c r="Z46" s="218" t="str">
        <f t="shared" si="10"/>
        <v/>
      </c>
      <c r="AA46" s="1">
        <f t="shared" si="11"/>
        <v>0</v>
      </c>
      <c r="AB46" s="1" t="str">
        <f t="shared" si="12"/>
        <v/>
      </c>
      <c r="AC46" s="1" t="str">
        <f t="shared" si="12"/>
        <v/>
      </c>
      <c r="AD46" s="1">
        <f t="shared" si="13"/>
        <v>0</v>
      </c>
    </row>
    <row r="47" spans="2:30" hidden="1" x14ac:dyDescent="0.25">
      <c r="B47" s="24" t="str">
        <f t="shared" si="9"/>
        <v/>
      </c>
      <c r="C47" s="30" t="str">
        <f>IF('תנאי סף'!$AK47&lt;&gt;1,"",'תנאי סף'!C47)</f>
        <v/>
      </c>
      <c r="D47" s="30" t="str">
        <f>IF('תנאי סף'!$AK47&lt;&gt;1,"",'תנאי סף'!D47)</f>
        <v/>
      </c>
      <c r="E47" s="30" t="str">
        <f>IF('תנאי סף'!$AK47&lt;&gt;1,"",'תנאי סף'!E47)</f>
        <v/>
      </c>
      <c r="F47" s="30" t="str">
        <f>IF('תנאי סף'!$AK47&lt;&gt;1,"",'תנאי סף'!F47)</f>
        <v/>
      </c>
      <c r="G47" s="26"/>
      <c r="H47" s="27" t="str">
        <f>IF($F47="","",IF('תנאי סף'!$H47="",$AB$1,'תנאי סף'!$H47))</f>
        <v/>
      </c>
      <c r="I47" s="27"/>
      <c r="J47" s="28"/>
      <c r="K47" s="27"/>
      <c r="L47" s="28"/>
      <c r="M47" s="27"/>
      <c r="N47" s="30"/>
      <c r="O47" s="30"/>
      <c r="P47" s="28" t="str">
        <f>IF($F47="","",'ייחודיות ומורכבות'!G47)</f>
        <v/>
      </c>
      <c r="Q47" s="28"/>
      <c r="R47" s="28"/>
      <c r="S47" s="28"/>
      <c r="T47" s="28"/>
      <c r="U47" s="202" t="str">
        <f t="shared" si="7"/>
        <v/>
      </c>
      <c r="V47" s="28"/>
      <c r="W47" s="28"/>
      <c r="X47" s="28"/>
      <c r="Y47" s="28"/>
      <c r="Z47" s="218" t="str">
        <f t="shared" si="10"/>
        <v/>
      </c>
      <c r="AA47" s="1">
        <f t="shared" si="11"/>
        <v>0</v>
      </c>
      <c r="AB47" s="1" t="str">
        <f t="shared" si="12"/>
        <v/>
      </c>
      <c r="AC47" s="1" t="str">
        <f t="shared" si="12"/>
        <v/>
      </c>
      <c r="AD47" s="1">
        <f t="shared" si="13"/>
        <v>0</v>
      </c>
    </row>
    <row r="48" spans="2:30" hidden="1" x14ac:dyDescent="0.25">
      <c r="B48" s="24" t="str">
        <f t="shared" si="9"/>
        <v/>
      </c>
      <c r="C48" s="30" t="str">
        <f>IF('תנאי סף'!$AK48&lt;&gt;1,"",'תנאי סף'!C48)</f>
        <v/>
      </c>
      <c r="D48" s="30" t="str">
        <f>IF('תנאי סף'!$AK48&lt;&gt;1,"",'תנאי סף'!D48)</f>
        <v/>
      </c>
      <c r="E48" s="30" t="str">
        <f>IF('תנאי סף'!$AK48&lt;&gt;1,"",'תנאי סף'!E48)</f>
        <v/>
      </c>
      <c r="F48" s="30" t="str">
        <f>IF('תנאי סף'!$AK48&lt;&gt;1,"",'תנאי סף'!F48)</f>
        <v/>
      </c>
      <c r="G48" s="26"/>
      <c r="H48" s="27" t="str">
        <f>IF($F48="","",IF('תנאי סף'!$H48="",$AB$1,'תנאי סף'!$H48))</f>
        <v/>
      </c>
      <c r="I48" s="27"/>
      <c r="J48" s="28"/>
      <c r="K48" s="27"/>
      <c r="L48" s="28"/>
      <c r="M48" s="27"/>
      <c r="N48" s="30"/>
      <c r="O48" s="30"/>
      <c r="P48" s="28" t="str">
        <f>IF($F48="","",'ייחודיות ומורכבות'!G48)</f>
        <v/>
      </c>
      <c r="Q48" s="28"/>
      <c r="R48" s="28"/>
      <c r="S48" s="28"/>
      <c r="T48" s="28"/>
      <c r="U48" s="202" t="str">
        <f t="shared" si="7"/>
        <v/>
      </c>
      <c r="V48" s="28"/>
      <c r="W48" s="28"/>
      <c r="X48" s="28"/>
      <c r="Y48" s="28"/>
      <c r="Z48" s="218" t="str">
        <f t="shared" si="10"/>
        <v/>
      </c>
      <c r="AA48" s="1">
        <f t="shared" si="11"/>
        <v>0</v>
      </c>
      <c r="AB48" s="1" t="str">
        <f t="shared" si="12"/>
        <v/>
      </c>
      <c r="AC48" s="1" t="str">
        <f t="shared" si="12"/>
        <v/>
      </c>
      <c r="AD48" s="1">
        <f t="shared" si="13"/>
        <v>0</v>
      </c>
    </row>
    <row r="49" spans="2:30" hidden="1" x14ac:dyDescent="0.25">
      <c r="B49" s="24" t="str">
        <f t="shared" si="9"/>
        <v/>
      </c>
      <c r="C49" s="30" t="str">
        <f>IF('תנאי סף'!$AK49&lt;&gt;1,"",'תנאי סף'!C49)</f>
        <v/>
      </c>
      <c r="D49" s="30" t="str">
        <f>IF('תנאי סף'!$AK49&lt;&gt;1,"",'תנאי סף'!D49)</f>
        <v/>
      </c>
      <c r="E49" s="30" t="str">
        <f>IF('תנאי סף'!$AK49&lt;&gt;1,"",'תנאי סף'!E49)</f>
        <v/>
      </c>
      <c r="F49" s="30" t="str">
        <f>IF('תנאי סף'!$AK49&lt;&gt;1,"",'תנאי סף'!F49)</f>
        <v/>
      </c>
      <c r="G49" s="26"/>
      <c r="H49" s="27" t="str">
        <f>IF($F49="","",IF('תנאי סף'!$H49="",$AB$1,'תנאי סף'!$H49))</f>
        <v/>
      </c>
      <c r="I49" s="27"/>
      <c r="J49" s="28"/>
      <c r="K49" s="27"/>
      <c r="L49" s="28"/>
      <c r="M49" s="27"/>
      <c r="N49" s="30"/>
      <c r="O49" s="30"/>
      <c r="P49" s="28" t="str">
        <f>IF($F49="","",'ייחודיות ומורכבות'!G49)</f>
        <v/>
      </c>
      <c r="Q49" s="28"/>
      <c r="R49" s="28"/>
      <c r="S49" s="28"/>
      <c r="T49" s="28"/>
      <c r="U49" s="202" t="str">
        <f t="shared" si="7"/>
        <v/>
      </c>
      <c r="V49" s="28"/>
      <c r="W49" s="28"/>
      <c r="X49" s="28"/>
      <c r="Y49" s="28"/>
      <c r="Z49" s="218" t="str">
        <f t="shared" si="10"/>
        <v/>
      </c>
      <c r="AA49" s="1">
        <f t="shared" si="11"/>
        <v>0</v>
      </c>
      <c r="AB49" s="1" t="str">
        <f t="shared" si="12"/>
        <v/>
      </c>
      <c r="AC49" s="1" t="str">
        <f t="shared" si="12"/>
        <v/>
      </c>
      <c r="AD49" s="1">
        <f t="shared" si="13"/>
        <v>0</v>
      </c>
    </row>
    <row r="50" spans="2:30" hidden="1" x14ac:dyDescent="0.25">
      <c r="B50" s="24" t="str">
        <f t="shared" si="9"/>
        <v/>
      </c>
      <c r="C50" s="30" t="str">
        <f>IF('תנאי סף'!$AK50&lt;&gt;1,"",'תנאי סף'!C50)</f>
        <v/>
      </c>
      <c r="D50" s="30" t="str">
        <f>IF('תנאי סף'!$AK50&lt;&gt;1,"",'תנאי סף'!D50)</f>
        <v/>
      </c>
      <c r="E50" s="30" t="str">
        <f>IF('תנאי סף'!$AK50&lt;&gt;1,"",'תנאי סף'!E50)</f>
        <v/>
      </c>
      <c r="F50" s="30" t="str">
        <f>IF('תנאי סף'!$AK50&lt;&gt;1,"",'תנאי סף'!F50)</f>
        <v/>
      </c>
      <c r="G50" s="26"/>
      <c r="H50" s="27" t="str">
        <f>IF($F50="","",IF('תנאי סף'!$H50="",$AB$1,'תנאי סף'!$H50))</f>
        <v/>
      </c>
      <c r="I50" s="27"/>
      <c r="J50" s="28"/>
      <c r="K50" s="27"/>
      <c r="L50" s="28"/>
      <c r="M50" s="27"/>
      <c r="N50" s="30"/>
      <c r="O50" s="30"/>
      <c r="P50" s="28" t="str">
        <f>IF($F50="","",'ייחודיות ומורכבות'!G50)</f>
        <v/>
      </c>
      <c r="Q50" s="28"/>
      <c r="R50" s="28"/>
      <c r="S50" s="28"/>
      <c r="T50" s="28"/>
      <c r="U50" s="202" t="str">
        <f t="shared" si="7"/>
        <v/>
      </c>
      <c r="V50" s="28"/>
      <c r="W50" s="28"/>
      <c r="X50" s="28"/>
      <c r="Y50" s="28"/>
      <c r="Z50" s="218" t="str">
        <f t="shared" si="10"/>
        <v/>
      </c>
      <c r="AA50" s="1">
        <f t="shared" si="11"/>
        <v>0</v>
      </c>
      <c r="AB50" s="1" t="str">
        <f t="shared" si="12"/>
        <v/>
      </c>
      <c r="AC50" s="1" t="str">
        <f t="shared" si="12"/>
        <v/>
      </c>
      <c r="AD50" s="1">
        <f t="shared" si="13"/>
        <v>0</v>
      </c>
    </row>
    <row r="51" spans="2:30" hidden="1" x14ac:dyDescent="0.25">
      <c r="B51" s="24" t="str">
        <f t="shared" si="9"/>
        <v/>
      </c>
      <c r="C51" s="30" t="str">
        <f>IF('תנאי סף'!$AK51&lt;&gt;1,"",'תנאי סף'!C51)</f>
        <v/>
      </c>
      <c r="D51" s="30" t="str">
        <f>IF('תנאי סף'!$AK51&lt;&gt;1,"",'תנאי סף'!D51)</f>
        <v/>
      </c>
      <c r="E51" s="30" t="str">
        <f>IF('תנאי סף'!$AK51&lt;&gt;1,"",'תנאי סף'!E51)</f>
        <v/>
      </c>
      <c r="F51" s="30" t="str">
        <f>IF('תנאי סף'!$AK51&lt;&gt;1,"",'תנאי סף'!F51)</f>
        <v/>
      </c>
      <c r="G51" s="26"/>
      <c r="H51" s="27" t="str">
        <f>IF($F51="","",IF('תנאי סף'!$H51="",$AB$1,'תנאי סף'!$H51))</f>
        <v/>
      </c>
      <c r="I51" s="27"/>
      <c r="J51" s="28"/>
      <c r="K51" s="27"/>
      <c r="L51" s="28"/>
      <c r="M51" s="27"/>
      <c r="N51" s="30"/>
      <c r="O51" s="30"/>
      <c r="P51" s="28" t="str">
        <f>IF($F51="","",'ייחודיות ומורכבות'!G51)</f>
        <v/>
      </c>
      <c r="Q51" s="28"/>
      <c r="R51" s="28"/>
      <c r="S51" s="28"/>
      <c r="T51" s="28"/>
      <c r="U51" s="202" t="str">
        <f t="shared" si="7"/>
        <v/>
      </c>
      <c r="V51" s="28"/>
      <c r="W51" s="28"/>
      <c r="X51" s="28"/>
      <c r="Y51" s="28"/>
      <c r="Z51" s="218" t="str">
        <f t="shared" si="10"/>
        <v/>
      </c>
      <c r="AA51" s="1">
        <f t="shared" si="11"/>
        <v>0</v>
      </c>
      <c r="AB51" s="1" t="str">
        <f t="shared" si="12"/>
        <v/>
      </c>
      <c r="AC51" s="1" t="str">
        <f t="shared" si="12"/>
        <v/>
      </c>
      <c r="AD51" s="1">
        <f t="shared" si="13"/>
        <v>0</v>
      </c>
    </row>
    <row r="52" spans="2:30" hidden="1" x14ac:dyDescent="0.25">
      <c r="B52" s="24" t="str">
        <f t="shared" si="9"/>
        <v/>
      </c>
      <c r="C52" s="30" t="str">
        <f>IF('תנאי סף'!$AK52&lt;&gt;1,"",'תנאי סף'!C52)</f>
        <v/>
      </c>
      <c r="D52" s="30" t="str">
        <f>IF('תנאי סף'!$AK52&lt;&gt;1,"",'תנאי סף'!D52)</f>
        <v/>
      </c>
      <c r="E52" s="30" t="str">
        <f>IF('תנאי סף'!$AK52&lt;&gt;1,"",'תנאי סף'!E52)</f>
        <v/>
      </c>
      <c r="F52" s="30" t="str">
        <f>IF('תנאי סף'!$AK52&lt;&gt;1,"",'תנאי סף'!F52)</f>
        <v/>
      </c>
      <c r="G52" s="26"/>
      <c r="H52" s="27" t="str">
        <f>IF($F52="","",IF('תנאי סף'!$H52="",$AB$1,'תנאי סף'!$H52))</f>
        <v/>
      </c>
      <c r="I52" s="27"/>
      <c r="J52" s="28"/>
      <c r="K52" s="27"/>
      <c r="L52" s="28"/>
      <c r="M52" s="27"/>
      <c r="N52" s="30"/>
      <c r="O52" s="30"/>
      <c r="P52" s="28" t="str">
        <f>IF($F52="","",'ייחודיות ומורכבות'!G52)</f>
        <v/>
      </c>
      <c r="Q52" s="28"/>
      <c r="R52" s="28"/>
      <c r="S52" s="28"/>
      <c r="T52" s="28"/>
      <c r="U52" s="202" t="str">
        <f t="shared" si="7"/>
        <v/>
      </c>
      <c r="V52" s="28"/>
      <c r="W52" s="28"/>
      <c r="X52" s="28"/>
      <c r="Y52" s="28"/>
      <c r="Z52" s="218" t="str">
        <f t="shared" si="10"/>
        <v/>
      </c>
      <c r="AA52" s="1">
        <f t="shared" si="11"/>
        <v>0</v>
      </c>
      <c r="AB52" s="1" t="str">
        <f t="shared" si="12"/>
        <v/>
      </c>
      <c r="AC52" s="1" t="str">
        <f t="shared" si="12"/>
        <v/>
      </c>
      <c r="AD52" s="1">
        <f t="shared" si="13"/>
        <v>0</v>
      </c>
    </row>
    <row r="53" spans="2:30" hidden="1" x14ac:dyDescent="0.25">
      <c r="B53" s="24" t="str">
        <f t="shared" si="9"/>
        <v/>
      </c>
      <c r="C53" s="30" t="str">
        <f>IF('תנאי סף'!$AK53&lt;&gt;1,"",'תנאי סף'!C53)</f>
        <v/>
      </c>
      <c r="D53" s="30" t="str">
        <f>IF('תנאי סף'!$AK53&lt;&gt;1,"",'תנאי סף'!D53)</f>
        <v/>
      </c>
      <c r="E53" s="30" t="str">
        <f>IF('תנאי סף'!$AK53&lt;&gt;1,"",'תנאי סף'!E53)</f>
        <v/>
      </c>
      <c r="F53" s="30" t="str">
        <f>IF('תנאי סף'!$AK53&lt;&gt;1,"",'תנאי סף'!F53)</f>
        <v/>
      </c>
      <c r="G53" s="26"/>
      <c r="H53" s="27" t="str">
        <f>IF($F53="","",IF('תנאי סף'!$H53="",$AB$1,'תנאי סף'!$H53))</f>
        <v/>
      </c>
      <c r="I53" s="27"/>
      <c r="J53" s="28"/>
      <c r="K53" s="27"/>
      <c r="L53" s="28"/>
      <c r="M53" s="27"/>
      <c r="N53" s="30"/>
      <c r="O53" s="30"/>
      <c r="P53" s="28" t="str">
        <f>IF($F53="","",'ייחודיות ומורכבות'!G53)</f>
        <v/>
      </c>
      <c r="Q53" s="28"/>
      <c r="R53" s="28"/>
      <c r="S53" s="28"/>
      <c r="T53" s="28"/>
      <c r="U53" s="202" t="str">
        <f t="shared" si="7"/>
        <v/>
      </c>
      <c r="V53" s="28"/>
      <c r="W53" s="28"/>
      <c r="X53" s="28"/>
      <c r="Y53" s="28"/>
      <c r="Z53" s="218" t="str">
        <f t="shared" si="10"/>
        <v/>
      </c>
      <c r="AA53" s="1">
        <f t="shared" si="11"/>
        <v>0</v>
      </c>
      <c r="AB53" s="1" t="str">
        <f t="shared" si="12"/>
        <v/>
      </c>
      <c r="AC53" s="1" t="str">
        <f t="shared" si="12"/>
        <v/>
      </c>
      <c r="AD53" s="1">
        <f t="shared" si="13"/>
        <v>0</v>
      </c>
    </row>
    <row r="54" spans="2:30" hidden="1" x14ac:dyDescent="0.25">
      <c r="B54" s="24" t="str">
        <f t="shared" si="9"/>
        <v/>
      </c>
      <c r="C54" s="30" t="str">
        <f>IF('תנאי סף'!$AK54&lt;&gt;1,"",'תנאי סף'!C54)</f>
        <v/>
      </c>
      <c r="D54" s="30" t="str">
        <f>IF('תנאי סף'!$AK54&lt;&gt;1,"",'תנאי סף'!D54)</f>
        <v/>
      </c>
      <c r="E54" s="30" t="str">
        <f>IF('תנאי סף'!$AK54&lt;&gt;1,"",'תנאי סף'!E54)</f>
        <v/>
      </c>
      <c r="F54" s="30" t="str">
        <f>IF('תנאי סף'!$AK54&lt;&gt;1,"",'תנאי סף'!F54)</f>
        <v/>
      </c>
      <c r="G54" s="26"/>
      <c r="H54" s="27" t="str">
        <f>IF($F54="","",IF('תנאי סף'!$H54="",$AB$1,'תנאי סף'!$H54))</f>
        <v/>
      </c>
      <c r="I54" s="27"/>
      <c r="J54" s="28"/>
      <c r="K54" s="27"/>
      <c r="L54" s="28"/>
      <c r="M54" s="27"/>
      <c r="N54" s="30"/>
      <c r="O54" s="30"/>
      <c r="P54" s="28" t="str">
        <f>IF($F54="","",'ייחודיות ומורכבות'!G54)</f>
        <v/>
      </c>
      <c r="Q54" s="28"/>
      <c r="R54" s="28"/>
      <c r="S54" s="28"/>
      <c r="T54" s="28"/>
      <c r="U54" s="202" t="str">
        <f t="shared" si="7"/>
        <v/>
      </c>
      <c r="V54" s="28"/>
      <c r="W54" s="28"/>
      <c r="X54" s="28"/>
      <c r="Y54" s="28"/>
      <c r="Z54" s="218" t="str">
        <f t="shared" si="10"/>
        <v/>
      </c>
      <c r="AA54" s="1">
        <f t="shared" si="11"/>
        <v>0</v>
      </c>
      <c r="AB54" s="1" t="str">
        <f t="shared" si="12"/>
        <v/>
      </c>
      <c r="AC54" s="1" t="str">
        <f t="shared" si="12"/>
        <v/>
      </c>
      <c r="AD54" s="1">
        <f t="shared" si="13"/>
        <v>0</v>
      </c>
    </row>
    <row r="55" spans="2:30" hidden="1" x14ac:dyDescent="0.25">
      <c r="B55" s="24" t="str">
        <f t="shared" si="9"/>
        <v/>
      </c>
      <c r="C55" s="30" t="str">
        <f>IF('תנאי סף'!$AK55&lt;&gt;1,"",'תנאי סף'!C55)</f>
        <v/>
      </c>
      <c r="D55" s="30" t="str">
        <f>IF('תנאי סף'!$AK55&lt;&gt;1,"",'תנאי סף'!D55)</f>
        <v/>
      </c>
      <c r="E55" s="30" t="str">
        <f>IF('תנאי סף'!$AK55&lt;&gt;1,"",'תנאי סף'!E55)</f>
        <v/>
      </c>
      <c r="F55" s="30" t="str">
        <f>IF('תנאי סף'!$AK55&lt;&gt;1,"",'תנאי סף'!F55)</f>
        <v/>
      </c>
      <c r="G55" s="26"/>
      <c r="H55" s="27" t="str">
        <f>IF($F55="","",IF('תנאי סף'!$H55="",$AB$1,'תנאי סף'!$H55))</f>
        <v/>
      </c>
      <c r="I55" s="27"/>
      <c r="J55" s="28"/>
      <c r="K55" s="27"/>
      <c r="L55" s="28"/>
      <c r="M55" s="27"/>
      <c r="N55" s="30"/>
      <c r="O55" s="30"/>
      <c r="P55" s="28" t="str">
        <f>IF($F55="","",'ייחודיות ומורכבות'!G55)</f>
        <v/>
      </c>
      <c r="Q55" s="28"/>
      <c r="R55" s="28"/>
      <c r="S55" s="28"/>
      <c r="T55" s="28"/>
      <c r="U55" s="202" t="str">
        <f t="shared" si="7"/>
        <v/>
      </c>
      <c r="V55" s="28"/>
      <c r="W55" s="28"/>
      <c r="X55" s="28"/>
      <c r="Y55" s="28"/>
      <c r="Z55" s="218" t="str">
        <f t="shared" si="10"/>
        <v/>
      </c>
      <c r="AA55" s="1">
        <f t="shared" si="11"/>
        <v>0</v>
      </c>
      <c r="AB55" s="1" t="str">
        <f t="shared" si="12"/>
        <v/>
      </c>
      <c r="AC55" s="1" t="str">
        <f t="shared" si="12"/>
        <v/>
      </c>
      <c r="AD55" s="1">
        <f t="shared" si="13"/>
        <v>0</v>
      </c>
    </row>
    <row r="56" spans="2:30" hidden="1" x14ac:dyDescent="0.25">
      <c r="B56" s="24" t="str">
        <f t="shared" si="9"/>
        <v/>
      </c>
      <c r="C56" s="30" t="str">
        <f>IF('תנאי סף'!$AK56&lt;&gt;1,"",'תנאי סף'!C56)</f>
        <v/>
      </c>
      <c r="D56" s="30" t="str">
        <f>IF('תנאי סף'!$AK56&lt;&gt;1,"",'תנאי סף'!D56)</f>
        <v/>
      </c>
      <c r="E56" s="30" t="str">
        <f>IF('תנאי סף'!$AK56&lt;&gt;1,"",'תנאי סף'!E56)</f>
        <v/>
      </c>
      <c r="F56" s="30" t="str">
        <f>IF('תנאי סף'!$AK56&lt;&gt;1,"",'תנאי סף'!F56)</f>
        <v/>
      </c>
      <c r="G56" s="26"/>
      <c r="H56" s="27" t="str">
        <f>IF($F56="","",IF('תנאי סף'!$H56="",$AB$1,'תנאי סף'!$H56))</f>
        <v/>
      </c>
      <c r="I56" s="27"/>
      <c r="J56" s="28"/>
      <c r="K56" s="27"/>
      <c r="L56" s="28"/>
      <c r="M56" s="27"/>
      <c r="N56" s="30"/>
      <c r="O56" s="30"/>
      <c r="P56" s="28" t="str">
        <f>IF($F56="","",'ייחודיות ומורכבות'!G56)</f>
        <v/>
      </c>
      <c r="Q56" s="28"/>
      <c r="R56" s="28"/>
      <c r="S56" s="28"/>
      <c r="T56" s="28"/>
      <c r="U56" s="202" t="str">
        <f t="shared" si="7"/>
        <v/>
      </c>
      <c r="V56" s="28"/>
      <c r="W56" s="28"/>
      <c r="X56" s="28"/>
      <c r="Y56" s="28"/>
      <c r="Z56" s="218" t="str">
        <f t="shared" si="10"/>
        <v/>
      </c>
      <c r="AA56" s="1">
        <f t="shared" si="11"/>
        <v>0</v>
      </c>
      <c r="AB56" s="1" t="str">
        <f t="shared" si="12"/>
        <v/>
      </c>
      <c r="AC56" s="1" t="str">
        <f t="shared" si="12"/>
        <v/>
      </c>
      <c r="AD56" s="1">
        <f t="shared" si="13"/>
        <v>0</v>
      </c>
    </row>
    <row r="57" spans="2:30" hidden="1" x14ac:dyDescent="0.25">
      <c r="B57" s="24" t="str">
        <f t="shared" si="9"/>
        <v/>
      </c>
      <c r="C57" s="30" t="str">
        <f>IF('תנאי סף'!$AK57&lt;&gt;1,"",'תנאי סף'!C57)</f>
        <v/>
      </c>
      <c r="D57" s="30" t="str">
        <f>IF('תנאי סף'!$AK57&lt;&gt;1,"",'תנאי סף'!D57)</f>
        <v/>
      </c>
      <c r="E57" s="30" t="str">
        <f>IF('תנאי סף'!$AK57&lt;&gt;1,"",'תנאי סף'!E57)</f>
        <v/>
      </c>
      <c r="F57" s="30" t="str">
        <f>IF('תנאי סף'!$AK57&lt;&gt;1,"",'תנאי סף'!F57)</f>
        <v/>
      </c>
      <c r="G57" s="26"/>
      <c r="H57" s="27" t="str">
        <f>IF($F57="","",IF('תנאי סף'!$H57="",$AB$1,'תנאי סף'!$H57))</f>
        <v/>
      </c>
      <c r="I57" s="27"/>
      <c r="J57" s="28"/>
      <c r="K57" s="27"/>
      <c r="L57" s="28"/>
      <c r="M57" s="27"/>
      <c r="N57" s="30"/>
      <c r="O57" s="30"/>
      <c r="P57" s="28" t="str">
        <f>IF($F57="","",'ייחודיות ומורכבות'!G57)</f>
        <v/>
      </c>
      <c r="Q57" s="28"/>
      <c r="R57" s="28"/>
      <c r="S57" s="28"/>
      <c r="T57" s="28"/>
      <c r="U57" s="202" t="str">
        <f t="shared" si="7"/>
        <v/>
      </c>
      <c r="V57" s="28"/>
      <c r="W57" s="28"/>
      <c r="X57" s="28"/>
      <c r="Y57" s="28"/>
      <c r="Z57" s="218" t="str">
        <f t="shared" si="10"/>
        <v/>
      </c>
      <c r="AA57" s="1">
        <f t="shared" si="11"/>
        <v>0</v>
      </c>
      <c r="AB57" s="1" t="str">
        <f t="shared" si="12"/>
        <v/>
      </c>
      <c r="AC57" s="1" t="str">
        <f t="shared" si="12"/>
        <v/>
      </c>
      <c r="AD57" s="1">
        <f t="shared" si="13"/>
        <v>0</v>
      </c>
    </row>
    <row r="58" spans="2:30" hidden="1" x14ac:dyDescent="0.25">
      <c r="B58" s="24" t="str">
        <f t="shared" si="9"/>
        <v/>
      </c>
      <c r="C58" s="30" t="str">
        <f>IF('תנאי סף'!$AK58&lt;&gt;1,"",'תנאי סף'!C58)</f>
        <v/>
      </c>
      <c r="D58" s="30" t="str">
        <f>IF('תנאי סף'!$AK58&lt;&gt;1,"",'תנאי סף'!D58)</f>
        <v/>
      </c>
      <c r="E58" s="30" t="str">
        <f>IF('תנאי סף'!$AK58&lt;&gt;1,"",'תנאי סף'!E58)</f>
        <v/>
      </c>
      <c r="F58" s="30" t="str">
        <f>IF('תנאי סף'!$AK58&lt;&gt;1,"",'תנאי סף'!F58)</f>
        <v/>
      </c>
      <c r="G58" s="26"/>
      <c r="H58" s="27" t="str">
        <f>IF($F58="","",IF('תנאי סף'!$H58="",$AB$1,'תנאי סף'!$H58))</f>
        <v/>
      </c>
      <c r="I58" s="27"/>
      <c r="J58" s="28"/>
      <c r="K58" s="27"/>
      <c r="L58" s="28"/>
      <c r="M58" s="27"/>
      <c r="N58" s="30"/>
      <c r="O58" s="30"/>
      <c r="P58" s="28" t="str">
        <f>IF($F58="","",'ייחודיות ומורכבות'!G58)</f>
        <v/>
      </c>
      <c r="Q58" s="28"/>
      <c r="R58" s="28"/>
      <c r="S58" s="28"/>
      <c r="T58" s="28"/>
      <c r="U58" s="202" t="str">
        <f t="shared" si="7"/>
        <v/>
      </c>
      <c r="V58" s="28"/>
      <c r="W58" s="28"/>
      <c r="X58" s="28"/>
      <c r="Y58" s="28"/>
      <c r="Z58" s="218" t="str">
        <f t="shared" si="10"/>
        <v/>
      </c>
      <c r="AA58" s="1">
        <f t="shared" si="11"/>
        <v>0</v>
      </c>
      <c r="AB58" s="1" t="str">
        <f t="shared" si="12"/>
        <v/>
      </c>
      <c r="AC58" s="1" t="str">
        <f t="shared" si="12"/>
        <v/>
      </c>
      <c r="AD58" s="1">
        <f t="shared" si="13"/>
        <v>0</v>
      </c>
    </row>
    <row r="59" spans="2:30" hidden="1" x14ac:dyDescent="0.25">
      <c r="B59" s="24" t="str">
        <f t="shared" si="9"/>
        <v/>
      </c>
      <c r="C59" s="30" t="str">
        <f>IF('תנאי סף'!$AK59&lt;&gt;1,"",'תנאי סף'!C59)</f>
        <v/>
      </c>
      <c r="D59" s="30" t="str">
        <f>IF('תנאי סף'!$AK59&lt;&gt;1,"",'תנאי סף'!D59)</f>
        <v/>
      </c>
      <c r="E59" s="30" t="str">
        <f>IF('תנאי סף'!$AK59&lt;&gt;1,"",'תנאי סף'!E59)</f>
        <v/>
      </c>
      <c r="F59" s="30" t="str">
        <f>IF('תנאי סף'!$AK59&lt;&gt;1,"",'תנאי סף'!F59)</f>
        <v/>
      </c>
      <c r="G59" s="26"/>
      <c r="H59" s="27" t="str">
        <f>IF($F59="","",IF('תנאי סף'!$H59="",$AB$1,'תנאי סף'!$H59))</f>
        <v/>
      </c>
      <c r="I59" s="27"/>
      <c r="J59" s="28"/>
      <c r="K59" s="27"/>
      <c r="L59" s="28"/>
      <c r="M59" s="27"/>
      <c r="N59" s="30"/>
      <c r="O59" s="30"/>
      <c r="P59" s="28" t="str">
        <f>IF($F59="","",'ייחודיות ומורכבות'!G59)</f>
        <v/>
      </c>
      <c r="Q59" s="28"/>
      <c r="R59" s="28"/>
      <c r="S59" s="28"/>
      <c r="T59" s="28"/>
      <c r="U59" s="202" t="str">
        <f t="shared" si="7"/>
        <v/>
      </c>
      <c r="V59" s="28"/>
      <c r="W59" s="28"/>
      <c r="X59" s="28"/>
      <c r="Y59" s="28"/>
      <c r="Z59" s="218" t="str">
        <f t="shared" si="10"/>
        <v/>
      </c>
      <c r="AA59" s="1">
        <f t="shared" si="11"/>
        <v>0</v>
      </c>
      <c r="AB59" s="1" t="str">
        <f t="shared" si="12"/>
        <v/>
      </c>
      <c r="AC59" s="1" t="str">
        <f t="shared" si="12"/>
        <v/>
      </c>
      <c r="AD59" s="1">
        <f t="shared" si="13"/>
        <v>0</v>
      </c>
    </row>
    <row r="60" spans="2:30" hidden="1" x14ac:dyDescent="0.25">
      <c r="B60" s="24" t="str">
        <f t="shared" si="9"/>
        <v/>
      </c>
      <c r="C60" s="30" t="str">
        <f>IF('תנאי סף'!$AK60&lt;&gt;1,"",'תנאי סף'!C60)</f>
        <v/>
      </c>
      <c r="D60" s="30" t="str">
        <f>IF('תנאי סף'!$AK60&lt;&gt;1,"",'תנאי סף'!D60)</f>
        <v/>
      </c>
      <c r="E60" s="30" t="str">
        <f>IF('תנאי סף'!$AK60&lt;&gt;1,"",'תנאי סף'!E60)</f>
        <v/>
      </c>
      <c r="F60" s="30" t="str">
        <f>IF('תנאי סף'!$AK60&lt;&gt;1,"",'תנאי סף'!F60)</f>
        <v/>
      </c>
      <c r="G60" s="26"/>
      <c r="H60" s="27" t="str">
        <f>IF($F60="","",IF('תנאי סף'!$H60="",$AB$1,'תנאי סף'!$H60))</f>
        <v/>
      </c>
      <c r="I60" s="27"/>
      <c r="J60" s="28"/>
      <c r="K60" s="27"/>
      <c r="L60" s="28"/>
      <c r="M60" s="27"/>
      <c r="N60" s="30"/>
      <c r="O60" s="30"/>
      <c r="P60" s="28" t="str">
        <f>IF($F60="","",'ייחודיות ומורכבות'!G60)</f>
        <v/>
      </c>
      <c r="Q60" s="28"/>
      <c r="R60" s="28"/>
      <c r="S60" s="28"/>
      <c r="T60" s="28"/>
      <c r="U60" s="202" t="str">
        <f t="shared" si="7"/>
        <v/>
      </c>
      <c r="V60" s="28"/>
      <c r="W60" s="28"/>
      <c r="X60" s="28"/>
      <c r="Y60" s="28"/>
      <c r="Z60" s="218" t="str">
        <f t="shared" si="10"/>
        <v/>
      </c>
      <c r="AA60" s="1">
        <f t="shared" si="11"/>
        <v>0</v>
      </c>
      <c r="AB60" s="1" t="str">
        <f t="shared" si="12"/>
        <v/>
      </c>
      <c r="AC60" s="1" t="str">
        <f t="shared" si="12"/>
        <v/>
      </c>
      <c r="AD60" s="1">
        <f t="shared" si="13"/>
        <v>0</v>
      </c>
    </row>
    <row r="61" spans="2:30" hidden="1" x14ac:dyDescent="0.25">
      <c r="B61" s="24" t="str">
        <f t="shared" si="9"/>
        <v/>
      </c>
      <c r="C61" s="30" t="str">
        <f>IF('תנאי סף'!$AK61&lt;&gt;1,"",'תנאי סף'!C61)</f>
        <v/>
      </c>
      <c r="D61" s="30" t="str">
        <f>IF('תנאי סף'!$AK61&lt;&gt;1,"",'תנאי סף'!D61)</f>
        <v/>
      </c>
      <c r="E61" s="30" t="str">
        <f>IF('תנאי סף'!$AK61&lt;&gt;1,"",'תנאי סף'!E61)</f>
        <v/>
      </c>
      <c r="F61" s="30" t="str">
        <f>IF('תנאי סף'!$AK61&lt;&gt;1,"",'תנאי סף'!F61)</f>
        <v/>
      </c>
      <c r="G61" s="26"/>
      <c r="H61" s="27" t="str">
        <f>IF($F61="","",IF('תנאי סף'!$H61="",$AB$1,'תנאי סף'!$H61))</f>
        <v/>
      </c>
      <c r="I61" s="27"/>
      <c r="J61" s="28"/>
      <c r="K61" s="27"/>
      <c r="L61" s="28"/>
      <c r="M61" s="27"/>
      <c r="N61" s="30"/>
      <c r="O61" s="30"/>
      <c r="P61" s="28" t="str">
        <f>IF($F61="","",'ייחודיות ומורכבות'!G61)</f>
        <v/>
      </c>
      <c r="Q61" s="28"/>
      <c r="R61" s="28"/>
      <c r="S61" s="28"/>
      <c r="T61" s="28"/>
      <c r="U61" s="202" t="str">
        <f t="shared" si="7"/>
        <v/>
      </c>
      <c r="V61" s="28"/>
      <c r="W61" s="28"/>
      <c r="X61" s="28"/>
      <c r="Y61" s="28"/>
      <c r="Z61" s="218" t="str">
        <f t="shared" si="10"/>
        <v/>
      </c>
      <c r="AA61" s="1">
        <f t="shared" si="11"/>
        <v>0</v>
      </c>
      <c r="AB61" s="1" t="str">
        <f t="shared" si="12"/>
        <v/>
      </c>
      <c r="AC61" s="1" t="str">
        <f t="shared" si="12"/>
        <v/>
      </c>
      <c r="AD61" s="1">
        <f t="shared" si="13"/>
        <v>0</v>
      </c>
    </row>
    <row r="62" spans="2:30" hidden="1" x14ac:dyDescent="0.25">
      <c r="B62" s="24" t="str">
        <f t="shared" si="9"/>
        <v/>
      </c>
      <c r="C62" s="30" t="str">
        <f>IF('תנאי סף'!$AK62&lt;&gt;1,"",'תנאי סף'!C62)</f>
        <v/>
      </c>
      <c r="D62" s="30" t="str">
        <f>IF('תנאי סף'!$AK62&lt;&gt;1,"",'תנאי סף'!D62)</f>
        <v/>
      </c>
      <c r="E62" s="30" t="str">
        <f>IF('תנאי סף'!$AK62&lt;&gt;1,"",'תנאי סף'!E62)</f>
        <v/>
      </c>
      <c r="F62" s="30" t="str">
        <f>IF('תנאי סף'!$AK62&lt;&gt;1,"",'תנאי סף'!F62)</f>
        <v/>
      </c>
      <c r="G62" s="26"/>
      <c r="H62" s="27" t="str">
        <f>IF($F62="","",IF('תנאי סף'!$H62="",$AB$1,'תנאי סף'!$H62))</f>
        <v/>
      </c>
      <c r="I62" s="27"/>
      <c r="J62" s="28"/>
      <c r="K62" s="27"/>
      <c r="L62" s="28"/>
      <c r="M62" s="27"/>
      <c r="N62" s="30"/>
      <c r="O62" s="30"/>
      <c r="P62" s="28" t="str">
        <f>IF($F62="","",'ייחודיות ומורכבות'!G62)</f>
        <v/>
      </c>
      <c r="Q62" s="28"/>
      <c r="R62" s="28"/>
      <c r="S62" s="28"/>
      <c r="T62" s="28"/>
      <c r="U62" s="202" t="str">
        <f t="shared" si="7"/>
        <v/>
      </c>
      <c r="V62" s="28"/>
      <c r="W62" s="28"/>
      <c r="X62" s="28"/>
      <c r="Y62" s="28"/>
      <c r="Z62" s="218" t="str">
        <f t="shared" si="10"/>
        <v/>
      </c>
      <c r="AA62" s="1">
        <f t="shared" si="11"/>
        <v>0</v>
      </c>
      <c r="AB62" s="1" t="str">
        <f t="shared" si="12"/>
        <v/>
      </c>
      <c r="AC62" s="1" t="str">
        <f t="shared" si="12"/>
        <v/>
      </c>
      <c r="AD62" s="1">
        <f t="shared" si="13"/>
        <v>0</v>
      </c>
    </row>
    <row r="63" spans="2:30" hidden="1" x14ac:dyDescent="0.25">
      <c r="B63" s="24" t="str">
        <f t="shared" si="9"/>
        <v/>
      </c>
      <c r="C63" s="30" t="str">
        <f>IF('תנאי סף'!$AK63&lt;&gt;1,"",'תנאי סף'!C63)</f>
        <v/>
      </c>
      <c r="D63" s="30" t="str">
        <f>IF('תנאי סף'!$AK63&lt;&gt;1,"",'תנאי סף'!D63)</f>
        <v/>
      </c>
      <c r="E63" s="30" t="str">
        <f>IF('תנאי סף'!$AK63&lt;&gt;1,"",'תנאי סף'!E63)</f>
        <v/>
      </c>
      <c r="F63" s="30" t="str">
        <f>IF('תנאי סף'!$AK63&lt;&gt;1,"",'תנאי סף'!F63)</f>
        <v/>
      </c>
      <c r="G63" s="26"/>
      <c r="H63" s="27" t="str">
        <f>IF($F63="","",IF('תנאי סף'!$H63="",$AB$1,'תנאי סף'!$H63))</f>
        <v/>
      </c>
      <c r="I63" s="27"/>
      <c r="J63" s="28"/>
      <c r="K63" s="27"/>
      <c r="L63" s="28"/>
      <c r="M63" s="27"/>
      <c r="N63" s="30"/>
      <c r="O63" s="30"/>
      <c r="P63" s="28" t="str">
        <f>IF($F63="","",'ייחודיות ומורכבות'!G63)</f>
        <v/>
      </c>
      <c r="Q63" s="28"/>
      <c r="R63" s="28"/>
      <c r="S63" s="28"/>
      <c r="T63" s="28"/>
      <c r="U63" s="202" t="str">
        <f t="shared" ref="U63:U94" si="14">IF($F63="","",IF($AA63&lt;&gt;1,$AB$1,$F$5*G63/MAX($G$31:$G$130)))</f>
        <v/>
      </c>
      <c r="V63" s="28"/>
      <c r="W63" s="28"/>
      <c r="X63" s="28"/>
      <c r="Y63" s="28"/>
      <c r="Z63" s="218" t="str">
        <f t="shared" si="10"/>
        <v/>
      </c>
      <c r="AA63" s="1">
        <f t="shared" si="11"/>
        <v>0</v>
      </c>
      <c r="AB63" s="1" t="str">
        <f t="shared" si="12"/>
        <v/>
      </c>
      <c r="AC63" s="1" t="str">
        <f t="shared" si="12"/>
        <v/>
      </c>
      <c r="AD63" s="1">
        <f t="shared" si="13"/>
        <v>0</v>
      </c>
    </row>
    <row r="64" spans="2:30" hidden="1" x14ac:dyDescent="0.25">
      <c r="B64" s="24" t="str">
        <f t="shared" si="9"/>
        <v/>
      </c>
      <c r="C64" s="30" t="str">
        <f>IF('תנאי סף'!$AK64&lt;&gt;1,"",'תנאי סף'!C64)</f>
        <v/>
      </c>
      <c r="D64" s="30" t="str">
        <f>IF('תנאי סף'!$AK64&lt;&gt;1,"",'תנאי סף'!D64)</f>
        <v/>
      </c>
      <c r="E64" s="30" t="str">
        <f>IF('תנאי סף'!$AK64&lt;&gt;1,"",'תנאי סף'!E64)</f>
        <v/>
      </c>
      <c r="F64" s="30" t="str">
        <f>IF('תנאי סף'!$AK64&lt;&gt;1,"",'תנאי סף'!F64)</f>
        <v/>
      </c>
      <c r="G64" s="26"/>
      <c r="H64" s="27" t="str">
        <f>IF($F64="","",IF('תנאי סף'!$H64="",$AB$1,'תנאי סף'!$H64))</f>
        <v/>
      </c>
      <c r="I64" s="27"/>
      <c r="J64" s="28"/>
      <c r="K64" s="27"/>
      <c r="L64" s="28"/>
      <c r="M64" s="27"/>
      <c r="N64" s="30"/>
      <c r="O64" s="30"/>
      <c r="P64" s="28" t="str">
        <f>IF($F64="","",'ייחודיות ומורכבות'!G64)</f>
        <v/>
      </c>
      <c r="Q64" s="28"/>
      <c r="R64" s="28"/>
      <c r="S64" s="28"/>
      <c r="T64" s="28"/>
      <c r="U64" s="202" t="str">
        <f t="shared" si="14"/>
        <v/>
      </c>
      <c r="V64" s="28"/>
      <c r="W64" s="28"/>
      <c r="X64" s="28"/>
      <c r="Y64" s="28"/>
      <c r="Z64" s="218" t="str">
        <f t="shared" si="10"/>
        <v/>
      </c>
      <c r="AA64" s="1">
        <f t="shared" si="11"/>
        <v>0</v>
      </c>
      <c r="AB64" s="1" t="str">
        <f t="shared" ref="AB64:AC91" si="15">IF($F64="","",AB$30)</f>
        <v/>
      </c>
      <c r="AC64" s="1" t="str">
        <f t="shared" si="15"/>
        <v/>
      </c>
      <c r="AD64" s="1">
        <f t="shared" si="13"/>
        <v>0</v>
      </c>
    </row>
    <row r="65" spans="2:30" hidden="1" x14ac:dyDescent="0.25">
      <c r="B65" s="24" t="str">
        <f t="shared" si="9"/>
        <v/>
      </c>
      <c r="C65" s="30" t="str">
        <f>IF('תנאי סף'!$AK65&lt;&gt;1,"",'תנאי סף'!C65)</f>
        <v/>
      </c>
      <c r="D65" s="30" t="str">
        <f>IF('תנאי סף'!$AK65&lt;&gt;1,"",'תנאי סף'!D65)</f>
        <v/>
      </c>
      <c r="E65" s="30" t="str">
        <f>IF('תנאי סף'!$AK65&lt;&gt;1,"",'תנאי סף'!E65)</f>
        <v/>
      </c>
      <c r="F65" s="30" t="str">
        <f>IF('תנאי סף'!$AK65&lt;&gt;1,"",'תנאי סף'!F65)</f>
        <v/>
      </c>
      <c r="G65" s="26"/>
      <c r="H65" s="27" t="str">
        <f>IF($F65="","",IF('תנאי סף'!$H65="",$AB$1,'תנאי סף'!$H65))</f>
        <v/>
      </c>
      <c r="I65" s="27"/>
      <c r="J65" s="28"/>
      <c r="K65" s="27"/>
      <c r="L65" s="28"/>
      <c r="M65" s="27"/>
      <c r="N65" s="30"/>
      <c r="O65" s="30"/>
      <c r="P65" s="28" t="str">
        <f>IF($F65="","",'ייחודיות ומורכבות'!G65)</f>
        <v/>
      </c>
      <c r="Q65" s="28"/>
      <c r="R65" s="28"/>
      <c r="S65" s="28"/>
      <c r="T65" s="28"/>
      <c r="U65" s="202" t="str">
        <f t="shared" si="14"/>
        <v/>
      </c>
      <c r="V65" s="28"/>
      <c r="W65" s="28"/>
      <c r="X65" s="28"/>
      <c r="Y65" s="28"/>
      <c r="Z65" s="218" t="str">
        <f t="shared" si="10"/>
        <v/>
      </c>
      <c r="AA65" s="1">
        <f t="shared" si="11"/>
        <v>0</v>
      </c>
      <c r="AB65" s="1" t="str">
        <f t="shared" si="15"/>
        <v/>
      </c>
      <c r="AC65" s="1" t="str">
        <f t="shared" si="15"/>
        <v/>
      </c>
      <c r="AD65" s="1">
        <f t="shared" si="13"/>
        <v>0</v>
      </c>
    </row>
    <row r="66" spans="2:30" hidden="1" x14ac:dyDescent="0.25">
      <c r="B66" s="24" t="str">
        <f t="shared" si="9"/>
        <v/>
      </c>
      <c r="C66" s="30" t="str">
        <f>IF('תנאי סף'!$AK66&lt;&gt;1,"",'תנאי סף'!C66)</f>
        <v/>
      </c>
      <c r="D66" s="30" t="str">
        <f>IF('תנאי סף'!$AK66&lt;&gt;1,"",'תנאי סף'!D66)</f>
        <v/>
      </c>
      <c r="E66" s="30" t="str">
        <f>IF('תנאי סף'!$AK66&lt;&gt;1,"",'תנאי סף'!E66)</f>
        <v/>
      </c>
      <c r="F66" s="30" t="str">
        <f>IF('תנאי סף'!$AK66&lt;&gt;1,"",'תנאי סף'!F66)</f>
        <v/>
      </c>
      <c r="G66" s="26"/>
      <c r="H66" s="27" t="str">
        <f>IF($F66="","",IF('תנאי סף'!$H66="",$AB$1,'תנאי סף'!$H66))</f>
        <v/>
      </c>
      <c r="I66" s="27"/>
      <c r="J66" s="28"/>
      <c r="K66" s="27"/>
      <c r="L66" s="28"/>
      <c r="M66" s="27"/>
      <c r="N66" s="30"/>
      <c r="O66" s="30"/>
      <c r="P66" s="28" t="str">
        <f>IF($F66="","",'ייחודיות ומורכבות'!G66)</f>
        <v/>
      </c>
      <c r="Q66" s="28"/>
      <c r="R66" s="28"/>
      <c r="S66" s="28"/>
      <c r="T66" s="28"/>
      <c r="U66" s="202" t="str">
        <f t="shared" si="14"/>
        <v/>
      </c>
      <c r="V66" s="28"/>
      <c r="W66" s="28"/>
      <c r="X66" s="28"/>
      <c r="Y66" s="28"/>
      <c r="Z66" s="218" t="str">
        <f t="shared" si="10"/>
        <v/>
      </c>
      <c r="AA66" s="1">
        <f t="shared" si="11"/>
        <v>0</v>
      </c>
      <c r="AB66" s="1" t="str">
        <f t="shared" si="15"/>
        <v/>
      </c>
      <c r="AC66" s="1" t="str">
        <f t="shared" si="15"/>
        <v/>
      </c>
      <c r="AD66" s="1">
        <f t="shared" si="13"/>
        <v>0</v>
      </c>
    </row>
    <row r="67" spans="2:30" hidden="1" x14ac:dyDescent="0.25">
      <c r="B67" s="24" t="str">
        <f t="shared" si="9"/>
        <v/>
      </c>
      <c r="C67" s="30" t="str">
        <f>IF('תנאי סף'!$AK67&lt;&gt;1,"",'תנאי סף'!C67)</f>
        <v/>
      </c>
      <c r="D67" s="30" t="str">
        <f>IF('תנאי סף'!$AK67&lt;&gt;1,"",'תנאי סף'!D67)</f>
        <v/>
      </c>
      <c r="E67" s="30" t="str">
        <f>IF('תנאי סף'!$AK67&lt;&gt;1,"",'תנאי סף'!E67)</f>
        <v/>
      </c>
      <c r="F67" s="30" t="str">
        <f>IF('תנאי סף'!$AK67&lt;&gt;1,"",'תנאי סף'!F67)</f>
        <v/>
      </c>
      <c r="G67" s="26"/>
      <c r="H67" s="27" t="str">
        <f>IF($F67="","",IF('תנאי סף'!$H67="",$AB$1,'תנאי סף'!$H67))</f>
        <v/>
      </c>
      <c r="I67" s="27"/>
      <c r="J67" s="28"/>
      <c r="K67" s="27"/>
      <c r="L67" s="28"/>
      <c r="M67" s="27"/>
      <c r="N67" s="30"/>
      <c r="O67" s="30"/>
      <c r="P67" s="28" t="str">
        <f>IF($F67="","",'ייחודיות ומורכבות'!G67)</f>
        <v/>
      </c>
      <c r="Q67" s="28"/>
      <c r="R67" s="28"/>
      <c r="S67" s="28"/>
      <c r="T67" s="28"/>
      <c r="U67" s="202" t="str">
        <f t="shared" si="14"/>
        <v/>
      </c>
      <c r="V67" s="28"/>
      <c r="W67" s="28"/>
      <c r="X67" s="28"/>
      <c r="Y67" s="28"/>
      <c r="Z67" s="218" t="str">
        <f t="shared" si="10"/>
        <v/>
      </c>
      <c r="AA67" s="1">
        <f t="shared" si="11"/>
        <v>0</v>
      </c>
      <c r="AB67" s="1" t="str">
        <f t="shared" si="15"/>
        <v/>
      </c>
      <c r="AC67" s="1" t="str">
        <f t="shared" si="15"/>
        <v/>
      </c>
      <c r="AD67" s="1">
        <f t="shared" si="13"/>
        <v>0</v>
      </c>
    </row>
    <row r="68" spans="2:30" hidden="1" x14ac:dyDescent="0.25">
      <c r="B68" s="24" t="str">
        <f t="shared" si="9"/>
        <v/>
      </c>
      <c r="C68" s="30" t="str">
        <f>IF('תנאי סף'!$AK68&lt;&gt;1,"",'תנאי סף'!C68)</f>
        <v/>
      </c>
      <c r="D68" s="30" t="str">
        <f>IF('תנאי סף'!$AK68&lt;&gt;1,"",'תנאי סף'!D68)</f>
        <v/>
      </c>
      <c r="E68" s="30" t="str">
        <f>IF('תנאי סף'!$AK68&lt;&gt;1,"",'תנאי סף'!E68)</f>
        <v/>
      </c>
      <c r="F68" s="30" t="str">
        <f>IF('תנאי סף'!$AK68&lt;&gt;1,"",'תנאי סף'!F68)</f>
        <v/>
      </c>
      <c r="G68" s="26"/>
      <c r="H68" s="27" t="str">
        <f>IF($F68="","",IF('תנאי סף'!$H68="",$AB$1,'תנאי סף'!$H68))</f>
        <v/>
      </c>
      <c r="I68" s="27"/>
      <c r="J68" s="28"/>
      <c r="K68" s="27"/>
      <c r="L68" s="28"/>
      <c r="M68" s="27"/>
      <c r="N68" s="30"/>
      <c r="O68" s="30"/>
      <c r="P68" s="28" t="str">
        <f>IF($F68="","",'ייחודיות ומורכבות'!G68)</f>
        <v/>
      </c>
      <c r="Q68" s="28"/>
      <c r="R68" s="28"/>
      <c r="S68" s="28"/>
      <c r="T68" s="28"/>
      <c r="U68" s="202" t="str">
        <f t="shared" si="14"/>
        <v/>
      </c>
      <c r="V68" s="28"/>
      <c r="W68" s="28"/>
      <c r="X68" s="28"/>
      <c r="Y68" s="28"/>
      <c r="Z68" s="218" t="str">
        <f t="shared" si="10"/>
        <v/>
      </c>
      <c r="AA68" s="1">
        <f t="shared" si="11"/>
        <v>0</v>
      </c>
      <c r="AB68" s="1" t="str">
        <f t="shared" si="15"/>
        <v/>
      </c>
      <c r="AC68" s="1" t="str">
        <f t="shared" si="15"/>
        <v/>
      </c>
      <c r="AD68" s="1">
        <f t="shared" si="13"/>
        <v>0</v>
      </c>
    </row>
    <row r="69" spans="2:30" hidden="1" x14ac:dyDescent="0.25">
      <c r="B69" s="24" t="str">
        <f t="shared" si="9"/>
        <v/>
      </c>
      <c r="C69" s="30" t="str">
        <f>IF('תנאי סף'!$AK69&lt;&gt;1,"",'תנאי סף'!C69)</f>
        <v/>
      </c>
      <c r="D69" s="30" t="str">
        <f>IF('תנאי סף'!$AK69&lt;&gt;1,"",'תנאי סף'!D69)</f>
        <v/>
      </c>
      <c r="E69" s="30" t="str">
        <f>IF('תנאי סף'!$AK69&lt;&gt;1,"",'תנאי סף'!E69)</f>
        <v/>
      </c>
      <c r="F69" s="30" t="str">
        <f>IF('תנאי סף'!$AK69&lt;&gt;1,"",'תנאי סף'!F69)</f>
        <v/>
      </c>
      <c r="G69" s="26"/>
      <c r="H69" s="27" t="str">
        <f>IF($F69="","",IF('תנאי סף'!$H69="",$AB$1,'תנאי סף'!$H69))</f>
        <v/>
      </c>
      <c r="I69" s="27"/>
      <c r="J69" s="28"/>
      <c r="K69" s="27"/>
      <c r="L69" s="28"/>
      <c r="M69" s="27"/>
      <c r="N69" s="30"/>
      <c r="O69" s="30"/>
      <c r="P69" s="28" t="str">
        <f>IF($F69="","",'ייחודיות ומורכבות'!G69)</f>
        <v/>
      </c>
      <c r="Q69" s="28"/>
      <c r="R69" s="28"/>
      <c r="S69" s="28"/>
      <c r="T69" s="28"/>
      <c r="U69" s="202" t="str">
        <f t="shared" si="14"/>
        <v/>
      </c>
      <c r="V69" s="28"/>
      <c r="W69" s="28"/>
      <c r="X69" s="28"/>
      <c r="Y69" s="28"/>
      <c r="Z69" s="218" t="str">
        <f t="shared" si="10"/>
        <v/>
      </c>
      <c r="AA69" s="1">
        <f t="shared" si="11"/>
        <v>0</v>
      </c>
      <c r="AB69" s="1" t="str">
        <f t="shared" si="15"/>
        <v/>
      </c>
      <c r="AC69" s="1" t="str">
        <f t="shared" si="15"/>
        <v/>
      </c>
      <c r="AD69" s="1">
        <f t="shared" si="13"/>
        <v>0</v>
      </c>
    </row>
    <row r="70" spans="2:30" hidden="1" x14ac:dyDescent="0.25">
      <c r="B70" s="24" t="str">
        <f t="shared" si="9"/>
        <v/>
      </c>
      <c r="C70" s="30" t="str">
        <f>IF('תנאי סף'!$AK70&lt;&gt;1,"",'תנאי סף'!C70)</f>
        <v/>
      </c>
      <c r="D70" s="30" t="str">
        <f>IF('תנאי סף'!$AK70&lt;&gt;1,"",'תנאי סף'!D70)</f>
        <v/>
      </c>
      <c r="E70" s="30" t="str">
        <f>IF('תנאי סף'!$AK70&lt;&gt;1,"",'תנאי סף'!E70)</f>
        <v/>
      </c>
      <c r="F70" s="30" t="str">
        <f>IF('תנאי סף'!$AK70&lt;&gt;1,"",'תנאי סף'!F70)</f>
        <v/>
      </c>
      <c r="G70" s="26"/>
      <c r="H70" s="27" t="str">
        <f>IF($F70="","",IF('תנאי סף'!$H70="",$AB$1,'תנאי סף'!$H70))</f>
        <v/>
      </c>
      <c r="I70" s="27"/>
      <c r="J70" s="28"/>
      <c r="K70" s="27"/>
      <c r="L70" s="28"/>
      <c r="M70" s="27"/>
      <c r="N70" s="30"/>
      <c r="O70" s="30"/>
      <c r="P70" s="28" t="str">
        <f>IF($F70="","",'ייחודיות ומורכבות'!G70)</f>
        <v/>
      </c>
      <c r="Q70" s="28"/>
      <c r="R70" s="28"/>
      <c r="S70" s="28"/>
      <c r="T70" s="28"/>
      <c r="U70" s="202" t="str">
        <f t="shared" si="14"/>
        <v/>
      </c>
      <c r="V70" s="28"/>
      <c r="W70" s="28"/>
      <c r="X70" s="28"/>
      <c r="Y70" s="28"/>
      <c r="Z70" s="218" t="str">
        <f t="shared" si="10"/>
        <v/>
      </c>
      <c r="AA70" s="1">
        <f t="shared" si="11"/>
        <v>0</v>
      </c>
      <c r="AB70" s="1" t="str">
        <f t="shared" si="15"/>
        <v/>
      </c>
      <c r="AC70" s="1" t="str">
        <f t="shared" si="15"/>
        <v/>
      </c>
      <c r="AD70" s="1">
        <f t="shared" si="13"/>
        <v>0</v>
      </c>
    </row>
    <row r="71" spans="2:30" hidden="1" x14ac:dyDescent="0.25">
      <c r="B71" s="24" t="str">
        <f t="shared" si="9"/>
        <v/>
      </c>
      <c r="C71" s="30" t="str">
        <f>IF('תנאי סף'!$AK71&lt;&gt;1,"",'תנאי סף'!C71)</f>
        <v/>
      </c>
      <c r="D71" s="30" t="str">
        <f>IF('תנאי סף'!$AK71&lt;&gt;1,"",'תנאי סף'!D71)</f>
        <v/>
      </c>
      <c r="E71" s="30" t="str">
        <f>IF('תנאי סף'!$AK71&lt;&gt;1,"",'תנאי סף'!E71)</f>
        <v/>
      </c>
      <c r="F71" s="30" t="str">
        <f>IF('תנאי סף'!$AK71&lt;&gt;1,"",'תנאי סף'!F71)</f>
        <v/>
      </c>
      <c r="G71" s="26"/>
      <c r="H71" s="27" t="str">
        <f>IF($F71="","",IF('תנאי סף'!$H71="",$AB$1,'תנאי סף'!$H71))</f>
        <v/>
      </c>
      <c r="I71" s="27"/>
      <c r="J71" s="28"/>
      <c r="K71" s="27"/>
      <c r="L71" s="28"/>
      <c r="M71" s="27"/>
      <c r="N71" s="30"/>
      <c r="O71" s="30"/>
      <c r="P71" s="28" t="str">
        <f>IF($F71="","",'ייחודיות ומורכבות'!G71)</f>
        <v/>
      </c>
      <c r="Q71" s="28"/>
      <c r="R71" s="28"/>
      <c r="S71" s="28"/>
      <c r="T71" s="28"/>
      <c r="U71" s="202" t="str">
        <f t="shared" si="14"/>
        <v/>
      </c>
      <c r="V71" s="28"/>
      <c r="W71" s="28"/>
      <c r="X71" s="28"/>
      <c r="Y71" s="28"/>
      <c r="Z71" s="218" t="str">
        <f t="shared" si="10"/>
        <v/>
      </c>
      <c r="AA71" s="1">
        <f t="shared" si="11"/>
        <v>0</v>
      </c>
      <c r="AB71" s="1" t="str">
        <f t="shared" si="15"/>
        <v/>
      </c>
      <c r="AC71" s="1" t="str">
        <f t="shared" si="15"/>
        <v/>
      </c>
      <c r="AD71" s="1">
        <f t="shared" si="13"/>
        <v>0</v>
      </c>
    </row>
    <row r="72" spans="2:30" hidden="1" x14ac:dyDescent="0.25">
      <c r="B72" s="24" t="str">
        <f t="shared" si="9"/>
        <v/>
      </c>
      <c r="C72" s="30" t="str">
        <f>IF('תנאי סף'!$AK72&lt;&gt;1,"",'תנאי סף'!C72)</f>
        <v/>
      </c>
      <c r="D72" s="30" t="str">
        <f>IF('תנאי סף'!$AK72&lt;&gt;1,"",'תנאי סף'!D72)</f>
        <v/>
      </c>
      <c r="E72" s="30" t="str">
        <f>IF('תנאי סף'!$AK72&lt;&gt;1,"",'תנאי סף'!E72)</f>
        <v/>
      </c>
      <c r="F72" s="30" t="str">
        <f>IF('תנאי סף'!$AK72&lt;&gt;1,"",'תנאי סף'!F72)</f>
        <v/>
      </c>
      <c r="G72" s="26"/>
      <c r="H72" s="27" t="str">
        <f>IF($F72="","",IF('תנאי סף'!$H72="",$AB$1,'תנאי סף'!$H72))</f>
        <v/>
      </c>
      <c r="I72" s="27"/>
      <c r="J72" s="28"/>
      <c r="K72" s="27"/>
      <c r="L72" s="28"/>
      <c r="M72" s="27"/>
      <c r="N72" s="30"/>
      <c r="O72" s="30"/>
      <c r="P72" s="28" t="str">
        <f>IF($F72="","",'ייחודיות ומורכבות'!G72)</f>
        <v/>
      </c>
      <c r="Q72" s="28"/>
      <c r="R72" s="28"/>
      <c r="S72" s="28"/>
      <c r="T72" s="28"/>
      <c r="U72" s="202" t="str">
        <f t="shared" si="14"/>
        <v/>
      </c>
      <c r="V72" s="28"/>
      <c r="W72" s="28"/>
      <c r="X72" s="28"/>
      <c r="Y72" s="28"/>
      <c r="Z72" s="218" t="str">
        <f t="shared" si="10"/>
        <v/>
      </c>
      <c r="AA72" s="1">
        <f t="shared" si="11"/>
        <v>0</v>
      </c>
      <c r="AB72" s="1" t="str">
        <f t="shared" si="15"/>
        <v/>
      </c>
      <c r="AC72" s="1" t="str">
        <f t="shared" si="15"/>
        <v/>
      </c>
      <c r="AD72" s="1">
        <f t="shared" si="13"/>
        <v>0</v>
      </c>
    </row>
    <row r="73" spans="2:30" hidden="1" x14ac:dyDescent="0.25">
      <c r="B73" s="24" t="str">
        <f t="shared" si="9"/>
        <v/>
      </c>
      <c r="C73" s="30" t="str">
        <f>IF('תנאי סף'!$AK73&lt;&gt;1,"",'תנאי סף'!C73)</f>
        <v/>
      </c>
      <c r="D73" s="30" t="str">
        <f>IF('תנאי סף'!$AK73&lt;&gt;1,"",'תנאי סף'!D73)</f>
        <v/>
      </c>
      <c r="E73" s="30" t="str">
        <f>IF('תנאי סף'!$AK73&lt;&gt;1,"",'תנאי סף'!E73)</f>
        <v/>
      </c>
      <c r="F73" s="30" t="str">
        <f>IF('תנאי סף'!$AK73&lt;&gt;1,"",'תנאי סף'!F73)</f>
        <v/>
      </c>
      <c r="G73" s="26"/>
      <c r="H73" s="27" t="str">
        <f>IF($F73="","",IF('תנאי סף'!$H73="",$AB$1,'תנאי סף'!$H73))</f>
        <v/>
      </c>
      <c r="I73" s="27"/>
      <c r="J73" s="28"/>
      <c r="K73" s="27"/>
      <c r="L73" s="28"/>
      <c r="M73" s="27"/>
      <c r="N73" s="30"/>
      <c r="O73" s="30"/>
      <c r="P73" s="28" t="str">
        <f>IF($F73="","",'ייחודיות ומורכבות'!G73)</f>
        <v/>
      </c>
      <c r="Q73" s="28"/>
      <c r="R73" s="28"/>
      <c r="S73" s="28"/>
      <c r="T73" s="28"/>
      <c r="U73" s="202" t="str">
        <f t="shared" si="14"/>
        <v/>
      </c>
      <c r="V73" s="28"/>
      <c r="W73" s="28"/>
      <c r="X73" s="28"/>
      <c r="Y73" s="28"/>
      <c r="Z73" s="218" t="str">
        <f t="shared" si="10"/>
        <v/>
      </c>
      <c r="AA73" s="1">
        <f t="shared" si="11"/>
        <v>0</v>
      </c>
      <c r="AB73" s="1" t="str">
        <f t="shared" si="15"/>
        <v/>
      </c>
      <c r="AC73" s="1" t="str">
        <f t="shared" si="15"/>
        <v/>
      </c>
      <c r="AD73" s="1">
        <f t="shared" si="13"/>
        <v>0</v>
      </c>
    </row>
    <row r="74" spans="2:30" hidden="1" x14ac:dyDescent="0.25">
      <c r="B74" s="24" t="str">
        <f t="shared" si="9"/>
        <v/>
      </c>
      <c r="C74" s="30" t="str">
        <f>IF('תנאי סף'!$AK74&lt;&gt;1,"",'תנאי סף'!C74)</f>
        <v/>
      </c>
      <c r="D74" s="30" t="str">
        <f>IF('תנאי סף'!$AK74&lt;&gt;1,"",'תנאי סף'!D74)</f>
        <v/>
      </c>
      <c r="E74" s="30" t="str">
        <f>IF('תנאי סף'!$AK74&lt;&gt;1,"",'תנאי סף'!E74)</f>
        <v/>
      </c>
      <c r="F74" s="30" t="str">
        <f>IF('תנאי סף'!$AK74&lt;&gt;1,"",'תנאי סף'!F74)</f>
        <v/>
      </c>
      <c r="G74" s="26"/>
      <c r="H74" s="27" t="str">
        <f>IF($F74="","",IF('תנאי סף'!$H74="",$AB$1,'תנאי סף'!$H74))</f>
        <v/>
      </c>
      <c r="I74" s="27"/>
      <c r="J74" s="28"/>
      <c r="K74" s="27"/>
      <c r="L74" s="28"/>
      <c r="M74" s="27"/>
      <c r="N74" s="30"/>
      <c r="O74" s="30"/>
      <c r="P74" s="28" t="str">
        <f>IF($F74="","",'ייחודיות ומורכבות'!G74)</f>
        <v/>
      </c>
      <c r="Q74" s="28"/>
      <c r="R74" s="28"/>
      <c r="S74" s="28"/>
      <c r="T74" s="28"/>
      <c r="U74" s="202" t="str">
        <f t="shared" si="14"/>
        <v/>
      </c>
      <c r="V74" s="28"/>
      <c r="W74" s="28"/>
      <c r="X74" s="28"/>
      <c r="Y74" s="28"/>
      <c r="Z74" s="218" t="str">
        <f t="shared" si="10"/>
        <v/>
      </c>
      <c r="AA74" s="1">
        <f t="shared" si="11"/>
        <v>0</v>
      </c>
      <c r="AB74" s="1" t="str">
        <f t="shared" si="15"/>
        <v/>
      </c>
      <c r="AC74" s="1" t="str">
        <f t="shared" si="15"/>
        <v/>
      </c>
      <c r="AD74" s="1">
        <f t="shared" si="13"/>
        <v>0</v>
      </c>
    </row>
    <row r="75" spans="2:30" hidden="1" x14ac:dyDescent="0.25">
      <c r="B75" s="24" t="str">
        <f t="shared" si="9"/>
        <v/>
      </c>
      <c r="C75" s="30" t="str">
        <f>IF('תנאי סף'!$AK75&lt;&gt;1,"",'תנאי סף'!C75)</f>
        <v/>
      </c>
      <c r="D75" s="30" t="str">
        <f>IF('תנאי סף'!$AK75&lt;&gt;1,"",'תנאי סף'!D75)</f>
        <v/>
      </c>
      <c r="E75" s="30" t="str">
        <f>IF('תנאי סף'!$AK75&lt;&gt;1,"",'תנאי סף'!E75)</f>
        <v/>
      </c>
      <c r="F75" s="30" t="str">
        <f>IF('תנאי סף'!$AK75&lt;&gt;1,"",'תנאי סף'!F75)</f>
        <v/>
      </c>
      <c r="G75" s="26"/>
      <c r="H75" s="27" t="str">
        <f>IF($F75="","",IF('תנאי סף'!$H75="",$AB$1,'תנאי סף'!$H75))</f>
        <v/>
      </c>
      <c r="I75" s="27"/>
      <c r="J75" s="28"/>
      <c r="K75" s="27"/>
      <c r="L75" s="28"/>
      <c r="M75" s="27"/>
      <c r="N75" s="30"/>
      <c r="O75" s="30"/>
      <c r="P75" s="28" t="str">
        <f>IF($F75="","",'ייחודיות ומורכבות'!G75)</f>
        <v/>
      </c>
      <c r="Q75" s="28"/>
      <c r="R75" s="28"/>
      <c r="S75" s="28"/>
      <c r="T75" s="28"/>
      <c r="U75" s="202" t="str">
        <f t="shared" si="14"/>
        <v/>
      </c>
      <c r="V75" s="28"/>
      <c r="W75" s="28"/>
      <c r="X75" s="28"/>
      <c r="Y75" s="28"/>
      <c r="Z75" s="218" t="str">
        <f t="shared" si="10"/>
        <v/>
      </c>
      <c r="AA75" s="1">
        <f t="shared" si="11"/>
        <v>0</v>
      </c>
      <c r="AB75" s="1" t="str">
        <f t="shared" si="15"/>
        <v/>
      </c>
      <c r="AC75" s="1" t="str">
        <f t="shared" si="15"/>
        <v/>
      </c>
      <c r="AD75" s="1">
        <f t="shared" si="13"/>
        <v>0</v>
      </c>
    </row>
    <row r="76" spans="2:30" hidden="1" x14ac:dyDescent="0.25">
      <c r="B76" s="24" t="str">
        <f t="shared" si="9"/>
        <v/>
      </c>
      <c r="C76" s="30" t="str">
        <f>IF('תנאי סף'!$AK76&lt;&gt;1,"",'תנאי סף'!C76)</f>
        <v/>
      </c>
      <c r="D76" s="30" t="str">
        <f>IF('תנאי סף'!$AK76&lt;&gt;1,"",'תנאי סף'!D76)</f>
        <v/>
      </c>
      <c r="E76" s="30" t="str">
        <f>IF('תנאי סף'!$AK76&lt;&gt;1,"",'תנאי סף'!E76)</f>
        <v/>
      </c>
      <c r="F76" s="30" t="str">
        <f>IF('תנאי סף'!$AK76&lt;&gt;1,"",'תנאי סף'!F76)</f>
        <v/>
      </c>
      <c r="G76" s="26"/>
      <c r="H76" s="27" t="str">
        <f>IF($F76="","",IF('תנאי סף'!$H76="",$AB$1,'תנאי סף'!$H76))</f>
        <v/>
      </c>
      <c r="I76" s="27"/>
      <c r="J76" s="28"/>
      <c r="K76" s="27"/>
      <c r="L76" s="28"/>
      <c r="M76" s="27"/>
      <c r="N76" s="30"/>
      <c r="O76" s="30"/>
      <c r="P76" s="28" t="str">
        <f>IF($F76="","",'ייחודיות ומורכבות'!G76)</f>
        <v/>
      </c>
      <c r="Q76" s="28"/>
      <c r="R76" s="28"/>
      <c r="S76" s="28"/>
      <c r="T76" s="28"/>
      <c r="U76" s="202" t="str">
        <f t="shared" si="14"/>
        <v/>
      </c>
      <c r="V76" s="28"/>
      <c r="W76" s="28"/>
      <c r="X76" s="28"/>
      <c r="Y76" s="28"/>
      <c r="Z76" s="218" t="str">
        <f t="shared" si="10"/>
        <v/>
      </c>
      <c r="AA76" s="1">
        <f t="shared" si="11"/>
        <v>0</v>
      </c>
      <c r="AB76" s="1" t="str">
        <f t="shared" si="15"/>
        <v/>
      </c>
      <c r="AC76" s="1" t="str">
        <f t="shared" si="15"/>
        <v/>
      </c>
      <c r="AD76" s="1">
        <f t="shared" si="13"/>
        <v>0</v>
      </c>
    </row>
    <row r="77" spans="2:30" hidden="1" x14ac:dyDescent="0.25">
      <c r="B77" s="24" t="str">
        <f t="shared" si="9"/>
        <v/>
      </c>
      <c r="C77" s="30" t="str">
        <f>IF('תנאי סף'!$AK77&lt;&gt;1,"",'תנאי סף'!C77)</f>
        <v/>
      </c>
      <c r="D77" s="30" t="str">
        <f>IF('תנאי סף'!$AK77&lt;&gt;1,"",'תנאי סף'!D77)</f>
        <v/>
      </c>
      <c r="E77" s="30" t="str">
        <f>IF('תנאי סף'!$AK77&lt;&gt;1,"",'תנאי סף'!E77)</f>
        <v/>
      </c>
      <c r="F77" s="30" t="str">
        <f>IF('תנאי סף'!$AK77&lt;&gt;1,"",'תנאי סף'!F77)</f>
        <v/>
      </c>
      <c r="G77" s="26"/>
      <c r="H77" s="27" t="str">
        <f>IF($F77="","",IF('תנאי סף'!$H77="",$AB$1,'תנאי סף'!$H77))</f>
        <v/>
      </c>
      <c r="I77" s="27"/>
      <c r="J77" s="28"/>
      <c r="K77" s="27"/>
      <c r="L77" s="28"/>
      <c r="M77" s="27"/>
      <c r="N77" s="30"/>
      <c r="O77" s="30"/>
      <c r="P77" s="28" t="str">
        <f>IF($F77="","",'ייחודיות ומורכבות'!G77)</f>
        <v/>
      </c>
      <c r="Q77" s="28"/>
      <c r="R77" s="28"/>
      <c r="S77" s="28"/>
      <c r="T77" s="28"/>
      <c r="U77" s="202" t="str">
        <f t="shared" si="14"/>
        <v/>
      </c>
      <c r="V77" s="28"/>
      <c r="W77" s="28"/>
      <c r="X77" s="28"/>
      <c r="Y77" s="28"/>
      <c r="Z77" s="218" t="str">
        <f t="shared" si="10"/>
        <v/>
      </c>
      <c r="AA77" s="1">
        <f t="shared" si="11"/>
        <v>0</v>
      </c>
      <c r="AB77" s="1" t="str">
        <f t="shared" si="15"/>
        <v/>
      </c>
      <c r="AC77" s="1" t="str">
        <f t="shared" si="15"/>
        <v/>
      </c>
      <c r="AD77" s="1">
        <f t="shared" si="13"/>
        <v>0</v>
      </c>
    </row>
    <row r="78" spans="2:30" hidden="1" x14ac:dyDescent="0.25">
      <c r="B78" s="24" t="str">
        <f t="shared" si="9"/>
        <v/>
      </c>
      <c r="C78" s="30" t="str">
        <f>IF('תנאי סף'!$AK78&lt;&gt;1,"",'תנאי סף'!C78)</f>
        <v/>
      </c>
      <c r="D78" s="30" t="str">
        <f>IF('תנאי סף'!$AK78&lt;&gt;1,"",'תנאי סף'!D78)</f>
        <v/>
      </c>
      <c r="E78" s="30" t="str">
        <f>IF('תנאי סף'!$AK78&lt;&gt;1,"",'תנאי סף'!E78)</f>
        <v/>
      </c>
      <c r="F78" s="30" t="str">
        <f>IF('תנאי סף'!$AK78&lt;&gt;1,"",'תנאי סף'!F78)</f>
        <v/>
      </c>
      <c r="G78" s="26"/>
      <c r="H78" s="27" t="str">
        <f>IF($F78="","",IF('תנאי סף'!$H78="",$AB$1,'תנאי סף'!$H78))</f>
        <v/>
      </c>
      <c r="I78" s="27"/>
      <c r="J78" s="28"/>
      <c r="K78" s="27"/>
      <c r="L78" s="28"/>
      <c r="M78" s="27"/>
      <c r="N78" s="30"/>
      <c r="O78" s="30"/>
      <c r="P78" s="28" t="str">
        <f>IF($F78="","",'ייחודיות ומורכבות'!G78)</f>
        <v/>
      </c>
      <c r="Q78" s="28"/>
      <c r="R78" s="28"/>
      <c r="S78" s="28"/>
      <c r="T78" s="28"/>
      <c r="U78" s="202" t="str">
        <f t="shared" si="14"/>
        <v/>
      </c>
      <c r="V78" s="28"/>
      <c r="W78" s="28"/>
      <c r="X78" s="28"/>
      <c r="Y78" s="28"/>
      <c r="Z78" s="218" t="str">
        <f t="shared" si="10"/>
        <v/>
      </c>
      <c r="AA78" s="1">
        <f t="shared" si="11"/>
        <v>0</v>
      </c>
      <c r="AB78" s="1" t="str">
        <f t="shared" si="15"/>
        <v/>
      </c>
      <c r="AC78" s="1" t="str">
        <f t="shared" si="15"/>
        <v/>
      </c>
      <c r="AD78" s="1">
        <f t="shared" si="13"/>
        <v>0</v>
      </c>
    </row>
    <row r="79" spans="2:30" hidden="1" x14ac:dyDescent="0.25">
      <c r="B79" s="24" t="str">
        <f t="shared" si="9"/>
        <v/>
      </c>
      <c r="C79" s="30" t="str">
        <f>IF('תנאי סף'!$AK79&lt;&gt;1,"",'תנאי סף'!C79)</f>
        <v/>
      </c>
      <c r="D79" s="30" t="str">
        <f>IF('תנאי סף'!$AK79&lt;&gt;1,"",'תנאי סף'!D79)</f>
        <v/>
      </c>
      <c r="E79" s="30" t="str">
        <f>IF('תנאי סף'!$AK79&lt;&gt;1,"",'תנאי סף'!E79)</f>
        <v/>
      </c>
      <c r="F79" s="30" t="str">
        <f>IF('תנאי סף'!$AK79&lt;&gt;1,"",'תנאי סף'!F79)</f>
        <v/>
      </c>
      <c r="G79" s="26"/>
      <c r="H79" s="27" t="str">
        <f>IF($F79="","",IF('תנאי סף'!$H79="",$AB$1,'תנאי סף'!$H79))</f>
        <v/>
      </c>
      <c r="I79" s="27"/>
      <c r="J79" s="28"/>
      <c r="K79" s="27"/>
      <c r="L79" s="28"/>
      <c r="M79" s="27"/>
      <c r="N79" s="30"/>
      <c r="O79" s="30"/>
      <c r="P79" s="28" t="str">
        <f>IF($F79="","",'ייחודיות ומורכבות'!G79)</f>
        <v/>
      </c>
      <c r="Q79" s="28"/>
      <c r="R79" s="28"/>
      <c r="S79" s="28"/>
      <c r="T79" s="28"/>
      <c r="U79" s="202" t="str">
        <f t="shared" si="14"/>
        <v/>
      </c>
      <c r="V79" s="28"/>
      <c r="W79" s="28"/>
      <c r="X79" s="28"/>
      <c r="Y79" s="28"/>
      <c r="Z79" s="218" t="str">
        <f t="shared" si="10"/>
        <v/>
      </c>
      <c r="AA79" s="1">
        <f t="shared" si="11"/>
        <v>0</v>
      </c>
      <c r="AB79" s="1" t="str">
        <f t="shared" si="15"/>
        <v/>
      </c>
      <c r="AC79" s="1" t="str">
        <f t="shared" si="15"/>
        <v/>
      </c>
      <c r="AD79" s="1">
        <f t="shared" si="13"/>
        <v>0</v>
      </c>
    </row>
    <row r="80" spans="2:30" hidden="1" x14ac:dyDescent="0.25">
      <c r="B80" s="24" t="str">
        <f t="shared" si="9"/>
        <v/>
      </c>
      <c r="C80" s="30" t="str">
        <f>IF('תנאי סף'!$AK80&lt;&gt;1,"",'תנאי סף'!C80)</f>
        <v/>
      </c>
      <c r="D80" s="30" t="str">
        <f>IF('תנאי סף'!$AK80&lt;&gt;1,"",'תנאי סף'!D80)</f>
        <v/>
      </c>
      <c r="E80" s="30" t="str">
        <f>IF('תנאי סף'!$AK80&lt;&gt;1,"",'תנאי סף'!E80)</f>
        <v/>
      </c>
      <c r="F80" s="30" t="str">
        <f>IF('תנאי סף'!$AK80&lt;&gt;1,"",'תנאי סף'!F80)</f>
        <v/>
      </c>
      <c r="G80" s="26"/>
      <c r="H80" s="27" t="str">
        <f>IF($F80="","",IF('תנאי סף'!$H80="",$AB$1,'תנאי סף'!$H80))</f>
        <v/>
      </c>
      <c r="I80" s="27"/>
      <c r="J80" s="28"/>
      <c r="K80" s="27"/>
      <c r="L80" s="28"/>
      <c r="M80" s="27"/>
      <c r="N80" s="30"/>
      <c r="O80" s="30"/>
      <c r="P80" s="28" t="str">
        <f>IF($F80="","",'ייחודיות ומורכבות'!G80)</f>
        <v/>
      </c>
      <c r="Q80" s="28"/>
      <c r="R80" s="28"/>
      <c r="S80" s="28"/>
      <c r="T80" s="28"/>
      <c r="U80" s="202" t="str">
        <f t="shared" si="14"/>
        <v/>
      </c>
      <c r="V80" s="28"/>
      <c r="W80" s="28"/>
      <c r="X80" s="28"/>
      <c r="Y80" s="28"/>
      <c r="Z80" s="218" t="str">
        <f t="shared" si="10"/>
        <v/>
      </c>
      <c r="AA80" s="1">
        <f t="shared" si="11"/>
        <v>0</v>
      </c>
      <c r="AB80" s="1" t="str">
        <f t="shared" si="15"/>
        <v/>
      </c>
      <c r="AC80" s="1" t="str">
        <f t="shared" si="15"/>
        <v/>
      </c>
      <c r="AD80" s="1">
        <f t="shared" si="13"/>
        <v>0</v>
      </c>
    </row>
    <row r="81" spans="2:30" hidden="1" x14ac:dyDescent="0.25">
      <c r="B81" s="24" t="str">
        <f t="shared" si="9"/>
        <v/>
      </c>
      <c r="C81" s="30" t="str">
        <f>IF('תנאי סף'!$AK81&lt;&gt;1,"",'תנאי סף'!C81)</f>
        <v/>
      </c>
      <c r="D81" s="30" t="str">
        <f>IF('תנאי סף'!$AK81&lt;&gt;1,"",'תנאי סף'!D81)</f>
        <v/>
      </c>
      <c r="E81" s="30" t="str">
        <f>IF('תנאי סף'!$AK81&lt;&gt;1,"",'תנאי סף'!E81)</f>
        <v/>
      </c>
      <c r="F81" s="30" t="str">
        <f>IF('תנאי סף'!$AK81&lt;&gt;1,"",'תנאי סף'!F81)</f>
        <v/>
      </c>
      <c r="G81" s="26"/>
      <c r="H81" s="27" t="str">
        <f>IF($F81="","",IF('תנאי סף'!$H81="",$AB$1,'תנאי סף'!$H81))</f>
        <v/>
      </c>
      <c r="I81" s="27"/>
      <c r="J81" s="28"/>
      <c r="K81" s="27"/>
      <c r="L81" s="28"/>
      <c r="M81" s="27"/>
      <c r="N81" s="30"/>
      <c r="O81" s="30"/>
      <c r="P81" s="28" t="str">
        <f>IF($F81="","",'ייחודיות ומורכבות'!G81)</f>
        <v/>
      </c>
      <c r="Q81" s="28"/>
      <c r="R81" s="28"/>
      <c r="S81" s="28"/>
      <c r="T81" s="28"/>
      <c r="U81" s="202" t="str">
        <f t="shared" si="14"/>
        <v/>
      </c>
      <c r="V81" s="28"/>
      <c r="W81" s="28"/>
      <c r="X81" s="28"/>
      <c r="Y81" s="28"/>
      <c r="Z81" s="218" t="str">
        <f t="shared" si="10"/>
        <v/>
      </c>
      <c r="AA81" s="1">
        <f t="shared" si="11"/>
        <v>0</v>
      </c>
      <c r="AB81" s="1" t="str">
        <f t="shared" si="15"/>
        <v/>
      </c>
      <c r="AC81" s="1" t="str">
        <f t="shared" si="15"/>
        <v/>
      </c>
      <c r="AD81" s="1">
        <f t="shared" si="13"/>
        <v>0</v>
      </c>
    </row>
    <row r="82" spans="2:30" hidden="1" x14ac:dyDescent="0.25">
      <c r="B82" s="24" t="str">
        <f t="shared" si="9"/>
        <v/>
      </c>
      <c r="C82" s="30" t="str">
        <f>IF('תנאי סף'!$AK82&lt;&gt;1,"",'תנאי סף'!C82)</f>
        <v/>
      </c>
      <c r="D82" s="30" t="str">
        <f>IF('תנאי סף'!$AK82&lt;&gt;1,"",'תנאי סף'!D82)</f>
        <v/>
      </c>
      <c r="E82" s="30" t="str">
        <f>IF('תנאי סף'!$AK82&lt;&gt;1,"",'תנאי סף'!E82)</f>
        <v/>
      </c>
      <c r="F82" s="30" t="str">
        <f>IF('תנאי סף'!$AK82&lt;&gt;1,"",'תנאי סף'!F82)</f>
        <v/>
      </c>
      <c r="G82" s="26"/>
      <c r="H82" s="27" t="str">
        <f>IF($F82="","",IF('תנאי סף'!$H82="",$AB$1,'תנאי סף'!$H82))</f>
        <v/>
      </c>
      <c r="I82" s="27"/>
      <c r="J82" s="28"/>
      <c r="K82" s="27"/>
      <c r="L82" s="28"/>
      <c r="M82" s="27"/>
      <c r="N82" s="30"/>
      <c r="O82" s="30"/>
      <c r="P82" s="28" t="str">
        <f>IF($F82="","",'ייחודיות ומורכבות'!G82)</f>
        <v/>
      </c>
      <c r="Q82" s="28"/>
      <c r="R82" s="28"/>
      <c r="S82" s="28"/>
      <c r="T82" s="28"/>
      <c r="U82" s="202" t="str">
        <f t="shared" si="14"/>
        <v/>
      </c>
      <c r="V82" s="28"/>
      <c r="W82" s="28"/>
      <c r="X82" s="28"/>
      <c r="Y82" s="28"/>
      <c r="Z82" s="218" t="str">
        <f t="shared" si="10"/>
        <v/>
      </c>
      <c r="AA82" s="1">
        <f t="shared" si="11"/>
        <v>0</v>
      </c>
      <c r="AB82" s="1" t="str">
        <f t="shared" si="15"/>
        <v/>
      </c>
      <c r="AC82" s="1" t="str">
        <f t="shared" si="15"/>
        <v/>
      </c>
      <c r="AD82" s="1">
        <f t="shared" si="13"/>
        <v>0</v>
      </c>
    </row>
    <row r="83" spans="2:30" hidden="1" x14ac:dyDescent="0.25">
      <c r="B83" s="24" t="str">
        <f t="shared" si="9"/>
        <v/>
      </c>
      <c r="C83" s="30" t="str">
        <f>IF('תנאי סף'!$AK83&lt;&gt;1,"",'תנאי סף'!C83)</f>
        <v/>
      </c>
      <c r="D83" s="30" t="str">
        <f>IF('תנאי סף'!$AK83&lt;&gt;1,"",'תנאי סף'!D83)</f>
        <v/>
      </c>
      <c r="E83" s="30" t="str">
        <f>IF('תנאי סף'!$AK83&lt;&gt;1,"",'תנאי סף'!E83)</f>
        <v/>
      </c>
      <c r="F83" s="30" t="str">
        <f>IF('תנאי סף'!$AK83&lt;&gt;1,"",'תנאי סף'!F83)</f>
        <v/>
      </c>
      <c r="G83" s="26"/>
      <c r="H83" s="27" t="str">
        <f>IF($F83="","",IF('תנאי סף'!$H83="",$AB$1,'תנאי סף'!$H83))</f>
        <v/>
      </c>
      <c r="I83" s="27"/>
      <c r="J83" s="28"/>
      <c r="K83" s="27"/>
      <c r="L83" s="28"/>
      <c r="M83" s="27"/>
      <c r="N83" s="30"/>
      <c r="O83" s="30"/>
      <c r="P83" s="28" t="str">
        <f>IF($F83="","",'ייחודיות ומורכבות'!G83)</f>
        <v/>
      </c>
      <c r="Q83" s="28"/>
      <c r="R83" s="28"/>
      <c r="S83" s="28"/>
      <c r="T83" s="28"/>
      <c r="U83" s="202" t="str">
        <f t="shared" si="14"/>
        <v/>
      </c>
      <c r="V83" s="28"/>
      <c r="W83" s="28"/>
      <c r="X83" s="28"/>
      <c r="Y83" s="28"/>
      <c r="Z83" s="218" t="str">
        <f t="shared" si="10"/>
        <v/>
      </c>
      <c r="AA83" s="1">
        <f t="shared" si="11"/>
        <v>0</v>
      </c>
      <c r="AB83" s="1" t="str">
        <f t="shared" si="15"/>
        <v/>
      </c>
      <c r="AC83" s="1" t="str">
        <f t="shared" si="15"/>
        <v/>
      </c>
      <c r="AD83" s="1">
        <f t="shared" si="13"/>
        <v>0</v>
      </c>
    </row>
    <row r="84" spans="2:30" hidden="1" x14ac:dyDescent="0.25">
      <c r="B84" s="24" t="str">
        <f t="shared" si="9"/>
        <v/>
      </c>
      <c r="C84" s="30" t="str">
        <f>IF('תנאי סף'!$AK84&lt;&gt;1,"",'תנאי סף'!C84)</f>
        <v/>
      </c>
      <c r="D84" s="30" t="str">
        <f>IF('תנאי סף'!$AK84&lt;&gt;1,"",'תנאי סף'!D84)</f>
        <v/>
      </c>
      <c r="E84" s="30" t="str">
        <f>IF('תנאי סף'!$AK84&lt;&gt;1,"",'תנאי סף'!E84)</f>
        <v/>
      </c>
      <c r="F84" s="30" t="str">
        <f>IF('תנאי סף'!$AK84&lt;&gt;1,"",'תנאי סף'!F84)</f>
        <v/>
      </c>
      <c r="G84" s="26"/>
      <c r="H84" s="27" t="str">
        <f>IF($F84="","",IF('תנאי סף'!$H84="",$AB$1,'תנאי סף'!$H84))</f>
        <v/>
      </c>
      <c r="I84" s="27"/>
      <c r="J84" s="28"/>
      <c r="K84" s="27"/>
      <c r="L84" s="28"/>
      <c r="M84" s="27"/>
      <c r="N84" s="30"/>
      <c r="O84" s="30"/>
      <c r="P84" s="28" t="str">
        <f>IF($F84="","",'ייחודיות ומורכבות'!G84)</f>
        <v/>
      </c>
      <c r="Q84" s="28"/>
      <c r="R84" s="28"/>
      <c r="S84" s="28"/>
      <c r="T84" s="28"/>
      <c r="U84" s="202" t="str">
        <f t="shared" si="14"/>
        <v/>
      </c>
      <c r="V84" s="28"/>
      <c r="W84" s="28"/>
      <c r="X84" s="28"/>
      <c r="Y84" s="28"/>
      <c r="Z84" s="218" t="str">
        <f t="shared" si="10"/>
        <v/>
      </c>
      <c r="AA84" s="1">
        <f t="shared" si="11"/>
        <v>0</v>
      </c>
      <c r="AB84" s="1" t="str">
        <f t="shared" si="15"/>
        <v/>
      </c>
      <c r="AC84" s="1" t="str">
        <f t="shared" si="15"/>
        <v/>
      </c>
      <c r="AD84" s="1">
        <f t="shared" si="13"/>
        <v>0</v>
      </c>
    </row>
    <row r="85" spans="2:30" hidden="1" x14ac:dyDescent="0.25">
      <c r="B85" s="24" t="str">
        <f t="shared" si="9"/>
        <v/>
      </c>
      <c r="C85" s="30" t="str">
        <f>IF('תנאי סף'!$AK85&lt;&gt;1,"",'תנאי סף'!C85)</f>
        <v/>
      </c>
      <c r="D85" s="30" t="str">
        <f>IF('תנאי סף'!$AK85&lt;&gt;1,"",'תנאי סף'!D85)</f>
        <v/>
      </c>
      <c r="E85" s="30" t="str">
        <f>IF('תנאי סף'!$AK85&lt;&gt;1,"",'תנאי סף'!E85)</f>
        <v/>
      </c>
      <c r="F85" s="30" t="str">
        <f>IF('תנאי סף'!$AK85&lt;&gt;1,"",'תנאי סף'!F85)</f>
        <v/>
      </c>
      <c r="G85" s="26"/>
      <c r="H85" s="27" t="str">
        <f>IF($F85="","",IF('תנאי סף'!$H85="",$AB$1,'תנאי סף'!$H85))</f>
        <v/>
      </c>
      <c r="I85" s="27"/>
      <c r="J85" s="28"/>
      <c r="K85" s="27"/>
      <c r="L85" s="28"/>
      <c r="M85" s="27"/>
      <c r="N85" s="30"/>
      <c r="O85" s="30"/>
      <c r="P85" s="28" t="str">
        <f>IF($F85="","",'ייחודיות ומורכבות'!G85)</f>
        <v/>
      </c>
      <c r="Q85" s="28"/>
      <c r="R85" s="28"/>
      <c r="S85" s="28"/>
      <c r="T85" s="28"/>
      <c r="U85" s="202" t="str">
        <f t="shared" si="14"/>
        <v/>
      </c>
      <c r="V85" s="28"/>
      <c r="W85" s="28"/>
      <c r="X85" s="28"/>
      <c r="Y85" s="28"/>
      <c r="Z85" s="218" t="str">
        <f t="shared" si="10"/>
        <v/>
      </c>
      <c r="AA85" s="1">
        <f t="shared" si="11"/>
        <v>0</v>
      </c>
      <c r="AB85" s="1" t="str">
        <f t="shared" si="15"/>
        <v/>
      </c>
      <c r="AC85" s="1" t="str">
        <f t="shared" si="15"/>
        <v/>
      </c>
      <c r="AD85" s="1">
        <f t="shared" si="13"/>
        <v>0</v>
      </c>
    </row>
    <row r="86" spans="2:30" hidden="1" x14ac:dyDescent="0.25">
      <c r="B86" s="24" t="str">
        <f t="shared" si="9"/>
        <v/>
      </c>
      <c r="C86" s="30" t="str">
        <f>IF('תנאי סף'!$AK86&lt;&gt;1,"",'תנאי סף'!C86)</f>
        <v/>
      </c>
      <c r="D86" s="30" t="str">
        <f>IF('תנאי סף'!$AK86&lt;&gt;1,"",'תנאי סף'!D86)</f>
        <v/>
      </c>
      <c r="E86" s="30" t="str">
        <f>IF('תנאי סף'!$AK86&lt;&gt;1,"",'תנאי סף'!E86)</f>
        <v/>
      </c>
      <c r="F86" s="30" t="str">
        <f>IF('תנאי סף'!$AK86&lt;&gt;1,"",'תנאי סף'!F86)</f>
        <v/>
      </c>
      <c r="G86" s="26"/>
      <c r="H86" s="27" t="str">
        <f>IF($F86="","",IF('תנאי סף'!$H86="",$AB$1,'תנאי סף'!$H86))</f>
        <v/>
      </c>
      <c r="I86" s="27"/>
      <c r="J86" s="28"/>
      <c r="K86" s="27"/>
      <c r="L86" s="28"/>
      <c r="M86" s="27"/>
      <c r="N86" s="30"/>
      <c r="O86" s="30"/>
      <c r="P86" s="28" t="str">
        <f>IF($F86="","",'ייחודיות ומורכבות'!G86)</f>
        <v/>
      </c>
      <c r="Q86" s="28"/>
      <c r="R86" s="28"/>
      <c r="S86" s="28"/>
      <c r="T86" s="28"/>
      <c r="U86" s="202" t="str">
        <f t="shared" si="14"/>
        <v/>
      </c>
      <c r="V86" s="28"/>
      <c r="W86" s="28"/>
      <c r="X86" s="28"/>
      <c r="Y86" s="28"/>
      <c r="Z86" s="218" t="str">
        <f t="shared" si="10"/>
        <v/>
      </c>
      <c r="AA86" s="1">
        <f t="shared" si="11"/>
        <v>0</v>
      </c>
      <c r="AB86" s="1" t="str">
        <f t="shared" si="15"/>
        <v/>
      </c>
      <c r="AC86" s="1" t="str">
        <f t="shared" si="15"/>
        <v/>
      </c>
      <c r="AD86" s="1">
        <f t="shared" si="13"/>
        <v>0</v>
      </c>
    </row>
    <row r="87" spans="2:30" hidden="1" x14ac:dyDescent="0.25">
      <c r="B87" s="24" t="str">
        <f t="shared" si="9"/>
        <v/>
      </c>
      <c r="C87" s="30" t="str">
        <f>IF('תנאי סף'!$AK87&lt;&gt;1,"",'תנאי סף'!C87)</f>
        <v/>
      </c>
      <c r="D87" s="30" t="str">
        <f>IF('תנאי סף'!$AK87&lt;&gt;1,"",'תנאי סף'!D87)</f>
        <v/>
      </c>
      <c r="E87" s="30" t="str">
        <f>IF('תנאי סף'!$AK87&lt;&gt;1,"",'תנאי סף'!E87)</f>
        <v/>
      </c>
      <c r="F87" s="30" t="str">
        <f>IF('תנאי סף'!$AK87&lt;&gt;1,"",'תנאי סף'!F87)</f>
        <v/>
      </c>
      <c r="G87" s="26"/>
      <c r="H87" s="27" t="str">
        <f>IF($F87="","",IF('תנאי סף'!$H87="",$AB$1,'תנאי סף'!$H87))</f>
        <v/>
      </c>
      <c r="I87" s="27"/>
      <c r="J87" s="28"/>
      <c r="K87" s="27"/>
      <c r="L87" s="28"/>
      <c r="M87" s="27"/>
      <c r="N87" s="30"/>
      <c r="O87" s="30"/>
      <c r="P87" s="28" t="str">
        <f>IF($F87="","",'ייחודיות ומורכבות'!G87)</f>
        <v/>
      </c>
      <c r="Q87" s="28"/>
      <c r="R87" s="28"/>
      <c r="S87" s="28"/>
      <c r="T87" s="28"/>
      <c r="U87" s="202" t="str">
        <f t="shared" si="14"/>
        <v/>
      </c>
      <c r="V87" s="28"/>
      <c r="W87" s="28"/>
      <c r="X87" s="28"/>
      <c r="Y87" s="28"/>
      <c r="Z87" s="218" t="str">
        <f t="shared" si="10"/>
        <v/>
      </c>
      <c r="AA87" s="1">
        <f t="shared" si="11"/>
        <v>0</v>
      </c>
      <c r="AB87" s="1" t="str">
        <f t="shared" si="15"/>
        <v/>
      </c>
      <c r="AC87" s="1" t="str">
        <f t="shared" si="15"/>
        <v/>
      </c>
      <c r="AD87" s="1">
        <f t="shared" si="13"/>
        <v>0</v>
      </c>
    </row>
    <row r="88" spans="2:30" hidden="1" x14ac:dyDescent="0.25">
      <c r="B88" s="24" t="str">
        <f t="shared" si="9"/>
        <v/>
      </c>
      <c r="C88" s="30" t="str">
        <f>IF('תנאי סף'!$AK88&lt;&gt;1,"",'תנאי סף'!C88)</f>
        <v/>
      </c>
      <c r="D88" s="30" t="str">
        <f>IF('תנאי סף'!$AK88&lt;&gt;1,"",'תנאי סף'!D88)</f>
        <v/>
      </c>
      <c r="E88" s="30" t="str">
        <f>IF('תנאי סף'!$AK88&lt;&gt;1,"",'תנאי סף'!E88)</f>
        <v/>
      </c>
      <c r="F88" s="30" t="str">
        <f>IF('תנאי סף'!$AK88&lt;&gt;1,"",'תנאי סף'!F88)</f>
        <v/>
      </c>
      <c r="G88" s="26"/>
      <c r="H88" s="27" t="str">
        <f>IF($F88="","",IF('תנאי סף'!$H88="",$AB$1,'תנאי סף'!$H88))</f>
        <v/>
      </c>
      <c r="I88" s="27"/>
      <c r="J88" s="28"/>
      <c r="K88" s="27"/>
      <c r="L88" s="28"/>
      <c r="M88" s="27"/>
      <c r="N88" s="30"/>
      <c r="O88" s="30"/>
      <c r="P88" s="28" t="str">
        <f>IF($F88="","",'ייחודיות ומורכבות'!G88)</f>
        <v/>
      </c>
      <c r="Q88" s="28"/>
      <c r="R88" s="28"/>
      <c r="S88" s="28"/>
      <c r="T88" s="28"/>
      <c r="U88" s="202" t="str">
        <f t="shared" si="14"/>
        <v/>
      </c>
      <c r="V88" s="28"/>
      <c r="W88" s="28"/>
      <c r="X88" s="28"/>
      <c r="Y88" s="28"/>
      <c r="Z88" s="218" t="str">
        <f t="shared" si="10"/>
        <v/>
      </c>
      <c r="AA88" s="1">
        <f t="shared" si="11"/>
        <v>0</v>
      </c>
      <c r="AB88" s="1" t="str">
        <f t="shared" si="15"/>
        <v/>
      </c>
      <c r="AC88" s="1" t="str">
        <f t="shared" si="15"/>
        <v/>
      </c>
      <c r="AD88" s="1">
        <f t="shared" si="13"/>
        <v>0</v>
      </c>
    </row>
    <row r="89" spans="2:30" hidden="1" x14ac:dyDescent="0.25">
      <c r="B89" s="24" t="str">
        <f t="shared" si="9"/>
        <v/>
      </c>
      <c r="C89" s="30" t="str">
        <f>IF('תנאי סף'!$AK89&lt;&gt;1,"",'תנאי סף'!C89)</f>
        <v/>
      </c>
      <c r="D89" s="30" t="str">
        <f>IF('תנאי סף'!$AK89&lt;&gt;1,"",'תנאי סף'!D89)</f>
        <v/>
      </c>
      <c r="E89" s="30" t="str">
        <f>IF('תנאי סף'!$AK89&lt;&gt;1,"",'תנאי סף'!E89)</f>
        <v/>
      </c>
      <c r="F89" s="30" t="str">
        <f>IF('תנאי סף'!$AK89&lt;&gt;1,"",'תנאי סף'!F89)</f>
        <v/>
      </c>
      <c r="G89" s="26"/>
      <c r="H89" s="27" t="str">
        <f>IF($F89="","",IF('תנאי סף'!$H89="",$AB$1,'תנאי סף'!$H89))</f>
        <v/>
      </c>
      <c r="I89" s="27"/>
      <c r="J89" s="28"/>
      <c r="K89" s="27"/>
      <c r="L89" s="28"/>
      <c r="M89" s="27"/>
      <c r="N89" s="30"/>
      <c r="O89" s="30"/>
      <c r="P89" s="28" t="str">
        <f>IF($F89="","",'ייחודיות ומורכבות'!G89)</f>
        <v/>
      </c>
      <c r="Q89" s="28"/>
      <c r="R89" s="28"/>
      <c r="S89" s="28"/>
      <c r="T89" s="28"/>
      <c r="U89" s="202" t="str">
        <f t="shared" si="14"/>
        <v/>
      </c>
      <c r="V89" s="28"/>
      <c r="W89" s="28"/>
      <c r="X89" s="28"/>
      <c r="Y89" s="28"/>
      <c r="Z89" s="218" t="str">
        <f t="shared" si="10"/>
        <v/>
      </c>
      <c r="AA89" s="1">
        <f t="shared" si="11"/>
        <v>0</v>
      </c>
      <c r="AB89" s="1" t="str">
        <f t="shared" si="15"/>
        <v/>
      </c>
      <c r="AC89" s="1" t="str">
        <f t="shared" si="15"/>
        <v/>
      </c>
      <c r="AD89" s="1">
        <f t="shared" si="13"/>
        <v>0</v>
      </c>
    </row>
    <row r="90" spans="2:30" hidden="1" x14ac:dyDescent="0.25">
      <c r="B90" s="24" t="str">
        <f t="shared" si="9"/>
        <v/>
      </c>
      <c r="C90" s="30" t="str">
        <f>IF('תנאי סף'!$AK90&lt;&gt;1,"",'תנאי סף'!C90)</f>
        <v/>
      </c>
      <c r="D90" s="30" t="str">
        <f>IF('תנאי סף'!$AK90&lt;&gt;1,"",'תנאי סף'!D90)</f>
        <v/>
      </c>
      <c r="E90" s="30" t="str">
        <f>IF('תנאי סף'!$AK90&lt;&gt;1,"",'תנאי סף'!E90)</f>
        <v/>
      </c>
      <c r="F90" s="30" t="str">
        <f>IF('תנאי סף'!$AK90&lt;&gt;1,"",'תנאי סף'!F90)</f>
        <v/>
      </c>
      <c r="G90" s="26"/>
      <c r="H90" s="27" t="str">
        <f>IF($F90="","",IF('תנאי סף'!$H90="",$AB$1,'תנאי סף'!$H90))</f>
        <v/>
      </c>
      <c r="I90" s="27"/>
      <c r="J90" s="28"/>
      <c r="K90" s="27"/>
      <c r="L90" s="28"/>
      <c r="M90" s="27"/>
      <c r="N90" s="30"/>
      <c r="O90" s="30"/>
      <c r="P90" s="28" t="str">
        <f>IF($F90="","",'ייחודיות ומורכבות'!G90)</f>
        <v/>
      </c>
      <c r="Q90" s="28"/>
      <c r="R90" s="28"/>
      <c r="S90" s="28"/>
      <c r="T90" s="28"/>
      <c r="U90" s="202" t="str">
        <f t="shared" si="14"/>
        <v/>
      </c>
      <c r="V90" s="28"/>
      <c r="W90" s="28"/>
      <c r="X90" s="28"/>
      <c r="Y90" s="28"/>
      <c r="Z90" s="218" t="str">
        <f t="shared" si="10"/>
        <v/>
      </c>
      <c r="AA90" s="1">
        <f t="shared" si="11"/>
        <v>0</v>
      </c>
      <c r="AB90" s="1" t="str">
        <f t="shared" si="15"/>
        <v/>
      </c>
      <c r="AC90" s="1" t="str">
        <f t="shared" si="15"/>
        <v/>
      </c>
      <c r="AD90" s="1">
        <f t="shared" si="13"/>
        <v>0</v>
      </c>
    </row>
    <row r="91" spans="2:30" hidden="1" x14ac:dyDescent="0.25">
      <c r="B91" s="24" t="str">
        <f t="shared" si="9"/>
        <v/>
      </c>
      <c r="C91" s="30" t="str">
        <f>IF('תנאי סף'!$AK91&lt;&gt;1,"",'תנאי סף'!C91)</f>
        <v/>
      </c>
      <c r="D91" s="30" t="str">
        <f>IF('תנאי סף'!$AK91&lt;&gt;1,"",'תנאי סף'!D91)</f>
        <v/>
      </c>
      <c r="E91" s="30" t="str">
        <f>IF('תנאי סף'!$AK91&lt;&gt;1,"",'תנאי סף'!E91)</f>
        <v/>
      </c>
      <c r="F91" s="30" t="str">
        <f>IF('תנאי סף'!$AK91&lt;&gt;1,"",'תנאי סף'!F91)</f>
        <v/>
      </c>
      <c r="G91" s="26"/>
      <c r="H91" s="27" t="str">
        <f>IF($F91="","",IF('תנאי סף'!$H91="",$AB$1,'תנאי סף'!$H91))</f>
        <v/>
      </c>
      <c r="I91" s="27"/>
      <c r="J91" s="28"/>
      <c r="K91" s="27"/>
      <c r="L91" s="28"/>
      <c r="M91" s="27"/>
      <c r="N91" s="30"/>
      <c r="O91" s="30"/>
      <c r="P91" s="28" t="str">
        <f>IF($F91="","",'ייחודיות ומורכבות'!G91)</f>
        <v/>
      </c>
      <c r="Q91" s="28"/>
      <c r="R91" s="28"/>
      <c r="S91" s="28"/>
      <c r="T91" s="28"/>
      <c r="U91" s="202" t="str">
        <f t="shared" si="14"/>
        <v/>
      </c>
      <c r="V91" s="28"/>
      <c r="W91" s="28"/>
      <c r="X91" s="28"/>
      <c r="Y91" s="28"/>
      <c r="Z91" s="218" t="str">
        <f t="shared" si="10"/>
        <v/>
      </c>
      <c r="AA91" s="1">
        <f t="shared" si="11"/>
        <v>0</v>
      </c>
      <c r="AB91" s="1" t="str">
        <f t="shared" si="15"/>
        <v/>
      </c>
      <c r="AC91" s="1" t="str">
        <f t="shared" si="15"/>
        <v/>
      </c>
      <c r="AD91" s="1">
        <f t="shared" si="13"/>
        <v>0</v>
      </c>
    </row>
    <row r="92" spans="2:30" hidden="1" x14ac:dyDescent="0.25">
      <c r="B92" s="24" t="str">
        <f t="shared" si="9"/>
        <v/>
      </c>
      <c r="C92" s="30" t="str">
        <f>IF('תנאי סף'!$AK92&lt;&gt;1,"",'תנאי סף'!C92)</f>
        <v/>
      </c>
      <c r="D92" s="30" t="str">
        <f>IF('תנאי סף'!$AK92&lt;&gt;1,"",'תנאי סף'!D92)</f>
        <v/>
      </c>
      <c r="E92" s="30" t="str">
        <f>IF('תנאי סף'!$AK92&lt;&gt;1,"",'תנאי סף'!E92)</f>
        <v/>
      </c>
      <c r="F92" s="30" t="str">
        <f>IF('תנאי סף'!$AK92&lt;&gt;1,"",'תנאי סף'!F92)</f>
        <v/>
      </c>
      <c r="G92" s="26"/>
      <c r="H92" s="27" t="str">
        <f>IF($F92="","",IF('תנאי סף'!$H92="",$AB$1,'תנאי סף'!$H92))</f>
        <v/>
      </c>
      <c r="I92" s="27"/>
      <c r="J92" s="28"/>
      <c r="K92" s="27"/>
      <c r="L92" s="28"/>
      <c r="M92" s="27"/>
      <c r="N92" s="30"/>
      <c r="O92" s="30"/>
      <c r="P92" s="28" t="str">
        <f>IF($F92="","",'ייחודיות ומורכבות'!G92)</f>
        <v/>
      </c>
      <c r="Q92" s="28"/>
      <c r="R92" s="28"/>
      <c r="S92" s="28"/>
      <c r="T92" s="28"/>
      <c r="U92" s="202" t="str">
        <f t="shared" si="14"/>
        <v/>
      </c>
      <c r="V92" s="28"/>
      <c r="W92" s="28"/>
      <c r="X92" s="28"/>
      <c r="Y92" s="28"/>
      <c r="Z92" s="218" t="str">
        <f t="shared" si="10"/>
        <v/>
      </c>
      <c r="AA92" s="1">
        <f t="shared" si="11"/>
        <v>0</v>
      </c>
      <c r="AB92" s="1" t="str">
        <f t="shared" ref="AB92:AC130" si="16">IF($F92="","",AB$30)</f>
        <v/>
      </c>
      <c r="AC92" s="1" t="str">
        <f t="shared" si="16"/>
        <v/>
      </c>
      <c r="AD92" s="1">
        <f t="shared" si="13"/>
        <v>0</v>
      </c>
    </row>
    <row r="93" spans="2:30" hidden="1" x14ac:dyDescent="0.25">
      <c r="B93" s="24" t="str">
        <f t="shared" si="9"/>
        <v/>
      </c>
      <c r="C93" s="30" t="str">
        <f>IF('תנאי סף'!$AK93&lt;&gt;1,"",'תנאי סף'!C93)</f>
        <v/>
      </c>
      <c r="D93" s="30" t="str">
        <f>IF('תנאי סף'!$AK93&lt;&gt;1,"",'תנאי סף'!D93)</f>
        <v/>
      </c>
      <c r="E93" s="30" t="str">
        <f>IF('תנאי סף'!$AK93&lt;&gt;1,"",'תנאי סף'!E93)</f>
        <v/>
      </c>
      <c r="F93" s="30" t="str">
        <f>IF('תנאי סף'!$AK93&lt;&gt;1,"",'תנאי סף'!F93)</f>
        <v/>
      </c>
      <c r="G93" s="26"/>
      <c r="H93" s="27" t="str">
        <f>IF($F93="","",IF('תנאי סף'!$H93="",$AB$1,'תנאי סף'!$H93))</f>
        <v/>
      </c>
      <c r="I93" s="27"/>
      <c r="J93" s="28"/>
      <c r="K93" s="27"/>
      <c r="L93" s="28"/>
      <c r="M93" s="27"/>
      <c r="N93" s="30"/>
      <c r="O93" s="30"/>
      <c r="P93" s="28" t="str">
        <f>IF($F93="","",'ייחודיות ומורכבות'!G93)</f>
        <v/>
      </c>
      <c r="Q93" s="28"/>
      <c r="R93" s="28"/>
      <c r="S93" s="28"/>
      <c r="T93" s="28"/>
      <c r="U93" s="202" t="str">
        <f t="shared" si="14"/>
        <v/>
      </c>
      <c r="V93" s="28"/>
      <c r="W93" s="28"/>
      <c r="X93" s="28"/>
      <c r="Y93" s="28"/>
      <c r="Z93" s="218" t="str">
        <f t="shared" si="10"/>
        <v/>
      </c>
      <c r="AA93" s="1">
        <f t="shared" si="11"/>
        <v>0</v>
      </c>
      <c r="AB93" s="1" t="str">
        <f t="shared" si="16"/>
        <v/>
      </c>
      <c r="AC93" s="1" t="str">
        <f t="shared" si="16"/>
        <v/>
      </c>
      <c r="AD93" s="1">
        <f t="shared" si="13"/>
        <v>0</v>
      </c>
    </row>
    <row r="94" spans="2:30" hidden="1" x14ac:dyDescent="0.25">
      <c r="B94" s="24" t="str">
        <f t="shared" si="9"/>
        <v/>
      </c>
      <c r="C94" s="30" t="str">
        <f>IF('תנאי סף'!$AK94&lt;&gt;1,"",'תנאי סף'!C94)</f>
        <v/>
      </c>
      <c r="D94" s="30" t="str">
        <f>IF('תנאי סף'!$AK94&lt;&gt;1,"",'תנאי סף'!D94)</f>
        <v/>
      </c>
      <c r="E94" s="30" t="str">
        <f>IF('תנאי סף'!$AK94&lt;&gt;1,"",'תנאי סף'!E94)</f>
        <v/>
      </c>
      <c r="F94" s="30" t="str">
        <f>IF('תנאי סף'!$AK94&lt;&gt;1,"",'תנאי סף'!F94)</f>
        <v/>
      </c>
      <c r="G94" s="26"/>
      <c r="H94" s="27" t="str">
        <f>IF($F94="","",IF('תנאי סף'!$H94="",$AB$1,'תנאי סף'!$H94))</f>
        <v/>
      </c>
      <c r="I94" s="27"/>
      <c r="J94" s="28"/>
      <c r="K94" s="27"/>
      <c r="L94" s="28"/>
      <c r="M94" s="27"/>
      <c r="N94" s="30"/>
      <c r="O94" s="30"/>
      <c r="P94" s="28" t="str">
        <f>IF($F94="","",'ייחודיות ומורכבות'!G94)</f>
        <v/>
      </c>
      <c r="Q94" s="28"/>
      <c r="R94" s="28"/>
      <c r="S94" s="28"/>
      <c r="T94" s="28"/>
      <c r="U94" s="202" t="str">
        <f t="shared" si="14"/>
        <v/>
      </c>
      <c r="V94" s="28"/>
      <c r="W94" s="28"/>
      <c r="X94" s="28"/>
      <c r="Y94" s="28"/>
      <c r="Z94" s="218" t="str">
        <f t="shared" si="10"/>
        <v/>
      </c>
      <c r="AA94" s="1">
        <f t="shared" si="11"/>
        <v>0</v>
      </c>
      <c r="AB94" s="1" t="str">
        <f t="shared" si="16"/>
        <v/>
      </c>
      <c r="AC94" s="1" t="str">
        <f t="shared" si="16"/>
        <v/>
      </c>
      <c r="AD94" s="1">
        <f t="shared" si="13"/>
        <v>0</v>
      </c>
    </row>
    <row r="95" spans="2:30" hidden="1" x14ac:dyDescent="0.25">
      <c r="B95" s="24" t="str">
        <f t="shared" si="9"/>
        <v/>
      </c>
      <c r="C95" s="30" t="str">
        <f>IF('תנאי סף'!$AK95&lt;&gt;1,"",'תנאי סף'!C95)</f>
        <v/>
      </c>
      <c r="D95" s="30" t="str">
        <f>IF('תנאי סף'!$AK95&lt;&gt;1,"",'תנאי סף'!D95)</f>
        <v/>
      </c>
      <c r="E95" s="30" t="str">
        <f>IF('תנאי סף'!$AK95&lt;&gt;1,"",'תנאי סף'!E95)</f>
        <v/>
      </c>
      <c r="F95" s="30" t="str">
        <f>IF('תנאי סף'!$AK95&lt;&gt;1,"",'תנאי סף'!F95)</f>
        <v/>
      </c>
      <c r="G95" s="26"/>
      <c r="H95" s="27" t="str">
        <f>IF($F95="","",IF('תנאי סף'!$H95="",$AB$1,'תנאי סף'!$H95))</f>
        <v/>
      </c>
      <c r="I95" s="27"/>
      <c r="J95" s="28"/>
      <c r="K95" s="27"/>
      <c r="L95" s="28"/>
      <c r="M95" s="27"/>
      <c r="N95" s="30"/>
      <c r="O95" s="30"/>
      <c r="P95" s="28" t="str">
        <f>IF($F95="","",'ייחודיות ומורכבות'!G95)</f>
        <v/>
      </c>
      <c r="Q95" s="28"/>
      <c r="R95" s="28"/>
      <c r="S95" s="28"/>
      <c r="T95" s="28"/>
      <c r="U95" s="202" t="str">
        <f t="shared" ref="U95:U130" si="17">IF($F95="","",IF($AA95&lt;&gt;1,$AB$1,$F$5*G95/MAX($G$31:$G$130)))</f>
        <v/>
      </c>
      <c r="V95" s="28"/>
      <c r="W95" s="28"/>
      <c r="X95" s="28"/>
      <c r="Y95" s="28"/>
      <c r="Z95" s="218" t="str">
        <f t="shared" si="10"/>
        <v/>
      </c>
      <c r="AA95" s="1">
        <f t="shared" si="11"/>
        <v>0</v>
      </c>
      <c r="AB95" s="1" t="str">
        <f t="shared" si="16"/>
        <v/>
      </c>
      <c r="AC95" s="1" t="str">
        <f t="shared" si="16"/>
        <v/>
      </c>
      <c r="AD95" s="1">
        <f t="shared" si="13"/>
        <v>0</v>
      </c>
    </row>
    <row r="96" spans="2:30" hidden="1" x14ac:dyDescent="0.25">
      <c r="B96" s="24" t="str">
        <f t="shared" ref="B96:B130" si="18">IF(F96="","",ROW()-30)</f>
        <v/>
      </c>
      <c r="C96" s="30" t="str">
        <f>IF('תנאי סף'!$AK96&lt;&gt;1,"",'תנאי סף'!C96)</f>
        <v/>
      </c>
      <c r="D96" s="30" t="str">
        <f>IF('תנאי סף'!$AK96&lt;&gt;1,"",'תנאי סף'!D96)</f>
        <v/>
      </c>
      <c r="E96" s="30" t="str">
        <f>IF('תנאי סף'!$AK96&lt;&gt;1,"",'תנאי סף'!E96)</f>
        <v/>
      </c>
      <c r="F96" s="30" t="str">
        <f>IF('תנאי סף'!$AK96&lt;&gt;1,"",'תנאי סף'!F96)</f>
        <v/>
      </c>
      <c r="G96" s="26"/>
      <c r="H96" s="27" t="str">
        <f>IF($F96="","",IF('תנאי סף'!$H96="",$AB$1,'תנאי סף'!$H96))</f>
        <v/>
      </c>
      <c r="I96" s="27"/>
      <c r="J96" s="28"/>
      <c r="K96" s="27"/>
      <c r="L96" s="28"/>
      <c r="M96" s="27"/>
      <c r="N96" s="30"/>
      <c r="O96" s="30"/>
      <c r="P96" s="28" t="str">
        <f>IF($F96="","",'ייחודיות ומורכבות'!G96)</f>
        <v/>
      </c>
      <c r="Q96" s="28"/>
      <c r="R96" s="28"/>
      <c r="S96" s="28"/>
      <c r="T96" s="28"/>
      <c r="U96" s="202" t="str">
        <f t="shared" si="17"/>
        <v/>
      </c>
      <c r="V96" s="28"/>
      <c r="W96" s="28"/>
      <c r="X96" s="28"/>
      <c r="Y96" s="28"/>
      <c r="Z96" s="218" t="str">
        <f t="shared" ref="Z96:Z130" si="19">IF($F96="","",IF(OR($AA96&lt;&gt;1,U96=$AB$1),$AB$1,IFERROR(U96/$U$131,0)))</f>
        <v/>
      </c>
      <c r="AA96" s="1">
        <f t="shared" ref="AA96:AA130" si="20">IF(SUM(AD96:AV96)=COUNT(AD96:AV96),1,0)</f>
        <v>0</v>
      </c>
      <c r="AB96" s="1" t="str">
        <f t="shared" si="16"/>
        <v/>
      </c>
      <c r="AC96" s="1" t="str">
        <f t="shared" si="16"/>
        <v/>
      </c>
      <c r="AD96" s="1">
        <f t="shared" ref="AD96:AD130" si="21">IF(G$30="",1,IF(G96="",0,IF(G$30=$AE$1,IF(ISNA(MATCH(G96,$AB$30:$AC$30,0)),0,1),IF(G$30=$AF$1,IF(IFERROR(G96*1,"bad")="bad",0,1),IF(G$30=$AG$1,IF(IFERROR(IF(G96=TRUNC(G96),1,"bad"),"bad")="bad",0,1),IF(G$30=$AH$1,IF(AND(IF(IFERROR(G96*1,"bad")="bad",0,1)=1,G96&gt;=0),1,0),IF(G$30=$AI$1,IF(AND(IF(IFERROR(IF(G96=TRUNC(G96),1,"bad"),"bad")="bad",0,1)=1,G96&gt;=0),1,0),IF(G$30=$AJ$1,IF(AND(IF(IFERROR(G96*1,"bad")="bad",0,1)=1,G96&gt;0),1,0),IF(G$30=$AK$1,IF(AND(IF(IFERROR(IF(G96=TRUNC(G96),1,"bad"),"bad")="bad",0,1)=1,G96&gt;0),1,0),IF(G$30=$AL$1,1,IF(G$30=$AM$1,IF(IFERROR(HLOOKUP(G96,$AE$4:$AN$4,1,0),"bad")="bad",0,1),0)))))))))))</f>
        <v>0</v>
      </c>
    </row>
    <row r="97" spans="2:30" hidden="1" x14ac:dyDescent="0.25">
      <c r="B97" s="24" t="str">
        <f t="shared" si="18"/>
        <v/>
      </c>
      <c r="C97" s="30" t="str">
        <f>IF('תנאי סף'!$AK97&lt;&gt;1,"",'תנאי סף'!C97)</f>
        <v/>
      </c>
      <c r="D97" s="30" t="str">
        <f>IF('תנאי סף'!$AK97&lt;&gt;1,"",'תנאי סף'!D97)</f>
        <v/>
      </c>
      <c r="E97" s="30" t="str">
        <f>IF('תנאי סף'!$AK97&lt;&gt;1,"",'תנאי סף'!E97)</f>
        <v/>
      </c>
      <c r="F97" s="30" t="str">
        <f>IF('תנאי סף'!$AK97&lt;&gt;1,"",'תנאי סף'!F97)</f>
        <v/>
      </c>
      <c r="G97" s="26"/>
      <c r="H97" s="27" t="str">
        <f>IF($F97="","",IF('תנאי סף'!$H97="",$AB$1,'תנאי סף'!$H97))</f>
        <v/>
      </c>
      <c r="I97" s="27"/>
      <c r="J97" s="28"/>
      <c r="K97" s="27"/>
      <c r="L97" s="28"/>
      <c r="M97" s="27"/>
      <c r="N97" s="30"/>
      <c r="O97" s="30"/>
      <c r="P97" s="28" t="str">
        <f>IF($F97="","",'ייחודיות ומורכבות'!G97)</f>
        <v/>
      </c>
      <c r="Q97" s="28"/>
      <c r="R97" s="28"/>
      <c r="S97" s="28"/>
      <c r="T97" s="28"/>
      <c r="U97" s="202" t="str">
        <f t="shared" si="17"/>
        <v/>
      </c>
      <c r="V97" s="28"/>
      <c r="W97" s="28"/>
      <c r="X97" s="28"/>
      <c r="Y97" s="28"/>
      <c r="Z97" s="218" t="str">
        <f t="shared" si="19"/>
        <v/>
      </c>
      <c r="AA97" s="1">
        <f t="shared" si="20"/>
        <v>0</v>
      </c>
      <c r="AB97" s="1" t="str">
        <f t="shared" si="16"/>
        <v/>
      </c>
      <c r="AC97" s="1" t="str">
        <f t="shared" si="16"/>
        <v/>
      </c>
      <c r="AD97" s="1">
        <f t="shared" si="21"/>
        <v>0</v>
      </c>
    </row>
    <row r="98" spans="2:30" hidden="1" x14ac:dyDescent="0.25">
      <c r="B98" s="24" t="str">
        <f t="shared" si="18"/>
        <v/>
      </c>
      <c r="C98" s="30" t="str">
        <f>IF('תנאי סף'!$AK98&lt;&gt;1,"",'תנאי סף'!C98)</f>
        <v/>
      </c>
      <c r="D98" s="30" t="str">
        <f>IF('תנאי סף'!$AK98&lt;&gt;1,"",'תנאי סף'!D98)</f>
        <v/>
      </c>
      <c r="E98" s="30" t="str">
        <f>IF('תנאי סף'!$AK98&lt;&gt;1,"",'תנאי סף'!E98)</f>
        <v/>
      </c>
      <c r="F98" s="30" t="str">
        <f>IF('תנאי סף'!$AK98&lt;&gt;1,"",'תנאי סף'!F98)</f>
        <v/>
      </c>
      <c r="G98" s="26"/>
      <c r="H98" s="27" t="str">
        <f>IF($F98="","",IF('תנאי סף'!$H98="",$AB$1,'תנאי סף'!$H98))</f>
        <v/>
      </c>
      <c r="I98" s="27"/>
      <c r="J98" s="28"/>
      <c r="K98" s="27"/>
      <c r="L98" s="28"/>
      <c r="M98" s="27"/>
      <c r="N98" s="30"/>
      <c r="O98" s="30"/>
      <c r="P98" s="28" t="str">
        <f>IF($F98="","",'ייחודיות ומורכבות'!G98)</f>
        <v/>
      </c>
      <c r="Q98" s="28"/>
      <c r="R98" s="28"/>
      <c r="S98" s="28"/>
      <c r="T98" s="28"/>
      <c r="U98" s="202" t="str">
        <f t="shared" si="17"/>
        <v/>
      </c>
      <c r="V98" s="28"/>
      <c r="W98" s="28"/>
      <c r="X98" s="28"/>
      <c r="Y98" s="28"/>
      <c r="Z98" s="218" t="str">
        <f t="shared" si="19"/>
        <v/>
      </c>
      <c r="AA98" s="1">
        <f t="shared" si="20"/>
        <v>0</v>
      </c>
      <c r="AB98" s="1" t="str">
        <f t="shared" si="16"/>
        <v/>
      </c>
      <c r="AC98" s="1" t="str">
        <f t="shared" si="16"/>
        <v/>
      </c>
      <c r="AD98" s="1">
        <f t="shared" si="21"/>
        <v>0</v>
      </c>
    </row>
    <row r="99" spans="2:30" hidden="1" x14ac:dyDescent="0.25">
      <c r="B99" s="24" t="str">
        <f t="shared" si="18"/>
        <v/>
      </c>
      <c r="C99" s="30" t="str">
        <f>IF('תנאי סף'!$AK99&lt;&gt;1,"",'תנאי סף'!C99)</f>
        <v/>
      </c>
      <c r="D99" s="30" t="str">
        <f>IF('תנאי סף'!$AK99&lt;&gt;1,"",'תנאי סף'!D99)</f>
        <v/>
      </c>
      <c r="E99" s="30" t="str">
        <f>IF('תנאי סף'!$AK99&lt;&gt;1,"",'תנאי סף'!E99)</f>
        <v/>
      </c>
      <c r="F99" s="30" t="str">
        <f>IF('תנאי סף'!$AK99&lt;&gt;1,"",'תנאי סף'!F99)</f>
        <v/>
      </c>
      <c r="G99" s="26"/>
      <c r="H99" s="27" t="str">
        <f>IF($F99="","",IF('תנאי סף'!$H99="",$AB$1,'תנאי סף'!$H99))</f>
        <v/>
      </c>
      <c r="I99" s="27"/>
      <c r="J99" s="28"/>
      <c r="K99" s="27"/>
      <c r="L99" s="28"/>
      <c r="M99" s="27"/>
      <c r="N99" s="30"/>
      <c r="O99" s="30"/>
      <c r="P99" s="28" t="str">
        <f>IF($F99="","",'ייחודיות ומורכבות'!G99)</f>
        <v/>
      </c>
      <c r="Q99" s="28"/>
      <c r="R99" s="28"/>
      <c r="S99" s="28"/>
      <c r="T99" s="28"/>
      <c r="U99" s="202" t="str">
        <f t="shared" si="17"/>
        <v/>
      </c>
      <c r="V99" s="28"/>
      <c r="W99" s="28"/>
      <c r="X99" s="28"/>
      <c r="Y99" s="28"/>
      <c r="Z99" s="218" t="str">
        <f t="shared" si="19"/>
        <v/>
      </c>
      <c r="AA99" s="1">
        <f t="shared" si="20"/>
        <v>0</v>
      </c>
      <c r="AB99" s="1" t="str">
        <f t="shared" si="16"/>
        <v/>
      </c>
      <c r="AC99" s="1" t="str">
        <f t="shared" si="16"/>
        <v/>
      </c>
      <c r="AD99" s="1">
        <f t="shared" si="21"/>
        <v>0</v>
      </c>
    </row>
    <row r="100" spans="2:30" hidden="1" x14ac:dyDescent="0.25">
      <c r="B100" s="24" t="str">
        <f t="shared" si="18"/>
        <v/>
      </c>
      <c r="C100" s="30" t="str">
        <f>IF('תנאי סף'!$AK100&lt;&gt;1,"",'תנאי סף'!C100)</f>
        <v/>
      </c>
      <c r="D100" s="30" t="str">
        <f>IF('תנאי סף'!$AK100&lt;&gt;1,"",'תנאי סף'!D100)</f>
        <v/>
      </c>
      <c r="E100" s="30" t="str">
        <f>IF('תנאי סף'!$AK100&lt;&gt;1,"",'תנאי סף'!E100)</f>
        <v/>
      </c>
      <c r="F100" s="30" t="str">
        <f>IF('תנאי סף'!$AK100&lt;&gt;1,"",'תנאי סף'!F100)</f>
        <v/>
      </c>
      <c r="G100" s="26"/>
      <c r="H100" s="27" t="str">
        <f>IF($F100="","",IF('תנאי סף'!$H100="",$AB$1,'תנאי סף'!$H100))</f>
        <v/>
      </c>
      <c r="I100" s="27"/>
      <c r="J100" s="28"/>
      <c r="K100" s="27"/>
      <c r="L100" s="28"/>
      <c r="M100" s="27"/>
      <c r="N100" s="30"/>
      <c r="O100" s="30"/>
      <c r="P100" s="28" t="str">
        <f>IF($F100="","",'ייחודיות ומורכבות'!G100)</f>
        <v/>
      </c>
      <c r="Q100" s="28"/>
      <c r="R100" s="28"/>
      <c r="S100" s="28"/>
      <c r="T100" s="28"/>
      <c r="U100" s="202" t="str">
        <f t="shared" si="17"/>
        <v/>
      </c>
      <c r="V100" s="28"/>
      <c r="W100" s="28"/>
      <c r="X100" s="28"/>
      <c r="Y100" s="28"/>
      <c r="Z100" s="218" t="str">
        <f t="shared" si="19"/>
        <v/>
      </c>
      <c r="AA100" s="1">
        <f t="shared" si="20"/>
        <v>0</v>
      </c>
      <c r="AB100" s="1" t="str">
        <f t="shared" si="16"/>
        <v/>
      </c>
      <c r="AC100" s="1" t="str">
        <f t="shared" si="16"/>
        <v/>
      </c>
      <c r="AD100" s="1">
        <f t="shared" si="21"/>
        <v>0</v>
      </c>
    </row>
    <row r="101" spans="2:30" hidden="1" x14ac:dyDescent="0.25">
      <c r="B101" s="24" t="str">
        <f t="shared" si="18"/>
        <v/>
      </c>
      <c r="C101" s="30" t="str">
        <f>IF('תנאי סף'!$AK101&lt;&gt;1,"",'תנאי סף'!C101)</f>
        <v/>
      </c>
      <c r="D101" s="30" t="str">
        <f>IF('תנאי סף'!$AK101&lt;&gt;1,"",'תנאי סף'!D101)</f>
        <v/>
      </c>
      <c r="E101" s="30" t="str">
        <f>IF('תנאי סף'!$AK101&lt;&gt;1,"",'תנאי סף'!E101)</f>
        <v/>
      </c>
      <c r="F101" s="30" t="str">
        <f>IF('תנאי סף'!$AK101&lt;&gt;1,"",'תנאי סף'!F101)</f>
        <v/>
      </c>
      <c r="G101" s="26"/>
      <c r="H101" s="27" t="str">
        <f>IF($F101="","",IF('תנאי סף'!$H101="",$AB$1,'תנאי סף'!$H101))</f>
        <v/>
      </c>
      <c r="I101" s="27"/>
      <c r="J101" s="28"/>
      <c r="K101" s="27"/>
      <c r="L101" s="28"/>
      <c r="M101" s="27"/>
      <c r="N101" s="30"/>
      <c r="O101" s="30"/>
      <c r="P101" s="28" t="str">
        <f>IF($F101="","",'ייחודיות ומורכבות'!G101)</f>
        <v/>
      </c>
      <c r="Q101" s="28"/>
      <c r="R101" s="28"/>
      <c r="S101" s="28"/>
      <c r="T101" s="28"/>
      <c r="U101" s="202" t="str">
        <f t="shared" si="17"/>
        <v/>
      </c>
      <c r="V101" s="28"/>
      <c r="W101" s="28"/>
      <c r="X101" s="28"/>
      <c r="Y101" s="28"/>
      <c r="Z101" s="218" t="str">
        <f t="shared" si="19"/>
        <v/>
      </c>
      <c r="AA101" s="1">
        <f t="shared" si="20"/>
        <v>0</v>
      </c>
      <c r="AB101" s="1" t="str">
        <f t="shared" si="16"/>
        <v/>
      </c>
      <c r="AC101" s="1" t="str">
        <f t="shared" si="16"/>
        <v/>
      </c>
      <c r="AD101" s="1">
        <f t="shared" si="21"/>
        <v>0</v>
      </c>
    </row>
    <row r="102" spans="2:30" hidden="1" x14ac:dyDescent="0.25">
      <c r="B102" s="24" t="str">
        <f t="shared" si="18"/>
        <v/>
      </c>
      <c r="C102" s="30" t="str">
        <f>IF('תנאי סף'!$AK102&lt;&gt;1,"",'תנאי סף'!C102)</f>
        <v/>
      </c>
      <c r="D102" s="30" t="str">
        <f>IF('תנאי סף'!$AK102&lt;&gt;1,"",'תנאי סף'!D102)</f>
        <v/>
      </c>
      <c r="E102" s="30" t="str">
        <f>IF('תנאי סף'!$AK102&lt;&gt;1,"",'תנאי סף'!E102)</f>
        <v/>
      </c>
      <c r="F102" s="30" t="str">
        <f>IF('תנאי סף'!$AK102&lt;&gt;1,"",'תנאי סף'!F102)</f>
        <v/>
      </c>
      <c r="G102" s="26"/>
      <c r="H102" s="27" t="str">
        <f>IF($F102="","",IF('תנאי סף'!$H102="",$AB$1,'תנאי סף'!$H102))</f>
        <v/>
      </c>
      <c r="I102" s="27"/>
      <c r="J102" s="28"/>
      <c r="K102" s="27"/>
      <c r="L102" s="28"/>
      <c r="M102" s="27"/>
      <c r="N102" s="30"/>
      <c r="O102" s="30"/>
      <c r="P102" s="28" t="str">
        <f>IF($F102="","",'ייחודיות ומורכבות'!G102)</f>
        <v/>
      </c>
      <c r="Q102" s="28"/>
      <c r="R102" s="28"/>
      <c r="S102" s="28"/>
      <c r="T102" s="28"/>
      <c r="U102" s="202" t="str">
        <f t="shared" si="17"/>
        <v/>
      </c>
      <c r="V102" s="28"/>
      <c r="W102" s="28"/>
      <c r="X102" s="28"/>
      <c r="Y102" s="28"/>
      <c r="Z102" s="218" t="str">
        <f t="shared" si="19"/>
        <v/>
      </c>
      <c r="AA102" s="1">
        <f t="shared" si="20"/>
        <v>0</v>
      </c>
      <c r="AB102" s="1" t="str">
        <f t="shared" si="16"/>
        <v/>
      </c>
      <c r="AC102" s="1" t="str">
        <f t="shared" si="16"/>
        <v/>
      </c>
      <c r="AD102" s="1">
        <f t="shared" si="21"/>
        <v>0</v>
      </c>
    </row>
    <row r="103" spans="2:30" hidden="1" x14ac:dyDescent="0.25">
      <c r="B103" s="24" t="str">
        <f t="shared" si="18"/>
        <v/>
      </c>
      <c r="C103" s="30" t="str">
        <f>IF('תנאי סף'!$AK103&lt;&gt;1,"",'תנאי סף'!C103)</f>
        <v/>
      </c>
      <c r="D103" s="30" t="str">
        <f>IF('תנאי סף'!$AK103&lt;&gt;1,"",'תנאי סף'!D103)</f>
        <v/>
      </c>
      <c r="E103" s="30" t="str">
        <f>IF('תנאי סף'!$AK103&lt;&gt;1,"",'תנאי סף'!E103)</f>
        <v/>
      </c>
      <c r="F103" s="30" t="str">
        <f>IF('תנאי סף'!$AK103&lt;&gt;1,"",'תנאי סף'!F103)</f>
        <v/>
      </c>
      <c r="G103" s="26"/>
      <c r="H103" s="27" t="str">
        <f>IF($F103="","",IF('תנאי סף'!$H103="",$AB$1,'תנאי סף'!$H103))</f>
        <v/>
      </c>
      <c r="I103" s="27"/>
      <c r="J103" s="28"/>
      <c r="K103" s="27"/>
      <c r="L103" s="28"/>
      <c r="M103" s="27"/>
      <c r="N103" s="30"/>
      <c r="O103" s="30"/>
      <c r="P103" s="28" t="str">
        <f>IF($F103="","",'ייחודיות ומורכבות'!G103)</f>
        <v/>
      </c>
      <c r="Q103" s="28"/>
      <c r="R103" s="28"/>
      <c r="S103" s="28"/>
      <c r="T103" s="28"/>
      <c r="U103" s="202" t="str">
        <f t="shared" si="17"/>
        <v/>
      </c>
      <c r="V103" s="28"/>
      <c r="W103" s="28"/>
      <c r="X103" s="28"/>
      <c r="Y103" s="28"/>
      <c r="Z103" s="218" t="str">
        <f t="shared" si="19"/>
        <v/>
      </c>
      <c r="AA103" s="1">
        <f t="shared" si="20"/>
        <v>0</v>
      </c>
      <c r="AB103" s="1" t="str">
        <f t="shared" si="16"/>
        <v/>
      </c>
      <c r="AC103" s="1" t="str">
        <f t="shared" si="16"/>
        <v/>
      </c>
      <c r="AD103" s="1">
        <f t="shared" si="21"/>
        <v>0</v>
      </c>
    </row>
    <row r="104" spans="2:30" hidden="1" x14ac:dyDescent="0.25">
      <c r="B104" s="24" t="str">
        <f t="shared" si="18"/>
        <v/>
      </c>
      <c r="C104" s="30" t="str">
        <f>IF('תנאי סף'!$AK104&lt;&gt;1,"",'תנאי סף'!C104)</f>
        <v/>
      </c>
      <c r="D104" s="30" t="str">
        <f>IF('תנאי סף'!$AK104&lt;&gt;1,"",'תנאי סף'!D104)</f>
        <v/>
      </c>
      <c r="E104" s="30" t="str">
        <f>IF('תנאי סף'!$AK104&lt;&gt;1,"",'תנאי סף'!E104)</f>
        <v/>
      </c>
      <c r="F104" s="30" t="str">
        <f>IF('תנאי סף'!$AK104&lt;&gt;1,"",'תנאי סף'!F104)</f>
        <v/>
      </c>
      <c r="G104" s="26"/>
      <c r="H104" s="27" t="str">
        <f>IF($F104="","",IF('תנאי סף'!$H104="",$AB$1,'תנאי סף'!$H104))</f>
        <v/>
      </c>
      <c r="I104" s="27"/>
      <c r="J104" s="28"/>
      <c r="K104" s="27"/>
      <c r="L104" s="28"/>
      <c r="M104" s="27"/>
      <c r="N104" s="30"/>
      <c r="O104" s="30"/>
      <c r="P104" s="28" t="str">
        <f>IF($F104="","",'ייחודיות ומורכבות'!G104)</f>
        <v/>
      </c>
      <c r="Q104" s="28"/>
      <c r="R104" s="28"/>
      <c r="S104" s="28"/>
      <c r="T104" s="28"/>
      <c r="U104" s="202" t="str">
        <f t="shared" si="17"/>
        <v/>
      </c>
      <c r="V104" s="28"/>
      <c r="W104" s="28"/>
      <c r="X104" s="28"/>
      <c r="Y104" s="28"/>
      <c r="Z104" s="218" t="str">
        <f t="shared" si="19"/>
        <v/>
      </c>
      <c r="AA104" s="1">
        <f t="shared" si="20"/>
        <v>0</v>
      </c>
      <c r="AB104" s="1" t="str">
        <f t="shared" si="16"/>
        <v/>
      </c>
      <c r="AC104" s="1" t="str">
        <f t="shared" si="16"/>
        <v/>
      </c>
      <c r="AD104" s="1">
        <f t="shared" si="21"/>
        <v>0</v>
      </c>
    </row>
    <row r="105" spans="2:30" hidden="1" x14ac:dyDescent="0.25">
      <c r="B105" s="24" t="str">
        <f t="shared" si="18"/>
        <v/>
      </c>
      <c r="C105" s="30" t="str">
        <f>IF('תנאי סף'!$AK105&lt;&gt;1,"",'תנאי סף'!C105)</f>
        <v/>
      </c>
      <c r="D105" s="30" t="str">
        <f>IF('תנאי סף'!$AK105&lt;&gt;1,"",'תנאי סף'!D105)</f>
        <v/>
      </c>
      <c r="E105" s="30" t="str">
        <f>IF('תנאי סף'!$AK105&lt;&gt;1,"",'תנאי סף'!E105)</f>
        <v/>
      </c>
      <c r="F105" s="30" t="str">
        <f>IF('תנאי סף'!$AK105&lt;&gt;1,"",'תנאי סף'!F105)</f>
        <v/>
      </c>
      <c r="G105" s="26"/>
      <c r="H105" s="27" t="str">
        <f>IF($F105="","",IF('תנאי סף'!$H105="",$AB$1,'תנאי סף'!$H105))</f>
        <v/>
      </c>
      <c r="I105" s="27"/>
      <c r="J105" s="28"/>
      <c r="K105" s="27"/>
      <c r="L105" s="28"/>
      <c r="M105" s="27"/>
      <c r="N105" s="30"/>
      <c r="O105" s="30"/>
      <c r="P105" s="28" t="str">
        <f>IF($F105="","",'ייחודיות ומורכבות'!G105)</f>
        <v/>
      </c>
      <c r="Q105" s="28"/>
      <c r="R105" s="28"/>
      <c r="S105" s="28"/>
      <c r="T105" s="28"/>
      <c r="U105" s="202" t="str">
        <f t="shared" si="17"/>
        <v/>
      </c>
      <c r="V105" s="28"/>
      <c r="W105" s="28"/>
      <c r="X105" s="28"/>
      <c r="Y105" s="28"/>
      <c r="Z105" s="218" t="str">
        <f t="shared" si="19"/>
        <v/>
      </c>
      <c r="AA105" s="1">
        <f t="shared" si="20"/>
        <v>0</v>
      </c>
      <c r="AB105" s="1" t="str">
        <f t="shared" si="16"/>
        <v/>
      </c>
      <c r="AC105" s="1" t="str">
        <f t="shared" si="16"/>
        <v/>
      </c>
      <c r="AD105" s="1">
        <f t="shared" si="21"/>
        <v>0</v>
      </c>
    </row>
    <row r="106" spans="2:30" hidden="1" x14ac:dyDescent="0.25">
      <c r="B106" s="24" t="str">
        <f t="shared" si="18"/>
        <v/>
      </c>
      <c r="C106" s="30" t="str">
        <f>IF('תנאי סף'!$AK106&lt;&gt;1,"",'תנאי סף'!C106)</f>
        <v/>
      </c>
      <c r="D106" s="30" t="str">
        <f>IF('תנאי סף'!$AK106&lt;&gt;1,"",'תנאי סף'!D106)</f>
        <v/>
      </c>
      <c r="E106" s="30" t="str">
        <f>IF('תנאי סף'!$AK106&lt;&gt;1,"",'תנאי סף'!E106)</f>
        <v/>
      </c>
      <c r="F106" s="30" t="str">
        <f>IF('תנאי סף'!$AK106&lt;&gt;1,"",'תנאי סף'!F106)</f>
        <v/>
      </c>
      <c r="G106" s="26"/>
      <c r="H106" s="27" t="str">
        <f>IF($F106="","",IF('תנאי סף'!$H106="",$AB$1,'תנאי סף'!$H106))</f>
        <v/>
      </c>
      <c r="I106" s="27"/>
      <c r="J106" s="28"/>
      <c r="K106" s="27"/>
      <c r="L106" s="28"/>
      <c r="M106" s="27"/>
      <c r="N106" s="30"/>
      <c r="O106" s="30"/>
      <c r="P106" s="28" t="str">
        <f>IF($F106="","",'ייחודיות ומורכבות'!G106)</f>
        <v/>
      </c>
      <c r="Q106" s="28"/>
      <c r="R106" s="28"/>
      <c r="S106" s="28"/>
      <c r="T106" s="28"/>
      <c r="U106" s="202" t="str">
        <f t="shared" si="17"/>
        <v/>
      </c>
      <c r="V106" s="28"/>
      <c r="W106" s="28"/>
      <c r="X106" s="28"/>
      <c r="Y106" s="28"/>
      <c r="Z106" s="218" t="str">
        <f t="shared" si="19"/>
        <v/>
      </c>
      <c r="AA106" s="1">
        <f t="shared" si="20"/>
        <v>0</v>
      </c>
      <c r="AB106" s="1" t="str">
        <f t="shared" si="16"/>
        <v/>
      </c>
      <c r="AC106" s="1" t="str">
        <f t="shared" si="16"/>
        <v/>
      </c>
      <c r="AD106" s="1">
        <f t="shared" si="21"/>
        <v>0</v>
      </c>
    </row>
    <row r="107" spans="2:30" hidden="1" x14ac:dyDescent="0.25">
      <c r="B107" s="24" t="str">
        <f t="shared" si="18"/>
        <v/>
      </c>
      <c r="C107" s="30" t="str">
        <f>IF('תנאי סף'!$AK107&lt;&gt;1,"",'תנאי סף'!C107)</f>
        <v/>
      </c>
      <c r="D107" s="30" t="str">
        <f>IF('תנאי סף'!$AK107&lt;&gt;1,"",'תנאי סף'!D107)</f>
        <v/>
      </c>
      <c r="E107" s="30" t="str">
        <f>IF('תנאי סף'!$AK107&lt;&gt;1,"",'תנאי סף'!E107)</f>
        <v/>
      </c>
      <c r="F107" s="30" t="str">
        <f>IF('תנאי סף'!$AK107&lt;&gt;1,"",'תנאי סף'!F107)</f>
        <v/>
      </c>
      <c r="G107" s="26"/>
      <c r="H107" s="27" t="str">
        <f>IF($F107="","",IF('תנאי סף'!$H107="",$AB$1,'תנאי סף'!$H107))</f>
        <v/>
      </c>
      <c r="I107" s="27"/>
      <c r="J107" s="28"/>
      <c r="K107" s="27"/>
      <c r="L107" s="28"/>
      <c r="M107" s="27"/>
      <c r="N107" s="30"/>
      <c r="O107" s="30"/>
      <c r="P107" s="28" t="str">
        <f>IF($F107="","",'ייחודיות ומורכבות'!G107)</f>
        <v/>
      </c>
      <c r="Q107" s="28"/>
      <c r="R107" s="28"/>
      <c r="S107" s="28"/>
      <c r="T107" s="28"/>
      <c r="U107" s="202" t="str">
        <f t="shared" si="17"/>
        <v/>
      </c>
      <c r="V107" s="28"/>
      <c r="W107" s="28"/>
      <c r="X107" s="28"/>
      <c r="Y107" s="28"/>
      <c r="Z107" s="218" t="str">
        <f t="shared" si="19"/>
        <v/>
      </c>
      <c r="AA107" s="1">
        <f t="shared" si="20"/>
        <v>0</v>
      </c>
      <c r="AB107" s="1" t="str">
        <f t="shared" si="16"/>
        <v/>
      </c>
      <c r="AC107" s="1" t="str">
        <f t="shared" si="16"/>
        <v/>
      </c>
      <c r="AD107" s="1">
        <f t="shared" si="21"/>
        <v>0</v>
      </c>
    </row>
    <row r="108" spans="2:30" hidden="1" x14ac:dyDescent="0.25">
      <c r="B108" s="24" t="str">
        <f t="shared" si="18"/>
        <v/>
      </c>
      <c r="C108" s="30" t="str">
        <f>IF('תנאי סף'!$AK108&lt;&gt;1,"",'תנאי סף'!C108)</f>
        <v/>
      </c>
      <c r="D108" s="30" t="str">
        <f>IF('תנאי סף'!$AK108&lt;&gt;1,"",'תנאי סף'!D108)</f>
        <v/>
      </c>
      <c r="E108" s="30" t="str">
        <f>IF('תנאי סף'!$AK108&lt;&gt;1,"",'תנאי סף'!E108)</f>
        <v/>
      </c>
      <c r="F108" s="30" t="str">
        <f>IF('תנאי סף'!$AK108&lt;&gt;1,"",'תנאי סף'!F108)</f>
        <v/>
      </c>
      <c r="G108" s="26"/>
      <c r="H108" s="27" t="str">
        <f>IF($F108="","",IF('תנאי סף'!$H108="",$AB$1,'תנאי סף'!$H108))</f>
        <v/>
      </c>
      <c r="I108" s="27"/>
      <c r="J108" s="28"/>
      <c r="K108" s="27"/>
      <c r="L108" s="28"/>
      <c r="M108" s="27"/>
      <c r="N108" s="30"/>
      <c r="O108" s="30"/>
      <c r="P108" s="28" t="str">
        <f>IF($F108="","",'ייחודיות ומורכבות'!G108)</f>
        <v/>
      </c>
      <c r="Q108" s="28"/>
      <c r="R108" s="28"/>
      <c r="S108" s="28"/>
      <c r="T108" s="28"/>
      <c r="U108" s="202" t="str">
        <f t="shared" si="17"/>
        <v/>
      </c>
      <c r="V108" s="28"/>
      <c r="W108" s="28"/>
      <c r="X108" s="28"/>
      <c r="Y108" s="28"/>
      <c r="Z108" s="218" t="str">
        <f t="shared" si="19"/>
        <v/>
      </c>
      <c r="AA108" s="1">
        <f t="shared" si="20"/>
        <v>0</v>
      </c>
      <c r="AB108" s="1" t="str">
        <f t="shared" si="16"/>
        <v/>
      </c>
      <c r="AC108" s="1" t="str">
        <f t="shared" si="16"/>
        <v/>
      </c>
      <c r="AD108" s="1">
        <f t="shared" si="21"/>
        <v>0</v>
      </c>
    </row>
    <row r="109" spans="2:30" hidden="1" x14ac:dyDescent="0.25">
      <c r="B109" s="24" t="str">
        <f t="shared" si="18"/>
        <v/>
      </c>
      <c r="C109" s="30" t="str">
        <f>IF('תנאי סף'!$AK109&lt;&gt;1,"",'תנאי סף'!C109)</f>
        <v/>
      </c>
      <c r="D109" s="30" t="str">
        <f>IF('תנאי סף'!$AK109&lt;&gt;1,"",'תנאי סף'!D109)</f>
        <v/>
      </c>
      <c r="E109" s="30" t="str">
        <f>IF('תנאי סף'!$AK109&lt;&gt;1,"",'תנאי סף'!E109)</f>
        <v/>
      </c>
      <c r="F109" s="30" t="str">
        <f>IF('תנאי סף'!$AK109&lt;&gt;1,"",'תנאי סף'!F109)</f>
        <v/>
      </c>
      <c r="G109" s="26"/>
      <c r="H109" s="27" t="str">
        <f>IF($F109="","",IF('תנאי סף'!$H109="",$AB$1,'תנאי סף'!$H109))</f>
        <v/>
      </c>
      <c r="I109" s="27"/>
      <c r="J109" s="28"/>
      <c r="K109" s="27"/>
      <c r="L109" s="28"/>
      <c r="M109" s="27"/>
      <c r="N109" s="30"/>
      <c r="O109" s="30"/>
      <c r="P109" s="28" t="str">
        <f>IF($F109="","",'ייחודיות ומורכבות'!G109)</f>
        <v/>
      </c>
      <c r="Q109" s="28"/>
      <c r="R109" s="28"/>
      <c r="S109" s="28"/>
      <c r="T109" s="28"/>
      <c r="U109" s="202" t="str">
        <f t="shared" si="17"/>
        <v/>
      </c>
      <c r="V109" s="28"/>
      <c r="W109" s="28"/>
      <c r="X109" s="28"/>
      <c r="Y109" s="28"/>
      <c r="Z109" s="218" t="str">
        <f t="shared" si="19"/>
        <v/>
      </c>
      <c r="AA109" s="1">
        <f t="shared" si="20"/>
        <v>0</v>
      </c>
      <c r="AB109" s="1" t="str">
        <f t="shared" si="16"/>
        <v/>
      </c>
      <c r="AC109" s="1" t="str">
        <f t="shared" si="16"/>
        <v/>
      </c>
      <c r="AD109" s="1">
        <f t="shared" si="21"/>
        <v>0</v>
      </c>
    </row>
    <row r="110" spans="2:30" hidden="1" x14ac:dyDescent="0.25">
      <c r="B110" s="24" t="str">
        <f t="shared" si="18"/>
        <v/>
      </c>
      <c r="C110" s="30" t="str">
        <f>IF('תנאי סף'!$AK110&lt;&gt;1,"",'תנאי סף'!C110)</f>
        <v/>
      </c>
      <c r="D110" s="30" t="str">
        <f>IF('תנאי סף'!$AK110&lt;&gt;1,"",'תנאי סף'!D110)</f>
        <v/>
      </c>
      <c r="E110" s="30" t="str">
        <f>IF('תנאי סף'!$AK110&lt;&gt;1,"",'תנאי סף'!E110)</f>
        <v/>
      </c>
      <c r="F110" s="30" t="str">
        <f>IF('תנאי סף'!$AK110&lt;&gt;1,"",'תנאי סף'!F110)</f>
        <v/>
      </c>
      <c r="G110" s="26"/>
      <c r="H110" s="27" t="str">
        <f>IF($F110="","",IF('תנאי סף'!$H110="",$AB$1,'תנאי סף'!$H110))</f>
        <v/>
      </c>
      <c r="I110" s="27"/>
      <c r="J110" s="28"/>
      <c r="K110" s="27"/>
      <c r="L110" s="28"/>
      <c r="M110" s="27"/>
      <c r="N110" s="30"/>
      <c r="O110" s="30"/>
      <c r="P110" s="28" t="str">
        <f>IF($F110="","",'ייחודיות ומורכבות'!G110)</f>
        <v/>
      </c>
      <c r="Q110" s="28"/>
      <c r="R110" s="28"/>
      <c r="S110" s="28"/>
      <c r="T110" s="28"/>
      <c r="U110" s="202" t="str">
        <f t="shared" si="17"/>
        <v/>
      </c>
      <c r="V110" s="28"/>
      <c r="W110" s="28"/>
      <c r="X110" s="28"/>
      <c r="Y110" s="28"/>
      <c r="Z110" s="218" t="str">
        <f t="shared" si="19"/>
        <v/>
      </c>
      <c r="AA110" s="1">
        <f t="shared" si="20"/>
        <v>0</v>
      </c>
      <c r="AB110" s="1" t="str">
        <f t="shared" si="16"/>
        <v/>
      </c>
      <c r="AC110" s="1" t="str">
        <f t="shared" si="16"/>
        <v/>
      </c>
      <c r="AD110" s="1">
        <f t="shared" si="21"/>
        <v>0</v>
      </c>
    </row>
    <row r="111" spans="2:30" hidden="1" x14ac:dyDescent="0.25">
      <c r="B111" s="24" t="str">
        <f t="shared" si="18"/>
        <v/>
      </c>
      <c r="C111" s="30" t="str">
        <f>IF('תנאי סף'!$AK111&lt;&gt;1,"",'תנאי סף'!C111)</f>
        <v/>
      </c>
      <c r="D111" s="30" t="str">
        <f>IF('תנאי סף'!$AK111&lt;&gt;1,"",'תנאי סף'!D111)</f>
        <v/>
      </c>
      <c r="E111" s="30" t="str">
        <f>IF('תנאי סף'!$AK111&lt;&gt;1,"",'תנאי סף'!E111)</f>
        <v/>
      </c>
      <c r="F111" s="30" t="str">
        <f>IF('תנאי סף'!$AK111&lt;&gt;1,"",'תנאי סף'!F111)</f>
        <v/>
      </c>
      <c r="G111" s="26"/>
      <c r="H111" s="27" t="str">
        <f>IF($F111="","",IF('תנאי סף'!$H111="",$AB$1,'תנאי סף'!$H111))</f>
        <v/>
      </c>
      <c r="I111" s="27"/>
      <c r="J111" s="28"/>
      <c r="K111" s="27"/>
      <c r="L111" s="28"/>
      <c r="M111" s="27"/>
      <c r="N111" s="30"/>
      <c r="O111" s="30"/>
      <c r="P111" s="28" t="str">
        <f>IF($F111="","",'ייחודיות ומורכבות'!G111)</f>
        <v/>
      </c>
      <c r="Q111" s="28"/>
      <c r="R111" s="28"/>
      <c r="S111" s="28"/>
      <c r="T111" s="28"/>
      <c r="U111" s="202" t="str">
        <f t="shared" si="17"/>
        <v/>
      </c>
      <c r="V111" s="28"/>
      <c r="W111" s="28"/>
      <c r="X111" s="28"/>
      <c r="Y111" s="28"/>
      <c r="Z111" s="218" t="str">
        <f t="shared" si="19"/>
        <v/>
      </c>
      <c r="AA111" s="1">
        <f t="shared" si="20"/>
        <v>0</v>
      </c>
      <c r="AB111" s="1" t="str">
        <f t="shared" si="16"/>
        <v/>
      </c>
      <c r="AC111" s="1" t="str">
        <f t="shared" si="16"/>
        <v/>
      </c>
      <c r="AD111" s="1">
        <f t="shared" si="21"/>
        <v>0</v>
      </c>
    </row>
    <row r="112" spans="2:30" hidden="1" x14ac:dyDescent="0.25">
      <c r="B112" s="24" t="str">
        <f t="shared" si="18"/>
        <v/>
      </c>
      <c r="C112" s="30" t="str">
        <f>IF('תנאי סף'!$AK112&lt;&gt;1,"",'תנאי סף'!C112)</f>
        <v/>
      </c>
      <c r="D112" s="30" t="str">
        <f>IF('תנאי סף'!$AK112&lt;&gt;1,"",'תנאי סף'!D112)</f>
        <v/>
      </c>
      <c r="E112" s="30" t="str">
        <f>IF('תנאי סף'!$AK112&lt;&gt;1,"",'תנאי סף'!E112)</f>
        <v/>
      </c>
      <c r="F112" s="30" t="str">
        <f>IF('תנאי סף'!$AK112&lt;&gt;1,"",'תנאי סף'!F112)</f>
        <v/>
      </c>
      <c r="G112" s="26"/>
      <c r="H112" s="27" t="str">
        <f>IF($F112="","",IF('תנאי סף'!$H112="",$AB$1,'תנאי סף'!$H112))</f>
        <v/>
      </c>
      <c r="I112" s="27"/>
      <c r="J112" s="28"/>
      <c r="K112" s="27"/>
      <c r="L112" s="28"/>
      <c r="M112" s="27"/>
      <c r="N112" s="30"/>
      <c r="O112" s="30"/>
      <c r="P112" s="28" t="str">
        <f>IF($F112="","",'ייחודיות ומורכבות'!G112)</f>
        <v/>
      </c>
      <c r="Q112" s="28"/>
      <c r="R112" s="28"/>
      <c r="S112" s="28"/>
      <c r="T112" s="28"/>
      <c r="U112" s="202" t="str">
        <f t="shared" si="17"/>
        <v/>
      </c>
      <c r="V112" s="28"/>
      <c r="W112" s="28"/>
      <c r="X112" s="28"/>
      <c r="Y112" s="28"/>
      <c r="Z112" s="218" t="str">
        <f t="shared" si="19"/>
        <v/>
      </c>
      <c r="AA112" s="1">
        <f t="shared" si="20"/>
        <v>0</v>
      </c>
      <c r="AB112" s="1" t="str">
        <f t="shared" si="16"/>
        <v/>
      </c>
      <c r="AC112" s="1" t="str">
        <f t="shared" si="16"/>
        <v/>
      </c>
      <c r="AD112" s="1">
        <f t="shared" si="21"/>
        <v>0</v>
      </c>
    </row>
    <row r="113" spans="2:30" hidden="1" x14ac:dyDescent="0.25">
      <c r="B113" s="24" t="str">
        <f t="shared" si="18"/>
        <v/>
      </c>
      <c r="C113" s="30" t="str">
        <f>IF('תנאי סף'!$AK113&lt;&gt;1,"",'תנאי סף'!C113)</f>
        <v/>
      </c>
      <c r="D113" s="30" t="str">
        <f>IF('תנאי סף'!$AK113&lt;&gt;1,"",'תנאי סף'!D113)</f>
        <v/>
      </c>
      <c r="E113" s="30" t="str">
        <f>IF('תנאי סף'!$AK113&lt;&gt;1,"",'תנאי סף'!E113)</f>
        <v/>
      </c>
      <c r="F113" s="30" t="str">
        <f>IF('תנאי סף'!$AK113&lt;&gt;1,"",'תנאי סף'!F113)</f>
        <v/>
      </c>
      <c r="G113" s="26"/>
      <c r="H113" s="27" t="str">
        <f>IF($F113="","",IF('תנאי סף'!$H113="",$AB$1,'תנאי סף'!$H113))</f>
        <v/>
      </c>
      <c r="I113" s="27"/>
      <c r="J113" s="28"/>
      <c r="K113" s="27"/>
      <c r="L113" s="28"/>
      <c r="M113" s="27"/>
      <c r="N113" s="30"/>
      <c r="O113" s="30"/>
      <c r="P113" s="28" t="str">
        <f>IF($F113="","",'ייחודיות ומורכבות'!G113)</f>
        <v/>
      </c>
      <c r="Q113" s="28"/>
      <c r="R113" s="28"/>
      <c r="S113" s="28"/>
      <c r="T113" s="28"/>
      <c r="U113" s="202" t="str">
        <f t="shared" si="17"/>
        <v/>
      </c>
      <c r="V113" s="28"/>
      <c r="W113" s="28"/>
      <c r="X113" s="28"/>
      <c r="Y113" s="28"/>
      <c r="Z113" s="218" t="str">
        <f t="shared" si="19"/>
        <v/>
      </c>
      <c r="AA113" s="1">
        <f t="shared" si="20"/>
        <v>0</v>
      </c>
      <c r="AB113" s="1" t="str">
        <f t="shared" si="16"/>
        <v/>
      </c>
      <c r="AC113" s="1" t="str">
        <f t="shared" si="16"/>
        <v/>
      </c>
      <c r="AD113" s="1">
        <f t="shared" si="21"/>
        <v>0</v>
      </c>
    </row>
    <row r="114" spans="2:30" hidden="1" x14ac:dyDescent="0.25">
      <c r="B114" s="24" t="str">
        <f t="shared" si="18"/>
        <v/>
      </c>
      <c r="C114" s="30" t="str">
        <f>IF('תנאי סף'!$AK114&lt;&gt;1,"",'תנאי סף'!C114)</f>
        <v/>
      </c>
      <c r="D114" s="30" t="str">
        <f>IF('תנאי סף'!$AK114&lt;&gt;1,"",'תנאי סף'!D114)</f>
        <v/>
      </c>
      <c r="E114" s="30" t="str">
        <f>IF('תנאי סף'!$AK114&lt;&gt;1,"",'תנאי סף'!E114)</f>
        <v/>
      </c>
      <c r="F114" s="30" t="str">
        <f>IF('תנאי סף'!$AK114&lt;&gt;1,"",'תנאי סף'!F114)</f>
        <v/>
      </c>
      <c r="G114" s="26"/>
      <c r="H114" s="27" t="str">
        <f>IF($F114="","",IF('תנאי סף'!$H114="",$AB$1,'תנאי סף'!$H114))</f>
        <v/>
      </c>
      <c r="I114" s="27"/>
      <c r="J114" s="28"/>
      <c r="K114" s="27"/>
      <c r="L114" s="28"/>
      <c r="M114" s="27"/>
      <c r="N114" s="30"/>
      <c r="O114" s="30"/>
      <c r="P114" s="28" t="str">
        <f>IF($F114="","",'ייחודיות ומורכבות'!G114)</f>
        <v/>
      </c>
      <c r="Q114" s="28"/>
      <c r="R114" s="28"/>
      <c r="S114" s="28"/>
      <c r="T114" s="28"/>
      <c r="U114" s="202" t="str">
        <f t="shared" si="17"/>
        <v/>
      </c>
      <c r="V114" s="28"/>
      <c r="W114" s="28"/>
      <c r="X114" s="28"/>
      <c r="Y114" s="28"/>
      <c r="Z114" s="218" t="str">
        <f t="shared" si="19"/>
        <v/>
      </c>
      <c r="AA114" s="1">
        <f t="shared" si="20"/>
        <v>0</v>
      </c>
      <c r="AB114" s="1" t="str">
        <f t="shared" si="16"/>
        <v/>
      </c>
      <c r="AC114" s="1" t="str">
        <f t="shared" si="16"/>
        <v/>
      </c>
      <c r="AD114" s="1">
        <f t="shared" si="21"/>
        <v>0</v>
      </c>
    </row>
    <row r="115" spans="2:30" hidden="1" x14ac:dyDescent="0.25">
      <c r="B115" s="24" t="str">
        <f t="shared" si="18"/>
        <v/>
      </c>
      <c r="C115" s="30" t="str">
        <f>IF('תנאי סף'!$AK115&lt;&gt;1,"",'תנאי סף'!C115)</f>
        <v/>
      </c>
      <c r="D115" s="30" t="str">
        <f>IF('תנאי סף'!$AK115&lt;&gt;1,"",'תנאי סף'!D115)</f>
        <v/>
      </c>
      <c r="E115" s="30" t="str">
        <f>IF('תנאי סף'!$AK115&lt;&gt;1,"",'תנאי סף'!E115)</f>
        <v/>
      </c>
      <c r="F115" s="30" t="str">
        <f>IF('תנאי סף'!$AK115&lt;&gt;1,"",'תנאי סף'!F115)</f>
        <v/>
      </c>
      <c r="G115" s="26"/>
      <c r="H115" s="27" t="str">
        <f>IF($F115="","",IF('תנאי סף'!$H115="",$AB$1,'תנאי סף'!$H115))</f>
        <v/>
      </c>
      <c r="I115" s="27"/>
      <c r="J115" s="28"/>
      <c r="K115" s="27"/>
      <c r="L115" s="28"/>
      <c r="M115" s="27"/>
      <c r="N115" s="30"/>
      <c r="O115" s="30"/>
      <c r="P115" s="28" t="str">
        <f>IF($F115="","",'ייחודיות ומורכבות'!G115)</f>
        <v/>
      </c>
      <c r="Q115" s="28"/>
      <c r="R115" s="28"/>
      <c r="S115" s="28"/>
      <c r="T115" s="28"/>
      <c r="U115" s="202" t="str">
        <f t="shared" si="17"/>
        <v/>
      </c>
      <c r="V115" s="28"/>
      <c r="W115" s="28"/>
      <c r="X115" s="28"/>
      <c r="Y115" s="28"/>
      <c r="Z115" s="218" t="str">
        <f t="shared" si="19"/>
        <v/>
      </c>
      <c r="AA115" s="1">
        <f t="shared" si="20"/>
        <v>0</v>
      </c>
      <c r="AB115" s="1" t="str">
        <f t="shared" si="16"/>
        <v/>
      </c>
      <c r="AC115" s="1" t="str">
        <f t="shared" si="16"/>
        <v/>
      </c>
      <c r="AD115" s="1">
        <f t="shared" si="21"/>
        <v>0</v>
      </c>
    </row>
    <row r="116" spans="2:30" hidden="1" x14ac:dyDescent="0.25">
      <c r="B116" s="24" t="str">
        <f t="shared" si="18"/>
        <v/>
      </c>
      <c r="C116" s="30" t="str">
        <f>IF('תנאי סף'!$AK116&lt;&gt;1,"",'תנאי סף'!C116)</f>
        <v/>
      </c>
      <c r="D116" s="30" t="str">
        <f>IF('תנאי סף'!$AK116&lt;&gt;1,"",'תנאי סף'!D116)</f>
        <v/>
      </c>
      <c r="E116" s="30" t="str">
        <f>IF('תנאי סף'!$AK116&lt;&gt;1,"",'תנאי סף'!E116)</f>
        <v/>
      </c>
      <c r="F116" s="30" t="str">
        <f>IF('תנאי סף'!$AK116&lt;&gt;1,"",'תנאי סף'!F116)</f>
        <v/>
      </c>
      <c r="G116" s="26"/>
      <c r="H116" s="27" t="str">
        <f>IF($F116="","",IF('תנאי סף'!$H116="",$AB$1,'תנאי סף'!$H116))</f>
        <v/>
      </c>
      <c r="I116" s="27"/>
      <c r="J116" s="28"/>
      <c r="K116" s="27"/>
      <c r="L116" s="28"/>
      <c r="M116" s="27"/>
      <c r="N116" s="30"/>
      <c r="O116" s="30"/>
      <c r="P116" s="28" t="str">
        <f>IF($F116="","",'ייחודיות ומורכבות'!G116)</f>
        <v/>
      </c>
      <c r="Q116" s="28"/>
      <c r="R116" s="28"/>
      <c r="S116" s="28"/>
      <c r="T116" s="28"/>
      <c r="U116" s="202" t="str">
        <f t="shared" si="17"/>
        <v/>
      </c>
      <c r="V116" s="28"/>
      <c r="W116" s="28"/>
      <c r="X116" s="28"/>
      <c r="Y116" s="28"/>
      <c r="Z116" s="218" t="str">
        <f t="shared" si="19"/>
        <v/>
      </c>
      <c r="AA116" s="1">
        <f t="shared" si="20"/>
        <v>0</v>
      </c>
      <c r="AB116" s="1" t="str">
        <f t="shared" si="16"/>
        <v/>
      </c>
      <c r="AC116" s="1" t="str">
        <f t="shared" si="16"/>
        <v/>
      </c>
      <c r="AD116" s="1">
        <f t="shared" si="21"/>
        <v>0</v>
      </c>
    </row>
    <row r="117" spans="2:30" hidden="1" x14ac:dyDescent="0.25">
      <c r="B117" s="24" t="str">
        <f t="shared" si="18"/>
        <v/>
      </c>
      <c r="C117" s="30" t="str">
        <f>IF('תנאי סף'!$AK117&lt;&gt;1,"",'תנאי סף'!C117)</f>
        <v/>
      </c>
      <c r="D117" s="30" t="str">
        <f>IF('תנאי סף'!$AK117&lt;&gt;1,"",'תנאי סף'!D117)</f>
        <v/>
      </c>
      <c r="E117" s="30" t="str">
        <f>IF('תנאי סף'!$AK117&lt;&gt;1,"",'תנאי סף'!E117)</f>
        <v/>
      </c>
      <c r="F117" s="30" t="str">
        <f>IF('תנאי סף'!$AK117&lt;&gt;1,"",'תנאי סף'!F117)</f>
        <v/>
      </c>
      <c r="G117" s="26"/>
      <c r="H117" s="27" t="str">
        <f>IF($F117="","",IF('תנאי סף'!$H117="",$AB$1,'תנאי סף'!$H117))</f>
        <v/>
      </c>
      <c r="I117" s="27"/>
      <c r="J117" s="28"/>
      <c r="K117" s="27"/>
      <c r="L117" s="28"/>
      <c r="M117" s="27"/>
      <c r="N117" s="30"/>
      <c r="O117" s="30"/>
      <c r="P117" s="28" t="str">
        <f>IF($F117="","",'ייחודיות ומורכבות'!G117)</f>
        <v/>
      </c>
      <c r="Q117" s="28"/>
      <c r="R117" s="28"/>
      <c r="S117" s="28"/>
      <c r="T117" s="28"/>
      <c r="U117" s="202" t="str">
        <f t="shared" si="17"/>
        <v/>
      </c>
      <c r="V117" s="28"/>
      <c r="W117" s="28"/>
      <c r="X117" s="28"/>
      <c r="Y117" s="28"/>
      <c r="Z117" s="218" t="str">
        <f t="shared" si="19"/>
        <v/>
      </c>
      <c r="AA117" s="1">
        <f t="shared" si="20"/>
        <v>0</v>
      </c>
      <c r="AB117" s="1" t="str">
        <f t="shared" si="16"/>
        <v/>
      </c>
      <c r="AC117" s="1" t="str">
        <f t="shared" si="16"/>
        <v/>
      </c>
      <c r="AD117" s="1">
        <f t="shared" si="21"/>
        <v>0</v>
      </c>
    </row>
    <row r="118" spans="2:30" hidden="1" x14ac:dyDescent="0.25">
      <c r="B118" s="24" t="str">
        <f t="shared" si="18"/>
        <v/>
      </c>
      <c r="C118" s="30" t="str">
        <f>IF('תנאי סף'!$AK118&lt;&gt;1,"",'תנאי סף'!C118)</f>
        <v/>
      </c>
      <c r="D118" s="30" t="str">
        <f>IF('תנאי סף'!$AK118&lt;&gt;1,"",'תנאי סף'!D118)</f>
        <v/>
      </c>
      <c r="E118" s="30" t="str">
        <f>IF('תנאי סף'!$AK118&lt;&gt;1,"",'תנאי סף'!E118)</f>
        <v/>
      </c>
      <c r="F118" s="30" t="str">
        <f>IF('תנאי סף'!$AK118&lt;&gt;1,"",'תנאי סף'!F118)</f>
        <v/>
      </c>
      <c r="G118" s="26"/>
      <c r="H118" s="27" t="str">
        <f>IF($F118="","",IF('תנאי סף'!$H118="",$AB$1,'תנאי סף'!$H118))</f>
        <v/>
      </c>
      <c r="I118" s="27"/>
      <c r="J118" s="28"/>
      <c r="K118" s="27"/>
      <c r="L118" s="28"/>
      <c r="M118" s="27"/>
      <c r="N118" s="30"/>
      <c r="O118" s="30"/>
      <c r="P118" s="28" t="str">
        <f>IF($F118="","",'ייחודיות ומורכבות'!G118)</f>
        <v/>
      </c>
      <c r="Q118" s="28"/>
      <c r="R118" s="28"/>
      <c r="S118" s="28"/>
      <c r="T118" s="28"/>
      <c r="U118" s="202" t="str">
        <f t="shared" si="17"/>
        <v/>
      </c>
      <c r="V118" s="28"/>
      <c r="W118" s="28"/>
      <c r="X118" s="28"/>
      <c r="Y118" s="28"/>
      <c r="Z118" s="218" t="str">
        <f t="shared" si="19"/>
        <v/>
      </c>
      <c r="AA118" s="1">
        <f t="shared" si="20"/>
        <v>0</v>
      </c>
      <c r="AB118" s="1" t="str">
        <f t="shared" si="16"/>
        <v/>
      </c>
      <c r="AC118" s="1" t="str">
        <f t="shared" si="16"/>
        <v/>
      </c>
      <c r="AD118" s="1">
        <f t="shared" si="21"/>
        <v>0</v>
      </c>
    </row>
    <row r="119" spans="2:30" hidden="1" x14ac:dyDescent="0.25">
      <c r="B119" s="24" t="str">
        <f t="shared" si="18"/>
        <v/>
      </c>
      <c r="C119" s="30" t="str">
        <f>IF('תנאי סף'!$AK119&lt;&gt;1,"",'תנאי סף'!C119)</f>
        <v/>
      </c>
      <c r="D119" s="30" t="str">
        <f>IF('תנאי סף'!$AK119&lt;&gt;1,"",'תנאי סף'!D119)</f>
        <v/>
      </c>
      <c r="E119" s="30" t="str">
        <f>IF('תנאי סף'!$AK119&lt;&gt;1,"",'תנאי סף'!E119)</f>
        <v/>
      </c>
      <c r="F119" s="30" t="str">
        <f>IF('תנאי סף'!$AK119&lt;&gt;1,"",'תנאי סף'!F119)</f>
        <v/>
      </c>
      <c r="G119" s="26"/>
      <c r="H119" s="27" t="str">
        <f>IF($F119="","",IF('תנאי סף'!$H119="",$AB$1,'תנאי סף'!$H119))</f>
        <v/>
      </c>
      <c r="I119" s="27"/>
      <c r="J119" s="28"/>
      <c r="K119" s="27"/>
      <c r="L119" s="28"/>
      <c r="M119" s="27"/>
      <c r="N119" s="30"/>
      <c r="O119" s="30"/>
      <c r="P119" s="28" t="str">
        <f>IF($F119="","",'ייחודיות ומורכבות'!G119)</f>
        <v/>
      </c>
      <c r="Q119" s="28"/>
      <c r="R119" s="28"/>
      <c r="S119" s="28"/>
      <c r="T119" s="28"/>
      <c r="U119" s="202" t="str">
        <f t="shared" si="17"/>
        <v/>
      </c>
      <c r="V119" s="28"/>
      <c r="W119" s="28"/>
      <c r="X119" s="28"/>
      <c r="Y119" s="28"/>
      <c r="Z119" s="218" t="str">
        <f t="shared" si="19"/>
        <v/>
      </c>
      <c r="AA119" s="1">
        <f t="shared" si="20"/>
        <v>0</v>
      </c>
      <c r="AB119" s="1" t="str">
        <f t="shared" si="16"/>
        <v/>
      </c>
      <c r="AC119" s="1" t="str">
        <f t="shared" si="16"/>
        <v/>
      </c>
      <c r="AD119" s="1">
        <f t="shared" si="21"/>
        <v>0</v>
      </c>
    </row>
    <row r="120" spans="2:30" hidden="1" x14ac:dyDescent="0.25">
      <c r="B120" s="24" t="str">
        <f t="shared" si="18"/>
        <v/>
      </c>
      <c r="C120" s="30" t="str">
        <f>IF('תנאי סף'!$AK120&lt;&gt;1,"",'תנאי סף'!C120)</f>
        <v/>
      </c>
      <c r="D120" s="30" t="str">
        <f>IF('תנאי סף'!$AK120&lt;&gt;1,"",'תנאי סף'!D120)</f>
        <v/>
      </c>
      <c r="E120" s="30" t="str">
        <f>IF('תנאי סף'!$AK120&lt;&gt;1,"",'תנאי סף'!E120)</f>
        <v/>
      </c>
      <c r="F120" s="30" t="str">
        <f>IF('תנאי סף'!$AK120&lt;&gt;1,"",'תנאי סף'!F120)</f>
        <v/>
      </c>
      <c r="G120" s="26"/>
      <c r="H120" s="27" t="str">
        <f>IF($F120="","",IF('תנאי סף'!$H120="",$AB$1,'תנאי סף'!$H120))</f>
        <v/>
      </c>
      <c r="I120" s="27"/>
      <c r="J120" s="28"/>
      <c r="K120" s="27"/>
      <c r="L120" s="28"/>
      <c r="M120" s="27"/>
      <c r="N120" s="30"/>
      <c r="O120" s="30"/>
      <c r="P120" s="28" t="str">
        <f>IF($F120="","",'ייחודיות ומורכבות'!G120)</f>
        <v/>
      </c>
      <c r="Q120" s="28"/>
      <c r="R120" s="28"/>
      <c r="S120" s="28"/>
      <c r="T120" s="28"/>
      <c r="U120" s="202" t="str">
        <f t="shared" si="17"/>
        <v/>
      </c>
      <c r="V120" s="28"/>
      <c r="W120" s="28"/>
      <c r="X120" s="28"/>
      <c r="Y120" s="28"/>
      <c r="Z120" s="218" t="str">
        <f t="shared" si="19"/>
        <v/>
      </c>
      <c r="AA120" s="1">
        <f t="shared" si="20"/>
        <v>0</v>
      </c>
      <c r="AB120" s="1" t="str">
        <f t="shared" si="16"/>
        <v/>
      </c>
      <c r="AC120" s="1" t="str">
        <f t="shared" si="16"/>
        <v/>
      </c>
      <c r="AD120" s="1">
        <f t="shared" si="21"/>
        <v>0</v>
      </c>
    </row>
    <row r="121" spans="2:30" hidden="1" x14ac:dyDescent="0.25">
      <c r="B121" s="24" t="str">
        <f t="shared" si="18"/>
        <v/>
      </c>
      <c r="C121" s="30" t="str">
        <f>IF('תנאי סף'!$AK121&lt;&gt;1,"",'תנאי סף'!C121)</f>
        <v/>
      </c>
      <c r="D121" s="30" t="str">
        <f>IF('תנאי סף'!$AK121&lt;&gt;1,"",'תנאי סף'!D121)</f>
        <v/>
      </c>
      <c r="E121" s="30" t="str">
        <f>IF('תנאי סף'!$AK121&lt;&gt;1,"",'תנאי סף'!E121)</f>
        <v/>
      </c>
      <c r="F121" s="30" t="str">
        <f>IF('תנאי סף'!$AK121&lt;&gt;1,"",'תנאי סף'!F121)</f>
        <v/>
      </c>
      <c r="G121" s="26"/>
      <c r="H121" s="27" t="str">
        <f>IF($F121="","",IF('תנאי סף'!$H121="",$AB$1,'תנאי סף'!$H121))</f>
        <v/>
      </c>
      <c r="I121" s="27"/>
      <c r="J121" s="28"/>
      <c r="K121" s="27"/>
      <c r="L121" s="28"/>
      <c r="M121" s="27"/>
      <c r="N121" s="30"/>
      <c r="O121" s="30"/>
      <c r="P121" s="28" t="str">
        <f>IF($F121="","",'ייחודיות ומורכבות'!G121)</f>
        <v/>
      </c>
      <c r="Q121" s="28"/>
      <c r="R121" s="28"/>
      <c r="S121" s="28"/>
      <c r="T121" s="28"/>
      <c r="U121" s="202" t="str">
        <f t="shared" si="17"/>
        <v/>
      </c>
      <c r="V121" s="28"/>
      <c r="W121" s="28"/>
      <c r="X121" s="28"/>
      <c r="Y121" s="28"/>
      <c r="Z121" s="218" t="str">
        <f t="shared" si="19"/>
        <v/>
      </c>
      <c r="AA121" s="1">
        <f t="shared" si="20"/>
        <v>0</v>
      </c>
      <c r="AB121" s="1" t="str">
        <f t="shared" si="16"/>
        <v/>
      </c>
      <c r="AC121" s="1" t="str">
        <f t="shared" si="16"/>
        <v/>
      </c>
      <c r="AD121" s="1">
        <f t="shared" si="21"/>
        <v>0</v>
      </c>
    </row>
    <row r="122" spans="2:30" hidden="1" x14ac:dyDescent="0.25">
      <c r="B122" s="24" t="str">
        <f t="shared" si="18"/>
        <v/>
      </c>
      <c r="C122" s="30" t="str">
        <f>IF('תנאי סף'!$AK122&lt;&gt;1,"",'תנאי סף'!C122)</f>
        <v/>
      </c>
      <c r="D122" s="30" t="str">
        <f>IF('תנאי סף'!$AK122&lt;&gt;1,"",'תנאי סף'!D122)</f>
        <v/>
      </c>
      <c r="E122" s="30" t="str">
        <f>IF('תנאי סף'!$AK122&lt;&gt;1,"",'תנאי סף'!E122)</f>
        <v/>
      </c>
      <c r="F122" s="30" t="str">
        <f>IF('תנאי סף'!$AK122&lt;&gt;1,"",'תנאי סף'!F122)</f>
        <v/>
      </c>
      <c r="G122" s="26"/>
      <c r="H122" s="27" t="str">
        <f>IF($F122="","",IF('תנאי סף'!$H122="",$AB$1,'תנאי סף'!$H122))</f>
        <v/>
      </c>
      <c r="I122" s="27"/>
      <c r="J122" s="28"/>
      <c r="K122" s="27"/>
      <c r="L122" s="28"/>
      <c r="M122" s="27"/>
      <c r="N122" s="30"/>
      <c r="O122" s="30"/>
      <c r="P122" s="28" t="str">
        <f>IF($F122="","",'ייחודיות ומורכבות'!G122)</f>
        <v/>
      </c>
      <c r="Q122" s="28"/>
      <c r="R122" s="28"/>
      <c r="S122" s="28"/>
      <c r="T122" s="28"/>
      <c r="U122" s="202" t="str">
        <f t="shared" si="17"/>
        <v/>
      </c>
      <c r="V122" s="28"/>
      <c r="W122" s="28"/>
      <c r="X122" s="28"/>
      <c r="Y122" s="28"/>
      <c r="Z122" s="218" t="str">
        <f t="shared" si="19"/>
        <v/>
      </c>
      <c r="AA122" s="1">
        <f t="shared" si="20"/>
        <v>0</v>
      </c>
      <c r="AB122" s="1" t="str">
        <f t="shared" si="16"/>
        <v/>
      </c>
      <c r="AC122" s="1" t="str">
        <f t="shared" si="16"/>
        <v/>
      </c>
      <c r="AD122" s="1">
        <f t="shared" si="21"/>
        <v>0</v>
      </c>
    </row>
    <row r="123" spans="2:30" hidden="1" x14ac:dyDescent="0.25">
      <c r="B123" s="24" t="str">
        <f t="shared" si="18"/>
        <v/>
      </c>
      <c r="C123" s="30" t="str">
        <f>IF('תנאי סף'!$AK123&lt;&gt;1,"",'תנאי סף'!C123)</f>
        <v/>
      </c>
      <c r="D123" s="30" t="str">
        <f>IF('תנאי סף'!$AK123&lt;&gt;1,"",'תנאי סף'!D123)</f>
        <v/>
      </c>
      <c r="E123" s="30" t="str">
        <f>IF('תנאי סף'!$AK123&lt;&gt;1,"",'תנאי סף'!E123)</f>
        <v/>
      </c>
      <c r="F123" s="30" t="str">
        <f>IF('תנאי סף'!$AK123&lt;&gt;1,"",'תנאי סף'!F123)</f>
        <v/>
      </c>
      <c r="G123" s="26"/>
      <c r="H123" s="27" t="str">
        <f>IF($F123="","",IF('תנאי סף'!$H123="",$AB$1,'תנאי סף'!$H123))</f>
        <v/>
      </c>
      <c r="I123" s="27"/>
      <c r="J123" s="28"/>
      <c r="K123" s="27"/>
      <c r="L123" s="28"/>
      <c r="M123" s="27"/>
      <c r="N123" s="30"/>
      <c r="O123" s="30"/>
      <c r="P123" s="28" t="str">
        <f>IF($F123="","",'ייחודיות ומורכבות'!G123)</f>
        <v/>
      </c>
      <c r="Q123" s="28"/>
      <c r="R123" s="28"/>
      <c r="S123" s="28"/>
      <c r="T123" s="28"/>
      <c r="U123" s="202" t="str">
        <f t="shared" si="17"/>
        <v/>
      </c>
      <c r="V123" s="28"/>
      <c r="W123" s="28"/>
      <c r="X123" s="28"/>
      <c r="Y123" s="28"/>
      <c r="Z123" s="218" t="str">
        <f t="shared" si="19"/>
        <v/>
      </c>
      <c r="AA123" s="1">
        <f t="shared" si="20"/>
        <v>0</v>
      </c>
      <c r="AB123" s="1" t="str">
        <f t="shared" si="16"/>
        <v/>
      </c>
      <c r="AC123" s="1" t="str">
        <f t="shared" si="16"/>
        <v/>
      </c>
      <c r="AD123" s="1">
        <f t="shared" si="21"/>
        <v>0</v>
      </c>
    </row>
    <row r="124" spans="2:30" hidden="1" x14ac:dyDescent="0.25">
      <c r="B124" s="24" t="str">
        <f t="shared" si="18"/>
        <v/>
      </c>
      <c r="C124" s="30" t="str">
        <f>IF('תנאי סף'!$AK124&lt;&gt;1,"",'תנאי סף'!C124)</f>
        <v/>
      </c>
      <c r="D124" s="30" t="str">
        <f>IF('תנאי סף'!$AK124&lt;&gt;1,"",'תנאי סף'!D124)</f>
        <v/>
      </c>
      <c r="E124" s="30" t="str">
        <f>IF('תנאי סף'!$AK124&lt;&gt;1,"",'תנאי סף'!E124)</f>
        <v/>
      </c>
      <c r="F124" s="30" t="str">
        <f>IF('תנאי סף'!$AK124&lt;&gt;1,"",'תנאי סף'!F124)</f>
        <v/>
      </c>
      <c r="G124" s="26"/>
      <c r="H124" s="27" t="str">
        <f>IF($F124="","",IF('תנאי סף'!$H124="",$AB$1,'תנאי סף'!$H124))</f>
        <v/>
      </c>
      <c r="I124" s="27"/>
      <c r="J124" s="28"/>
      <c r="K124" s="27"/>
      <c r="L124" s="28"/>
      <c r="M124" s="27"/>
      <c r="N124" s="30"/>
      <c r="O124" s="30"/>
      <c r="P124" s="28" t="str">
        <f>IF($F124="","",'ייחודיות ומורכבות'!G124)</f>
        <v/>
      </c>
      <c r="Q124" s="28"/>
      <c r="R124" s="28"/>
      <c r="S124" s="28"/>
      <c r="T124" s="28"/>
      <c r="U124" s="202" t="str">
        <f t="shared" si="17"/>
        <v/>
      </c>
      <c r="V124" s="28"/>
      <c r="W124" s="28"/>
      <c r="X124" s="28"/>
      <c r="Y124" s="28"/>
      <c r="Z124" s="218" t="str">
        <f t="shared" si="19"/>
        <v/>
      </c>
      <c r="AA124" s="1">
        <f t="shared" si="20"/>
        <v>0</v>
      </c>
      <c r="AB124" s="1" t="str">
        <f t="shared" si="16"/>
        <v/>
      </c>
      <c r="AC124" s="1" t="str">
        <f t="shared" si="16"/>
        <v/>
      </c>
      <c r="AD124" s="1">
        <f t="shared" si="21"/>
        <v>0</v>
      </c>
    </row>
    <row r="125" spans="2:30" hidden="1" x14ac:dyDescent="0.25">
      <c r="B125" s="24" t="str">
        <f t="shared" si="18"/>
        <v/>
      </c>
      <c r="C125" s="30" t="str">
        <f>IF('תנאי סף'!$AK125&lt;&gt;1,"",'תנאי סף'!C125)</f>
        <v/>
      </c>
      <c r="D125" s="30" t="str">
        <f>IF('תנאי סף'!$AK125&lt;&gt;1,"",'תנאי סף'!D125)</f>
        <v/>
      </c>
      <c r="E125" s="30" t="str">
        <f>IF('תנאי סף'!$AK125&lt;&gt;1,"",'תנאי סף'!E125)</f>
        <v/>
      </c>
      <c r="F125" s="30" t="str">
        <f>IF('תנאי סף'!$AK125&lt;&gt;1,"",'תנאי סף'!F125)</f>
        <v/>
      </c>
      <c r="G125" s="26"/>
      <c r="H125" s="27" t="str">
        <f>IF($F125="","",IF('תנאי סף'!$H125="",$AB$1,'תנאי סף'!$H125))</f>
        <v/>
      </c>
      <c r="I125" s="27"/>
      <c r="J125" s="28"/>
      <c r="K125" s="27"/>
      <c r="L125" s="28"/>
      <c r="M125" s="27"/>
      <c r="N125" s="30"/>
      <c r="O125" s="30"/>
      <c r="P125" s="28" t="str">
        <f>IF($F125="","",'ייחודיות ומורכבות'!G125)</f>
        <v/>
      </c>
      <c r="Q125" s="28"/>
      <c r="R125" s="28"/>
      <c r="S125" s="28"/>
      <c r="T125" s="28"/>
      <c r="U125" s="202" t="str">
        <f t="shared" si="17"/>
        <v/>
      </c>
      <c r="V125" s="28"/>
      <c r="W125" s="28"/>
      <c r="X125" s="28"/>
      <c r="Y125" s="28"/>
      <c r="Z125" s="218" t="str">
        <f t="shared" si="19"/>
        <v/>
      </c>
      <c r="AA125" s="1">
        <f t="shared" si="20"/>
        <v>0</v>
      </c>
      <c r="AB125" s="1" t="str">
        <f t="shared" si="16"/>
        <v/>
      </c>
      <c r="AC125" s="1" t="str">
        <f t="shared" si="16"/>
        <v/>
      </c>
      <c r="AD125" s="1">
        <f t="shared" si="21"/>
        <v>0</v>
      </c>
    </row>
    <row r="126" spans="2:30" hidden="1" x14ac:dyDescent="0.25">
      <c r="B126" s="24" t="str">
        <f t="shared" si="18"/>
        <v/>
      </c>
      <c r="C126" s="30" t="str">
        <f>IF('תנאי סף'!$AK126&lt;&gt;1,"",'תנאי סף'!C126)</f>
        <v/>
      </c>
      <c r="D126" s="30" t="str">
        <f>IF('תנאי סף'!$AK126&lt;&gt;1,"",'תנאי סף'!D126)</f>
        <v/>
      </c>
      <c r="E126" s="30" t="str">
        <f>IF('תנאי סף'!$AK126&lt;&gt;1,"",'תנאי סף'!E126)</f>
        <v/>
      </c>
      <c r="F126" s="30" t="str">
        <f>IF('תנאי סף'!$AK126&lt;&gt;1,"",'תנאי סף'!F126)</f>
        <v/>
      </c>
      <c r="G126" s="26"/>
      <c r="H126" s="27" t="str">
        <f>IF($F126="","",IF('תנאי סף'!$H126="",$AB$1,'תנאי סף'!$H126))</f>
        <v/>
      </c>
      <c r="I126" s="27"/>
      <c r="J126" s="28"/>
      <c r="K126" s="27"/>
      <c r="L126" s="28"/>
      <c r="M126" s="27"/>
      <c r="N126" s="30"/>
      <c r="O126" s="30"/>
      <c r="P126" s="28" t="str">
        <f>IF($F126="","",'ייחודיות ומורכבות'!G126)</f>
        <v/>
      </c>
      <c r="Q126" s="28"/>
      <c r="R126" s="28"/>
      <c r="S126" s="28"/>
      <c r="T126" s="28"/>
      <c r="U126" s="202" t="str">
        <f t="shared" si="17"/>
        <v/>
      </c>
      <c r="V126" s="28"/>
      <c r="W126" s="28"/>
      <c r="X126" s="28"/>
      <c r="Y126" s="28"/>
      <c r="Z126" s="218" t="str">
        <f t="shared" si="19"/>
        <v/>
      </c>
      <c r="AA126" s="1">
        <f t="shared" si="20"/>
        <v>0</v>
      </c>
      <c r="AB126" s="1" t="str">
        <f t="shared" si="16"/>
        <v/>
      </c>
      <c r="AC126" s="1" t="str">
        <f t="shared" si="16"/>
        <v/>
      </c>
      <c r="AD126" s="1">
        <f t="shared" si="21"/>
        <v>0</v>
      </c>
    </row>
    <row r="127" spans="2:30" hidden="1" x14ac:dyDescent="0.25">
      <c r="B127" s="24" t="str">
        <f t="shared" si="18"/>
        <v/>
      </c>
      <c r="C127" s="30" t="str">
        <f>IF('תנאי סף'!$AK127&lt;&gt;1,"",'תנאי סף'!C127)</f>
        <v/>
      </c>
      <c r="D127" s="30" t="str">
        <f>IF('תנאי סף'!$AK127&lt;&gt;1,"",'תנאי סף'!D127)</f>
        <v/>
      </c>
      <c r="E127" s="30" t="str">
        <f>IF('תנאי סף'!$AK127&lt;&gt;1,"",'תנאי סף'!E127)</f>
        <v/>
      </c>
      <c r="F127" s="30" t="str">
        <f>IF('תנאי סף'!$AK127&lt;&gt;1,"",'תנאי סף'!F127)</f>
        <v/>
      </c>
      <c r="G127" s="26"/>
      <c r="H127" s="27" t="str">
        <f>IF($F127="","",IF('תנאי סף'!$H127="",$AB$1,'תנאי סף'!$H127))</f>
        <v/>
      </c>
      <c r="I127" s="27"/>
      <c r="J127" s="28"/>
      <c r="K127" s="27"/>
      <c r="L127" s="28"/>
      <c r="M127" s="27"/>
      <c r="N127" s="30"/>
      <c r="O127" s="30"/>
      <c r="P127" s="28" t="str">
        <f>IF($F127="","",'ייחודיות ומורכבות'!G127)</f>
        <v/>
      </c>
      <c r="Q127" s="28"/>
      <c r="R127" s="28"/>
      <c r="S127" s="28"/>
      <c r="T127" s="28"/>
      <c r="U127" s="202" t="str">
        <f t="shared" si="17"/>
        <v/>
      </c>
      <c r="V127" s="28"/>
      <c r="W127" s="28"/>
      <c r="X127" s="28"/>
      <c r="Y127" s="28"/>
      <c r="Z127" s="218" t="str">
        <f t="shared" si="19"/>
        <v/>
      </c>
      <c r="AA127" s="1">
        <f t="shared" si="20"/>
        <v>0</v>
      </c>
      <c r="AB127" s="1" t="str">
        <f t="shared" si="16"/>
        <v/>
      </c>
      <c r="AC127" s="1" t="str">
        <f t="shared" si="16"/>
        <v/>
      </c>
      <c r="AD127" s="1">
        <f t="shared" si="21"/>
        <v>0</v>
      </c>
    </row>
    <row r="128" spans="2:30" hidden="1" x14ac:dyDescent="0.25">
      <c r="B128" s="24" t="str">
        <f t="shared" si="18"/>
        <v/>
      </c>
      <c r="C128" s="30" t="str">
        <f>IF('תנאי סף'!$AK128&lt;&gt;1,"",'תנאי סף'!C128)</f>
        <v/>
      </c>
      <c r="D128" s="30" t="str">
        <f>IF('תנאי סף'!$AK128&lt;&gt;1,"",'תנאי סף'!D128)</f>
        <v/>
      </c>
      <c r="E128" s="30" t="str">
        <f>IF('תנאי סף'!$AK128&lt;&gt;1,"",'תנאי סף'!E128)</f>
        <v/>
      </c>
      <c r="F128" s="30" t="str">
        <f>IF('תנאי סף'!$AK128&lt;&gt;1,"",'תנאי סף'!F128)</f>
        <v/>
      </c>
      <c r="G128" s="26"/>
      <c r="H128" s="27" t="str">
        <f>IF($F128="","",IF('תנאי סף'!$H128="",$AB$1,'תנאי סף'!$H128))</f>
        <v/>
      </c>
      <c r="I128" s="27"/>
      <c r="J128" s="28"/>
      <c r="K128" s="27"/>
      <c r="L128" s="28"/>
      <c r="M128" s="27"/>
      <c r="N128" s="30"/>
      <c r="O128" s="30"/>
      <c r="P128" s="28" t="str">
        <f>IF($F128="","",'ייחודיות ומורכבות'!G128)</f>
        <v/>
      </c>
      <c r="Q128" s="28"/>
      <c r="R128" s="28"/>
      <c r="S128" s="28"/>
      <c r="T128" s="28"/>
      <c r="U128" s="202" t="str">
        <f t="shared" si="17"/>
        <v/>
      </c>
      <c r="V128" s="28"/>
      <c r="W128" s="28"/>
      <c r="X128" s="28"/>
      <c r="Y128" s="28"/>
      <c r="Z128" s="218" t="str">
        <f t="shared" si="19"/>
        <v/>
      </c>
      <c r="AA128" s="1">
        <f t="shared" si="20"/>
        <v>0</v>
      </c>
      <c r="AB128" s="1" t="str">
        <f t="shared" si="16"/>
        <v/>
      </c>
      <c r="AC128" s="1" t="str">
        <f t="shared" si="16"/>
        <v/>
      </c>
      <c r="AD128" s="1">
        <f t="shared" si="21"/>
        <v>0</v>
      </c>
    </row>
    <row r="129" spans="2:30" hidden="1" x14ac:dyDescent="0.25">
      <c r="B129" s="24" t="str">
        <f t="shared" si="18"/>
        <v/>
      </c>
      <c r="C129" s="30" t="str">
        <f>IF('תנאי סף'!$AK129&lt;&gt;1,"",'תנאי סף'!C129)</f>
        <v/>
      </c>
      <c r="D129" s="30" t="str">
        <f>IF('תנאי סף'!$AK129&lt;&gt;1,"",'תנאי סף'!D129)</f>
        <v/>
      </c>
      <c r="E129" s="30" t="str">
        <f>IF('תנאי סף'!$AK129&lt;&gt;1,"",'תנאי סף'!E129)</f>
        <v/>
      </c>
      <c r="F129" s="30" t="str">
        <f>IF('תנאי סף'!$AK129&lt;&gt;1,"",'תנאי סף'!F129)</f>
        <v/>
      </c>
      <c r="G129" s="26"/>
      <c r="H129" s="27" t="str">
        <f>IF($F129="","",IF('תנאי סף'!$H129="",$AB$1,'תנאי סף'!$H129))</f>
        <v/>
      </c>
      <c r="I129" s="27"/>
      <c r="J129" s="28"/>
      <c r="K129" s="27"/>
      <c r="L129" s="28"/>
      <c r="M129" s="27"/>
      <c r="N129" s="30"/>
      <c r="O129" s="30"/>
      <c r="P129" s="28" t="str">
        <f>IF($F129="","",'ייחודיות ומורכבות'!G129)</f>
        <v/>
      </c>
      <c r="Q129" s="28"/>
      <c r="R129" s="28"/>
      <c r="S129" s="28"/>
      <c r="T129" s="28"/>
      <c r="U129" s="202" t="str">
        <f t="shared" si="17"/>
        <v/>
      </c>
      <c r="V129" s="28"/>
      <c r="W129" s="28"/>
      <c r="X129" s="28"/>
      <c r="Y129" s="28"/>
      <c r="Z129" s="218" t="str">
        <f t="shared" si="19"/>
        <v/>
      </c>
      <c r="AA129" s="1">
        <f t="shared" si="20"/>
        <v>0</v>
      </c>
      <c r="AB129" s="1" t="str">
        <f t="shared" si="16"/>
        <v/>
      </c>
      <c r="AC129" s="1" t="str">
        <f t="shared" si="16"/>
        <v/>
      </c>
      <c r="AD129" s="1">
        <f t="shared" si="21"/>
        <v>0</v>
      </c>
    </row>
    <row r="130" spans="2:30" ht="16.5" hidden="1" thickBot="1" x14ac:dyDescent="0.3">
      <c r="B130" s="24" t="str">
        <f t="shared" si="18"/>
        <v/>
      </c>
      <c r="C130" s="30" t="str">
        <f>IF('תנאי סף'!$AK130&lt;&gt;1,"",'תנאי סף'!C130)</f>
        <v/>
      </c>
      <c r="D130" s="30" t="str">
        <f>IF('תנאי סף'!$AK130&lt;&gt;1,"",'תנאי סף'!D130)</f>
        <v/>
      </c>
      <c r="E130" s="30" t="str">
        <f>IF('תנאי סף'!$AK130&lt;&gt;1,"",'תנאי סף'!E130)</f>
        <v/>
      </c>
      <c r="F130" s="30" t="str">
        <f>IF('תנאי סף'!$AK130&lt;&gt;1,"",'תנאי סף'!F130)</f>
        <v/>
      </c>
      <c r="G130" s="26"/>
      <c r="H130" s="27" t="str">
        <f>IF($F130="","",IF('תנאי סף'!$H130="",$AB$1,'תנאי סף'!$H130))</f>
        <v/>
      </c>
      <c r="I130" s="27"/>
      <c r="J130" s="28"/>
      <c r="K130" s="27"/>
      <c r="L130" s="28"/>
      <c r="M130" s="27"/>
      <c r="N130" s="30"/>
      <c r="O130" s="30"/>
      <c r="P130" s="28" t="str">
        <f>IF($F130="","",'ייחודיות ומורכבות'!G130)</f>
        <v/>
      </c>
      <c r="Q130" s="28"/>
      <c r="R130" s="28"/>
      <c r="S130" s="28"/>
      <c r="T130" s="28"/>
      <c r="U130" s="202" t="str">
        <f t="shared" si="17"/>
        <v/>
      </c>
      <c r="V130" s="28"/>
      <c r="W130" s="28"/>
      <c r="X130" s="28"/>
      <c r="Y130" s="28"/>
      <c r="Z130" s="218" t="str">
        <f t="shared" si="19"/>
        <v/>
      </c>
      <c r="AA130" s="1">
        <f t="shared" si="20"/>
        <v>0</v>
      </c>
      <c r="AB130" s="1" t="str">
        <f t="shared" si="16"/>
        <v/>
      </c>
      <c r="AC130" s="1" t="str">
        <f t="shared" si="16"/>
        <v/>
      </c>
      <c r="AD130" s="1">
        <f t="shared" si="21"/>
        <v>0</v>
      </c>
    </row>
    <row r="131" spans="2:30" ht="19.5" thickBot="1" x14ac:dyDescent="0.35">
      <c r="B131" s="432" t="s">
        <v>66</v>
      </c>
      <c r="C131" s="433"/>
      <c r="D131" s="433"/>
      <c r="E131" s="433"/>
      <c r="F131" s="433"/>
      <c r="G131" s="29">
        <f>SUM(G31:G130)</f>
        <v>22</v>
      </c>
      <c r="H131" s="29">
        <f t="shared" ref="H131:Z131" si="22">SUM(H31:H130)</f>
        <v>2595800</v>
      </c>
      <c r="I131" s="29">
        <f t="shared" si="22"/>
        <v>0</v>
      </c>
      <c r="J131" s="29">
        <f t="shared" si="22"/>
        <v>0</v>
      </c>
      <c r="K131" s="29">
        <f t="shared" si="22"/>
        <v>0</v>
      </c>
      <c r="L131" s="29">
        <f t="shared" si="22"/>
        <v>0</v>
      </c>
      <c r="M131" s="29">
        <f t="shared" si="22"/>
        <v>0</v>
      </c>
      <c r="N131" s="29">
        <f t="shared" si="22"/>
        <v>0</v>
      </c>
      <c r="O131" s="29">
        <f t="shared" si="22"/>
        <v>0</v>
      </c>
      <c r="P131" s="29">
        <f t="shared" si="22"/>
        <v>14</v>
      </c>
      <c r="Q131" s="29">
        <f t="shared" si="22"/>
        <v>0</v>
      </c>
      <c r="R131" s="29">
        <f t="shared" si="22"/>
        <v>0</v>
      </c>
      <c r="S131" s="29">
        <f t="shared" si="22"/>
        <v>0</v>
      </c>
      <c r="T131" s="29">
        <f t="shared" si="22"/>
        <v>0</v>
      </c>
      <c r="U131" s="29">
        <f t="shared" si="22"/>
        <v>36.666666666666671</v>
      </c>
      <c r="V131" s="29">
        <f t="shared" si="22"/>
        <v>0</v>
      </c>
      <c r="W131" s="29">
        <f t="shared" si="22"/>
        <v>0</v>
      </c>
      <c r="X131" s="29">
        <f t="shared" si="22"/>
        <v>0</v>
      </c>
      <c r="Y131" s="29">
        <f t="shared" si="22"/>
        <v>0</v>
      </c>
      <c r="Z131" s="157">
        <f t="shared" si="22"/>
        <v>0.99999999999999989</v>
      </c>
    </row>
  </sheetData>
  <sheetProtection algorithmName="SHA-512" hashValue="ybtaYjBRqdHtb6CjrqcNyXfvmJRqIcfIY/PD0zR/VLQQ7EY6gDXCBHqPIWEn7tsUQWFU8OMc8wZKsv5nZwkmUA==" saltValue="YrBoIuybtSv7Q/ihMV9BrA==" spinCount="100000" sheet="1" scenarios="1" formatColumns="0" formatRows="0" autoFilter="0"/>
  <customSheetViews>
    <customSheetView guid="{ACEA4501-B661-4721-B7EC-F9928E7BE107}" scale="90" showPageBreaks="1" showGridLines="0" printArea="1" hiddenRows="1" hiddenColumns="1" view="pageBreakPreview">
      <pane xSplit="6" ySplit="30" topLeftCell="G31" activePane="bottomRight" state="frozen"/>
      <selection pane="bottomRight" activeCell="G33" sqref="G33"/>
      <pageMargins left="0" right="0" top="0" bottom="0" header="0" footer="0"/>
      <printOptions horizontalCentered="1"/>
      <pageSetup paperSize="9" scale="75" orientation="portrait" r:id="rId1"/>
      <headerFooter>
        <oddHeader>&amp;C&amp;Uמבחנים לתמיכה של משרד התרבות והספורט</oddHeader>
        <oddFooter>&amp;Lא. חפץ ושות'
יעוץ כלכלי&amp;C&amp;P</oddFooter>
      </headerFooter>
    </customSheetView>
    <customSheetView guid="{289214DB-DADE-4AC9-A83A-7FFFB7419F75}" scale="90" showPageBreaks="1" showGridLines="0" printArea="1" hiddenRows="1" hiddenColumns="1" view="pageBreakPreview">
      <pane xSplit="6" ySplit="30" topLeftCell="V31" activePane="bottomRight" state="frozen"/>
      <selection pane="bottomRight" activeCell="G33" sqref="G33"/>
      <pageMargins left="0" right="0" top="0" bottom="0" header="0" footer="0"/>
      <printOptions horizontalCentered="1"/>
      <pageSetup paperSize="9" scale="75" orientation="portrait" r:id="rId2"/>
      <headerFooter>
        <oddHeader>&amp;C&amp;Uמבחנים לתמיכה של משרד התרבות והספורט</oddHeader>
        <oddFooter>&amp;Lא. חפץ ושות'
יעוץ כלכלי&amp;C&amp;P</oddFooter>
      </headerFooter>
    </customSheetView>
    <customSheetView guid="{828BBF9A-32A2-49E5-8737-465D4975B987}" scale="90" showPageBreaks="1" showGridLines="0" printArea="1" hiddenRows="1" hiddenColumns="1" view="pageBreakPreview">
      <pane xSplit="6" ySplit="30" topLeftCell="G31" activePane="bottomRight" state="frozen"/>
      <selection pane="bottomRight" activeCell="G33" sqref="G33"/>
      <pageMargins left="0" right="0" top="0" bottom="0" header="0" footer="0"/>
      <printOptions horizontalCentered="1"/>
      <pageSetup paperSize="9" scale="75" orientation="portrait" r:id="rId3"/>
      <headerFooter>
        <oddHeader>&amp;C&amp;Uמבחנים לתמיכה של משרד התרבות והספורט</oddHeader>
        <oddFooter>&amp;Lא. חפץ ושות'
יעוץ כלכלי&amp;C&amp;P</oddFooter>
      </headerFooter>
    </customSheetView>
  </customSheetViews>
  <mergeCells count="19">
    <mergeCell ref="B131:F131"/>
    <mergeCell ref="Q29:Q30"/>
    <mergeCell ref="R29:R30"/>
    <mergeCell ref="S29:S30"/>
    <mergeCell ref="T29:T30"/>
    <mergeCell ref="C29:C30"/>
    <mergeCell ref="D29:D30"/>
    <mergeCell ref="E29:E30"/>
    <mergeCell ref="Y29:Y30"/>
    <mergeCell ref="Z29:Z30"/>
    <mergeCell ref="P29:P30"/>
    <mergeCell ref="H29:H30"/>
    <mergeCell ref="B1:Z1"/>
    <mergeCell ref="B29:B30"/>
    <mergeCell ref="F29:F30"/>
    <mergeCell ref="U29:U30"/>
    <mergeCell ref="V29:V30"/>
    <mergeCell ref="W29:W30"/>
    <mergeCell ref="X29:X30"/>
  </mergeCells>
  <conditionalFormatting sqref="B31:O130">
    <cfRule type="expression" dxfId="88" priority="13" stopIfTrue="1">
      <formula>AND($F31="",B31&lt;&gt;"")</formula>
    </cfRule>
    <cfRule type="expression" dxfId="87" priority="14">
      <formula>$F31=""</formula>
    </cfRule>
    <cfRule type="expression" dxfId="86" priority="15">
      <formula>B$30&lt;&gt;""</formula>
    </cfRule>
  </conditionalFormatting>
  <conditionalFormatting sqref="P31:T31 P32:U130">
    <cfRule type="expression" dxfId="85" priority="26">
      <formula>$F31=""</formula>
    </cfRule>
    <cfRule type="expression" dxfId="84" priority="27">
      <formula>P$30&lt;&gt;""</formula>
    </cfRule>
  </conditionalFormatting>
  <conditionalFormatting sqref="P32:U130 P31:T31">
    <cfRule type="expression" dxfId="83" priority="25" stopIfTrue="1">
      <formula>AND($F31="",P31&lt;&gt;"")</formula>
    </cfRule>
  </conditionalFormatting>
  <conditionalFormatting sqref="U31:Z130">
    <cfRule type="expression" dxfId="82" priority="1" stopIfTrue="1">
      <formula>AND($F31="",U31&lt;&gt;"")</formula>
    </cfRule>
    <cfRule type="expression" dxfId="81" priority="2">
      <formula>$F31=""</formula>
    </cfRule>
    <cfRule type="expression" dxfId="80" priority="3">
      <formula>U$30&lt;&gt;""</formula>
    </cfRule>
  </conditionalFormatting>
  <dataValidations count="9">
    <dataValidation type="decimal" operator="notBetween" allowBlank="1" showInputMessage="1" showErrorMessage="1" errorTitle="נתון שגוי." error="ניתן להזין רק מספר" sqref="H31:H130" xr:uid="{00000000-0002-0000-0800-000000000000}">
      <formula1>-999999999</formula1>
      <formula2>-999999998</formula2>
    </dataValidation>
    <dataValidation type="whole" operator="notBetween" allowBlank="1" showInputMessage="1" showErrorMessage="1" errorTitle="נתון שגוי." error="ניתן להזין רק מספר שלם" sqref="I31:I130" xr:uid="{00000000-0002-0000-0800-000001000000}">
      <formula1>-999999999</formula1>
      <formula2>-999999998</formula2>
    </dataValidation>
    <dataValidation type="decimal" operator="greaterThanOrEqual" allowBlank="1" showInputMessage="1" showErrorMessage="1" errorTitle="נתון שגוי." error="ניתן להזין רק מספר גדול או שווה ל-0." sqref="J31:J130" xr:uid="{00000000-0002-0000-0800-000002000000}">
      <formula1>0</formula1>
    </dataValidation>
    <dataValidation type="whole" operator="greaterThanOrEqual" allowBlank="1" showInputMessage="1" showErrorMessage="1" errorTitle="נתון שגוי." error="ניתן להזין רק מספר שלם גדול או שווה ל-0." sqref="K31" xr:uid="{00000000-0002-0000-0800-000003000000}">
      <formula1>0</formula1>
    </dataValidation>
    <dataValidation type="decimal" operator="greaterThan" allowBlank="1" showInputMessage="1" showErrorMessage="1" errorTitle="נתון שגוי." error="ניתן להזין רק מספר גדול מ-0" sqref="L31:L130" xr:uid="{00000000-0002-0000-0800-000004000000}">
      <formula1>0</formula1>
    </dataValidation>
    <dataValidation type="whole" operator="greaterThan" allowBlank="1" showInputMessage="1" showErrorMessage="1" errorTitle="נתון שגוי." error="ניתן להזין רק מספר שלם גדול מ-0" sqref="M31:M130" xr:uid="{00000000-0002-0000-0800-000005000000}">
      <formula1>0</formula1>
    </dataValidation>
    <dataValidation type="whole" operator="greaterThanOrEqual" allowBlank="1" showInputMessage="1" showErrorMessage="1" errorTitle="נתון שגוי." error="ניתן להזין רק מספר שלום גדול או שווה ל-0." sqref="G31:G130" xr:uid="{00000000-0002-0000-0800-000006000000}">
      <formula1>0</formula1>
    </dataValidation>
    <dataValidation type="list" allowBlank="1" showInputMessage="1" showErrorMessage="1" sqref="O31:O130" xr:uid="{00000000-0002-0000-0800-000007000000}">
      <formula1>$BA31:$BJ31</formula1>
    </dataValidation>
    <dataValidation type="list" allowBlank="1" showInputMessage="1" showErrorMessage="1" sqref="I30:O30 G30" xr:uid="{00000000-0002-0000-0800-000008000000}">
      <formula1>$AE$1:$AZ$1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portrait" r:id="rId4"/>
  <headerFooter>
    <oddHeader>&amp;C&amp;Uמבחנים לתמיכה של משרד התרבות והספורט</oddHeader>
    <oddFooter>&amp;Lא. חפץ ושות'
יעוץ כלכלי&amp;C&amp;P</oddFooter>
  </headerFooter>
  <ignoredErrors>
    <ignoredError sqref="G27:U27 W27 Y27:Z27" evalError="1"/>
  </ignoredErrors>
  <legacyDrawing r:id="rId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6" operator="containsText" id="{B471F413-5C2D-4225-BD4F-3C4E4738818C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B31:O130</xm:sqref>
        </x14:conditionalFormatting>
        <x14:conditionalFormatting xmlns:xm="http://schemas.microsoft.com/office/excel/2006/main">
          <x14:cfRule type="containsText" priority="28" operator="containsText" id="{ED7C0634-1624-447A-897C-8F9EA0842732}">
            <xm:f>NOT(ISERROR(SEARCH($AB$1,P31)))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P31:T31 P32:U130</xm:sqref>
        </x14:conditionalFormatting>
        <x14:conditionalFormatting xmlns:xm="http://schemas.microsoft.com/office/excel/2006/main">
          <x14:cfRule type="containsText" priority="4" operator="containsText" id="{186B9240-A630-4252-A94C-88BCCB0356A0}">
            <xm:f>NOT(ISERROR(SEARCH($AB$1,U31)))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U31:Z130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Worksheet______28">
    <tabColor theme="4" tint="-0.249977111117893"/>
  </sheetPr>
  <dimension ref="A1:BK131"/>
  <sheetViews>
    <sheetView showGridLines="0" rightToLeft="1" view="pageBreakPreview" zoomScale="90" zoomScaleNormal="100" zoomScaleSheetLayoutView="90" workbookViewId="0">
      <pane ySplit="1" topLeftCell="A2" activePane="bottomLeft" state="frozen"/>
      <selection activeCell="B1" sqref="B1"/>
      <selection pane="bottomLeft" activeCell="G39" sqref="G39"/>
    </sheetView>
  </sheetViews>
  <sheetFormatPr defaultColWidth="9.140625" defaultRowHeight="15.75" outlineLevelRow="1" x14ac:dyDescent="0.25"/>
  <cols>
    <col min="1" max="1" width="9.140625" style="1" hidden="1" customWidth="1"/>
    <col min="2" max="2" width="6.85546875" style="1" customWidth="1"/>
    <col min="3" max="3" width="13.140625" style="1" customWidth="1"/>
    <col min="4" max="4" width="14.140625" style="1" bestFit="1" customWidth="1"/>
    <col min="5" max="5" width="26.42578125" style="1" customWidth="1"/>
    <col min="6" max="6" width="36.42578125" style="1" bestFit="1" customWidth="1"/>
    <col min="7" max="7" width="23" style="1" customWidth="1"/>
    <col min="8" max="8" width="13.140625" style="1" hidden="1" customWidth="1"/>
    <col min="9" max="20" width="21.42578125" style="1" hidden="1" customWidth="1"/>
    <col min="21" max="21" width="18.85546875" style="1" customWidth="1"/>
    <col min="22" max="25" width="21.42578125" style="1" hidden="1" customWidth="1"/>
    <col min="26" max="26" width="14" style="1" bestFit="1" customWidth="1"/>
    <col min="27" max="29" width="9.140625" style="1" hidden="1" customWidth="1"/>
    <col min="30" max="30" width="11.85546875" style="1" hidden="1" customWidth="1"/>
    <col min="31" max="32" width="9.140625" style="1" hidden="1" customWidth="1"/>
    <col min="33" max="33" width="10.140625" style="1" hidden="1" customWidth="1"/>
    <col min="34" max="34" width="16.85546875" style="1" hidden="1" customWidth="1"/>
    <col min="35" max="35" width="8.85546875" style="1" hidden="1" customWidth="1"/>
    <col min="36" max="36" width="11.85546875" style="1" hidden="1" customWidth="1"/>
    <col min="37" max="37" width="17.85546875" style="1" hidden="1" customWidth="1"/>
    <col min="38" max="48" width="9.140625" style="1" hidden="1" customWidth="1"/>
    <col min="49" max="49" width="10.85546875" style="1" hidden="1" customWidth="1"/>
    <col min="50" max="63" width="9.140625" style="1" hidden="1" customWidth="1"/>
    <col min="64" max="200" width="9.140625" style="1" customWidth="1"/>
    <col min="201" max="16384" width="9.140625" style="1"/>
  </cols>
  <sheetData>
    <row r="1" spans="2:52" ht="21" customHeight="1" thickBot="1" x14ac:dyDescent="0.3">
      <c r="B1" s="422" t="str">
        <f ca="1">MID(CELL("filename",AC2),FIND("]",CELL("filename",AC2),1)+1,99)</f>
        <v>הערכה כללית ותרומה לקהילה</v>
      </c>
      <c r="C1" s="423"/>
      <c r="D1" s="423"/>
      <c r="E1" s="423"/>
      <c r="F1" s="423"/>
      <c r="G1" s="423"/>
      <c r="H1" s="423"/>
      <c r="I1" s="423"/>
      <c r="J1" s="423"/>
      <c r="K1" s="423"/>
      <c r="L1" s="423"/>
      <c r="M1" s="423"/>
      <c r="N1" s="423"/>
      <c r="O1" s="423"/>
      <c r="P1" s="423"/>
      <c r="Q1" s="423"/>
      <c r="R1" s="423"/>
      <c r="S1" s="423"/>
      <c r="T1" s="423"/>
      <c r="U1" s="423"/>
      <c r="V1" s="423"/>
      <c r="W1" s="423"/>
      <c r="X1" s="423"/>
      <c r="Y1" s="423"/>
      <c r="Z1" s="423"/>
      <c r="AB1" s="1" t="s">
        <v>92</v>
      </c>
      <c r="AD1" s="8" t="s">
        <v>93</v>
      </c>
      <c r="AE1" s="9" t="s">
        <v>94</v>
      </c>
      <c r="AF1" s="9" t="s">
        <v>95</v>
      </c>
      <c r="AG1" s="9" t="s">
        <v>96</v>
      </c>
      <c r="AH1" s="9" t="s">
        <v>97</v>
      </c>
      <c r="AI1" s="9" t="s">
        <v>98</v>
      </c>
      <c r="AJ1" s="9" t="s">
        <v>99</v>
      </c>
      <c r="AK1" s="10" t="s">
        <v>100</v>
      </c>
      <c r="AL1" s="9" t="s">
        <v>101</v>
      </c>
      <c r="AM1" s="10" t="s">
        <v>102</v>
      </c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10"/>
    </row>
    <row r="2" spans="2:52" ht="20.25" customHeight="1" x14ac:dyDescent="0.25">
      <c r="U2" s="5" t="str">
        <f>'פרמטרים לקריטריונים'!$B$4</f>
        <v>שנת תקציב</v>
      </c>
      <c r="Y2" s="5" t="str">
        <f>'פרמטרים לקריטריונים'!$B$4</f>
        <v>שנת תקציב</v>
      </c>
      <c r="Z2" s="7">
        <f>'פרמטרים לקריטריונים'!$C$4</f>
        <v>2025</v>
      </c>
      <c r="AE2" s="1">
        <f>IF(ISNA(MATCH(G31,$AB$30:$AC$30,0)),0,1)</f>
        <v>0</v>
      </c>
      <c r="AF2" s="1">
        <f>IF(IFERROR(G31*1,"bad")="bad",0,1)</f>
        <v>0</v>
      </c>
      <c r="AG2" s="1">
        <f>IF(IFERROR(IF(G31=TRUNC(G31),1,"bad"),"bad")="bad",0,1)</f>
        <v>0</v>
      </c>
      <c r="AH2" s="1">
        <f>IF(AND(IF(IFERROR(G31*1,"bad")="bad",0,1)=1,G31&gt;=0),1,0)</f>
        <v>0</v>
      </c>
      <c r="AI2" s="1">
        <f>IF(AND(IF(IFERROR(IF(G31=TRUNC(G31),1,"bad"),"bad")="bad",0,1)=1,G31&gt;=0),1,0)</f>
        <v>0</v>
      </c>
      <c r="AJ2" s="1">
        <f>IF(AND(IF(IFERROR(G31*1,"bad")="bad",0,1)=1,G31&gt;0),1,0)</f>
        <v>0</v>
      </c>
      <c r="AK2" s="1">
        <f>IF(AND(IF(IFERROR(IF(G31=TRUNC(G31),1,"bad"),"bad")="bad",0,1)=1,G31&gt;0),1,0)</f>
        <v>0</v>
      </c>
      <c r="AL2" s="1">
        <v>1</v>
      </c>
      <c r="AM2" s="1">
        <f>IF(IFERROR(HLOOKUP(G31,$BA$30:$BK$30,1,0),"bad")="bad",0,1)</f>
        <v>1</v>
      </c>
    </row>
    <row r="3" spans="2:52" ht="19.5" thickBot="1" x14ac:dyDescent="0.3">
      <c r="E3" s="327" t="str">
        <f>'פרמטרים לקריטריונים'!B189</f>
        <v>איכות לפי המלצת המדור</v>
      </c>
      <c r="F3" s="327" t="str">
        <f>'פרמטרים לקריטריונים'!C189</f>
        <v>ניקוד</v>
      </c>
      <c r="U3" s="11" t="str">
        <f>'פרמטרים לקריטריונים'!$B$5</f>
        <v>תקציב התמיכה</v>
      </c>
      <c r="Y3" s="11" t="str">
        <f>'פרמטרים לקריטריונים'!$B$5</f>
        <v>תקציב התמיכה</v>
      </c>
      <c r="Z3" s="13">
        <f>'פרמטרים לקריטריונים'!$C$5</f>
        <v>2100000</v>
      </c>
      <c r="AC3" s="1">
        <f>IF(G$30="",1,IF(G31="",0,IF(G$30=$AE$1,11,IF(G$30=$AF$1,12,IF(G$30=$AEG1,13,IF(G$30=$AH$1,14,IF(G$30=$AI$1,15,IF(G$30=$AJ$1,16,IF(G$30=$AK$1,17,IF(G$30=$AL$1,18,IF(G$30=$AM$1,19,0)))))))))))</f>
        <v>19</v>
      </c>
      <c r="AD3" s="1" t="s">
        <v>103</v>
      </c>
      <c r="AE3" s="1">
        <v>1</v>
      </c>
      <c r="AF3" s="1">
        <v>2</v>
      </c>
      <c r="AG3" s="1">
        <v>3</v>
      </c>
      <c r="AH3" s="1">
        <v>4</v>
      </c>
      <c r="AI3" s="1">
        <v>5</v>
      </c>
      <c r="AJ3" s="1">
        <v>6</v>
      </c>
      <c r="AK3" s="1">
        <v>7</v>
      </c>
      <c r="AL3" s="1">
        <v>8</v>
      </c>
      <c r="AM3" s="1">
        <v>9</v>
      </c>
    </row>
    <row r="4" spans="2:52" ht="16.5" outlineLevel="1" thickBot="1" x14ac:dyDescent="0.3">
      <c r="E4" s="332" t="str">
        <f>'פרמטרים לקריטריונים'!B190</f>
        <v>איכות מצוינת</v>
      </c>
      <c r="F4" s="333">
        <f>'פרמטרים לקריטריונים'!C190</f>
        <v>5</v>
      </c>
      <c r="AD4" s="1" t="s">
        <v>105</v>
      </c>
      <c r="AE4" s="8" t="s">
        <v>84</v>
      </c>
      <c r="AF4" s="9" t="s">
        <v>85</v>
      </c>
      <c r="AG4" s="9" t="s">
        <v>86</v>
      </c>
      <c r="AH4" s="9" t="s">
        <v>87</v>
      </c>
      <c r="AI4" s="9"/>
      <c r="AJ4" s="9"/>
      <c r="AK4" s="9"/>
      <c r="AL4" s="9"/>
      <c r="AM4" s="9"/>
      <c r="AN4" s="10"/>
    </row>
    <row r="5" spans="2:52" outlineLevel="1" x14ac:dyDescent="0.25">
      <c r="E5" s="332" t="str">
        <f>'פרמטרים לקריטריונים'!B191</f>
        <v>איכות טובה מאוד</v>
      </c>
      <c r="F5" s="333">
        <f>'פרמטרים לקריטריונים'!C191</f>
        <v>3</v>
      </c>
    </row>
    <row r="6" spans="2:52" outlineLevel="1" x14ac:dyDescent="0.25">
      <c r="E6" s="332" t="str">
        <f>'פרמטרים לקריטריונים'!B192</f>
        <v>איכות טובה</v>
      </c>
      <c r="F6" s="333">
        <f>'פרמטרים לקריטריונים'!C192</f>
        <v>2</v>
      </c>
    </row>
    <row r="7" spans="2:52" outlineLevel="1" x14ac:dyDescent="0.25">
      <c r="E7" s="332" t="str">
        <f>'פרמטרים לקריטריונים'!B193</f>
        <v>איכות בינונית</v>
      </c>
      <c r="F7" s="333">
        <f>'פרמטרים לקריטריונים'!C193</f>
        <v>1</v>
      </c>
    </row>
    <row r="8" spans="2:52" hidden="1" outlineLevel="1" x14ac:dyDescent="0.25">
      <c r="E8" s="332"/>
      <c r="F8" s="333"/>
    </row>
    <row r="9" spans="2:52" hidden="1" outlineLevel="1" x14ac:dyDescent="0.25"/>
    <row r="10" spans="2:52" ht="16.5" outlineLevel="1" thickBot="1" x14ac:dyDescent="0.3"/>
    <row r="11" spans="2:52" hidden="1" outlineLevel="1" x14ac:dyDescent="0.25"/>
    <row r="12" spans="2:52" hidden="1" outlineLevel="1" x14ac:dyDescent="0.25"/>
    <row r="13" spans="2:52" hidden="1" outlineLevel="1" x14ac:dyDescent="0.25"/>
    <row r="14" spans="2:52" hidden="1" outlineLevel="1" x14ac:dyDescent="0.25"/>
    <row r="15" spans="2:52" hidden="1" outlineLevel="1" x14ac:dyDescent="0.25"/>
    <row r="16" spans="2:52" hidden="1" outlineLevel="1" x14ac:dyDescent="0.25"/>
    <row r="17" spans="1:56" hidden="1" outlineLevel="1" x14ac:dyDescent="0.25"/>
    <row r="18" spans="1:56" hidden="1" outlineLevel="1" x14ac:dyDescent="0.25"/>
    <row r="19" spans="1:56" hidden="1" outlineLevel="1" x14ac:dyDescent="0.25"/>
    <row r="20" spans="1:56" hidden="1" outlineLevel="1" x14ac:dyDescent="0.25"/>
    <row r="21" spans="1:56" ht="9.75" hidden="1" customHeight="1" x14ac:dyDescent="0.25"/>
    <row r="22" spans="1:56" ht="16.5" hidden="1" thickBot="1" x14ac:dyDescent="0.3"/>
    <row r="23" spans="1:56" hidden="1" x14ac:dyDescent="0.25">
      <c r="F23" s="332" t="str">
        <f>'פרמטרים לקריטריונים'!$D$31</f>
        <v>החלת מקדם</v>
      </c>
      <c r="G23" s="333">
        <f ca="1">VLOOKUP(B1,'פרמטרים לקריטריונים'!$B$32:$D$46,3,0)</f>
        <v>1</v>
      </c>
    </row>
    <row r="24" spans="1:56" hidden="1" x14ac:dyDescent="0.25"/>
    <row r="25" spans="1:56" hidden="1" x14ac:dyDescent="0.25">
      <c r="B25" s="1" t="s">
        <v>129</v>
      </c>
      <c r="G25" s="1">
        <f>IF(G30="",1,IF(IFERROR(HLOOKUP(G30,$AD$1:$AZ$2,1,0),0)=0,0,1))</f>
        <v>1</v>
      </c>
      <c r="H25" s="1">
        <f>IF(H30="",1,IF(IFERROR(HLOOKUP(H30,$AD$1:$AZ$2,1,0),0)=0,0,1))</f>
        <v>1</v>
      </c>
      <c r="I25" s="1">
        <f t="shared" ref="I25:Y25" si="0">IF(I30="",1,IF(IFERROR(HLOOKUP(I30,$AD$1:$AZ$2,1,0),0)=0,0,1))</f>
        <v>1</v>
      </c>
      <c r="J25" s="1">
        <f t="shared" si="0"/>
        <v>1</v>
      </c>
      <c r="K25" s="1">
        <f t="shared" si="0"/>
        <v>1</v>
      </c>
      <c r="L25" s="1">
        <f t="shared" si="0"/>
        <v>1</v>
      </c>
      <c r="M25" s="1">
        <f t="shared" si="0"/>
        <v>1</v>
      </c>
      <c r="N25" s="1">
        <f t="shared" si="0"/>
        <v>1</v>
      </c>
      <c r="O25" s="1">
        <f t="shared" si="0"/>
        <v>1</v>
      </c>
      <c r="P25" s="1">
        <f t="shared" si="0"/>
        <v>1</v>
      </c>
      <c r="Q25" s="1">
        <f t="shared" si="0"/>
        <v>1</v>
      </c>
      <c r="R25" s="1">
        <f t="shared" si="0"/>
        <v>1</v>
      </c>
      <c r="S25" s="1">
        <f t="shared" si="0"/>
        <v>1</v>
      </c>
      <c r="T25" s="1">
        <f t="shared" si="0"/>
        <v>1</v>
      </c>
      <c r="U25" s="1">
        <f t="shared" si="0"/>
        <v>1</v>
      </c>
      <c r="V25" s="1">
        <f t="shared" si="0"/>
        <v>1</v>
      </c>
      <c r="W25" s="1">
        <f t="shared" si="0"/>
        <v>1</v>
      </c>
      <c r="X25" s="1">
        <f t="shared" si="0"/>
        <v>1</v>
      </c>
      <c r="Y25" s="1">
        <f t="shared" si="0"/>
        <v>1</v>
      </c>
    </row>
    <row r="26" spans="1:56" hidden="1" x14ac:dyDescent="0.25">
      <c r="B26" s="1" t="s">
        <v>130</v>
      </c>
      <c r="F26" s="15">
        <f>$A$29-COUNTBLANK(F31:F130)</f>
        <v>6</v>
      </c>
      <c r="G26" s="15">
        <f>$A$29-COUNTBLANK(G31:G130)</f>
        <v>6</v>
      </c>
      <c r="H26" s="15">
        <f t="shared" ref="H26:Y26" si="1">$A$29-COUNTBLANK(H31:H130)</f>
        <v>0</v>
      </c>
      <c r="I26" s="15">
        <f t="shared" si="1"/>
        <v>0</v>
      </c>
      <c r="J26" s="15">
        <f t="shared" si="1"/>
        <v>0</v>
      </c>
      <c r="K26" s="15">
        <f t="shared" si="1"/>
        <v>0</v>
      </c>
      <c r="L26" s="15">
        <f t="shared" si="1"/>
        <v>0</v>
      </c>
      <c r="M26" s="15">
        <f t="shared" si="1"/>
        <v>0</v>
      </c>
      <c r="N26" s="15">
        <f t="shared" si="1"/>
        <v>0</v>
      </c>
      <c r="O26" s="15">
        <f t="shared" si="1"/>
        <v>0</v>
      </c>
      <c r="P26" s="15">
        <f t="shared" si="1"/>
        <v>5</v>
      </c>
      <c r="Q26" s="15">
        <f t="shared" si="1"/>
        <v>0</v>
      </c>
      <c r="R26" s="15">
        <f t="shared" si="1"/>
        <v>0</v>
      </c>
      <c r="S26" s="15">
        <f t="shared" si="1"/>
        <v>0</v>
      </c>
      <c r="T26" s="15">
        <f t="shared" si="1"/>
        <v>0</v>
      </c>
      <c r="U26" s="15">
        <f t="shared" si="1"/>
        <v>6</v>
      </c>
      <c r="V26" s="15">
        <f t="shared" si="1"/>
        <v>0</v>
      </c>
      <c r="W26" s="15">
        <f t="shared" si="1"/>
        <v>0</v>
      </c>
      <c r="X26" s="15">
        <f t="shared" si="1"/>
        <v>0</v>
      </c>
      <c r="Y26" s="15">
        <f t="shared" si="1"/>
        <v>0</v>
      </c>
    </row>
    <row r="27" spans="1:56" hidden="1" x14ac:dyDescent="0.25">
      <c r="B27" s="16" t="s">
        <v>131</v>
      </c>
      <c r="C27" s="16"/>
      <c r="D27" s="16"/>
      <c r="E27" s="16"/>
      <c r="F27" s="16"/>
      <c r="G27" s="15" t="e">
        <f>AVERAGE(G31:G130)</f>
        <v>#DIV/0!</v>
      </c>
      <c r="H27" s="15" t="e">
        <f t="shared" ref="H27:Z27" si="2">AVERAGE(H31:H130)</f>
        <v>#DIV/0!</v>
      </c>
      <c r="I27" s="15" t="e">
        <f t="shared" si="2"/>
        <v>#DIV/0!</v>
      </c>
      <c r="J27" s="15" t="e">
        <f t="shared" si="2"/>
        <v>#DIV/0!</v>
      </c>
      <c r="K27" s="15" t="e">
        <f t="shared" si="2"/>
        <v>#DIV/0!</v>
      </c>
      <c r="L27" s="15" t="e">
        <f t="shared" si="2"/>
        <v>#DIV/0!</v>
      </c>
      <c r="M27" s="15" t="e">
        <f t="shared" si="2"/>
        <v>#DIV/0!</v>
      </c>
      <c r="N27" s="15" t="e">
        <f t="shared" si="2"/>
        <v>#DIV/0!</v>
      </c>
      <c r="O27" s="15" t="e">
        <f t="shared" si="2"/>
        <v>#DIV/0!</v>
      </c>
      <c r="P27" s="15">
        <f t="shared" si="2"/>
        <v>2.8</v>
      </c>
      <c r="Q27" s="15" t="e">
        <f t="shared" si="2"/>
        <v>#DIV/0!</v>
      </c>
      <c r="R27" s="15" t="e">
        <f t="shared" si="2"/>
        <v>#DIV/0!</v>
      </c>
      <c r="S27" s="15" t="e">
        <f t="shared" si="2"/>
        <v>#DIV/0!</v>
      </c>
      <c r="T27" s="15" t="e">
        <f t="shared" si="2"/>
        <v>#DIV/0!</v>
      </c>
      <c r="U27" s="15">
        <f t="shared" si="2"/>
        <v>4</v>
      </c>
      <c r="V27" s="15" t="e">
        <f t="shared" si="2"/>
        <v>#DIV/0!</v>
      </c>
      <c r="W27" s="15" t="e">
        <f t="shared" si="2"/>
        <v>#DIV/0!</v>
      </c>
      <c r="X27" s="15" t="e">
        <f t="shared" si="2"/>
        <v>#DIV/0!</v>
      </c>
      <c r="Y27" s="15" t="e">
        <f t="shared" si="2"/>
        <v>#DIV/0!</v>
      </c>
      <c r="Z27" s="15">
        <f t="shared" si="2"/>
        <v>0.16666666666666666</v>
      </c>
    </row>
    <row r="28" spans="1:56" ht="16.5" hidden="1" thickBot="1" x14ac:dyDescent="0.3">
      <c r="B28" s="16" t="s">
        <v>66</v>
      </c>
      <c r="C28" s="16"/>
      <c r="D28" s="16"/>
      <c r="E28" s="16"/>
      <c r="F28" s="16"/>
      <c r="G28" s="15">
        <f>SUM(G31:G130)</f>
        <v>0</v>
      </c>
      <c r="H28" s="15">
        <f t="shared" ref="H28:Y28" si="3">SUM(H31:H130)</f>
        <v>0</v>
      </c>
      <c r="I28" s="15">
        <f t="shared" si="3"/>
        <v>0</v>
      </c>
      <c r="J28" s="15">
        <f t="shared" si="3"/>
        <v>0</v>
      </c>
      <c r="K28" s="15">
        <f t="shared" si="3"/>
        <v>0</v>
      </c>
      <c r="L28" s="15">
        <f t="shared" si="3"/>
        <v>0</v>
      </c>
      <c r="M28" s="15">
        <f t="shared" si="3"/>
        <v>0</v>
      </c>
      <c r="N28" s="15">
        <f t="shared" si="3"/>
        <v>0</v>
      </c>
      <c r="O28" s="15">
        <f t="shared" si="3"/>
        <v>0</v>
      </c>
      <c r="P28" s="15">
        <f t="shared" si="3"/>
        <v>14</v>
      </c>
      <c r="Q28" s="15">
        <f t="shared" si="3"/>
        <v>0</v>
      </c>
      <c r="R28" s="15">
        <f t="shared" si="3"/>
        <v>0</v>
      </c>
      <c r="S28" s="15">
        <f t="shared" si="3"/>
        <v>0</v>
      </c>
      <c r="T28" s="15">
        <f t="shared" si="3"/>
        <v>0</v>
      </c>
      <c r="U28" s="15">
        <f t="shared" si="3"/>
        <v>24</v>
      </c>
      <c r="V28" s="15">
        <f t="shared" si="3"/>
        <v>0</v>
      </c>
      <c r="W28" s="15">
        <f t="shared" si="3"/>
        <v>0</v>
      </c>
      <c r="X28" s="15">
        <f t="shared" si="3"/>
        <v>0</v>
      </c>
      <c r="Y28" s="15">
        <f t="shared" si="3"/>
        <v>0</v>
      </c>
      <c r="AA28" s="15">
        <f>IF(SUM(AA31:AA130)=COUNT(AA31:AA130),1,0)</f>
        <v>0</v>
      </c>
    </row>
    <row r="29" spans="1:56" ht="30" customHeight="1" thickBot="1" x14ac:dyDescent="0.3">
      <c r="A29" s="17">
        <v>100</v>
      </c>
      <c r="B29" s="424" t="s">
        <v>132</v>
      </c>
      <c r="C29" s="420" t="s">
        <v>133</v>
      </c>
      <c r="D29" s="420" t="s">
        <v>134</v>
      </c>
      <c r="E29" s="426" t="s">
        <v>135</v>
      </c>
      <c r="F29" s="426" t="s">
        <v>136</v>
      </c>
      <c r="G29" s="18" t="s">
        <v>197</v>
      </c>
      <c r="H29" s="426"/>
      <c r="I29" s="19" t="s">
        <v>182</v>
      </c>
      <c r="J29" s="19" t="s">
        <v>183</v>
      </c>
      <c r="K29" s="19" t="s">
        <v>184</v>
      </c>
      <c r="L29" s="19" t="s">
        <v>185</v>
      </c>
      <c r="M29" s="19" t="s">
        <v>186</v>
      </c>
      <c r="N29" s="19" t="s">
        <v>187</v>
      </c>
      <c r="O29" s="19" t="s">
        <v>188</v>
      </c>
      <c r="P29" s="430">
        <f>COLUMN()</f>
        <v>16</v>
      </c>
      <c r="Q29" s="430">
        <f>COLUMN()</f>
        <v>17</v>
      </c>
      <c r="R29" s="430">
        <f>COLUMN()</f>
        <v>18</v>
      </c>
      <c r="S29" s="430">
        <f>COLUMN()</f>
        <v>19</v>
      </c>
      <c r="T29" s="430">
        <f>COLUMN()</f>
        <v>20</v>
      </c>
      <c r="U29" s="420" t="s">
        <v>176</v>
      </c>
      <c r="V29" s="420"/>
      <c r="W29" s="420"/>
      <c r="X29" s="430"/>
      <c r="Y29" s="430"/>
      <c r="Z29" s="428" t="s">
        <v>177</v>
      </c>
      <c r="AA29" s="20" t="s">
        <v>164</v>
      </c>
      <c r="AD29" s="1" t="str">
        <f>"בקרת "&amp;G29</f>
        <v>בקרת איכות לפי המלצת מדור</v>
      </c>
      <c r="AE29" s="1" t="str">
        <f t="shared" ref="AE29:AV29" si="4">"בקרת "&amp;H29</f>
        <v xml:space="preserve">בקרת </v>
      </c>
      <c r="AF29" s="1" t="str">
        <f t="shared" si="4"/>
        <v>בקרת טור הזנת מספר שלם</v>
      </c>
      <c r="AG29" s="1" t="str">
        <f t="shared" si="4"/>
        <v>בקרת טור הזנת מספר שאינו שלילי</v>
      </c>
      <c r="AH29" s="1" t="str">
        <f t="shared" si="4"/>
        <v>בקרת טור הזנת  מספר שלם שאינו שלילי</v>
      </c>
      <c r="AI29" s="1" t="str">
        <f t="shared" si="4"/>
        <v>בקרת טור הזנת מספר חיובי</v>
      </c>
      <c r="AJ29" s="1" t="str">
        <f t="shared" si="4"/>
        <v>בקרת טור הזנת מספר שלם חיובי</v>
      </c>
      <c r="AK29" s="1" t="str">
        <f t="shared" si="4"/>
        <v>בקרת טור הזנת טקסט</v>
      </c>
      <c r="AL29" s="1" t="str">
        <f t="shared" si="4"/>
        <v>בקרת טור הזנת טקסט מרשימה סגורה</v>
      </c>
      <c r="AM29" s="1" t="str">
        <f t="shared" si="4"/>
        <v>בקרת 16</v>
      </c>
      <c r="AN29" s="1" t="str">
        <f t="shared" si="4"/>
        <v>בקרת 17</v>
      </c>
      <c r="AO29" s="1" t="str">
        <f t="shared" si="4"/>
        <v>בקרת 18</v>
      </c>
      <c r="AP29" s="1" t="str">
        <f t="shared" si="4"/>
        <v>בקרת 19</v>
      </c>
      <c r="AQ29" s="1" t="str">
        <f t="shared" si="4"/>
        <v>בקרת 20</v>
      </c>
      <c r="AR29" s="1" t="str">
        <f t="shared" si="4"/>
        <v>בקרת סה"כ ניקוד</v>
      </c>
      <c r="AS29" s="1" t="str">
        <f t="shared" si="4"/>
        <v xml:space="preserve">בקרת </v>
      </c>
      <c r="AT29" s="1" t="str">
        <f t="shared" si="4"/>
        <v xml:space="preserve">בקרת </v>
      </c>
      <c r="AU29" s="1" t="str">
        <f t="shared" si="4"/>
        <v xml:space="preserve">בקרת </v>
      </c>
      <c r="AV29" s="1" t="str">
        <f t="shared" si="4"/>
        <v xml:space="preserve">בקרת </v>
      </c>
      <c r="BA29" s="1" t="s">
        <v>105</v>
      </c>
    </row>
    <row r="30" spans="1:56" ht="23.25" customHeight="1" thickBot="1" x14ac:dyDescent="0.3">
      <c r="A30" s="21"/>
      <c r="B30" s="425"/>
      <c r="C30" s="421"/>
      <c r="D30" s="421"/>
      <c r="E30" s="427"/>
      <c r="F30" s="427"/>
      <c r="G30" s="22" t="s">
        <v>102</v>
      </c>
      <c r="H30" s="427"/>
      <c r="I30" s="23"/>
      <c r="J30" s="23"/>
      <c r="K30" s="23"/>
      <c r="L30" s="23"/>
      <c r="M30" s="23"/>
      <c r="N30" s="23"/>
      <c r="O30" s="23"/>
      <c r="P30" s="431"/>
      <c r="Q30" s="431"/>
      <c r="R30" s="431"/>
      <c r="S30" s="431"/>
      <c r="T30" s="431"/>
      <c r="U30" s="421"/>
      <c r="V30" s="421"/>
      <c r="W30" s="421"/>
      <c r="X30" s="431"/>
      <c r="Y30" s="431"/>
      <c r="Z30" s="429"/>
      <c r="AB30" s="1">
        <v>0</v>
      </c>
      <c r="AC30" s="1">
        <v>1</v>
      </c>
      <c r="AD30" s="1" t="str">
        <f>G30</f>
        <v>טקסט מרשימה סגורה</v>
      </c>
      <c r="AE30" s="1">
        <f t="shared" ref="AE30:AV30" si="5">H30</f>
        <v>0</v>
      </c>
      <c r="AF30" s="1">
        <f t="shared" si="5"/>
        <v>0</v>
      </c>
      <c r="AG30" s="1">
        <f t="shared" si="5"/>
        <v>0</v>
      </c>
      <c r="AH30" s="1">
        <f t="shared" si="5"/>
        <v>0</v>
      </c>
      <c r="AI30" s="1">
        <f t="shared" si="5"/>
        <v>0</v>
      </c>
      <c r="AJ30" s="1">
        <f t="shared" si="5"/>
        <v>0</v>
      </c>
      <c r="AK30" s="1">
        <f t="shared" si="5"/>
        <v>0</v>
      </c>
      <c r="AL30" s="1">
        <f t="shared" si="5"/>
        <v>0</v>
      </c>
      <c r="AM30" s="1">
        <f t="shared" si="5"/>
        <v>0</v>
      </c>
      <c r="AN30" s="1">
        <f t="shared" si="5"/>
        <v>0</v>
      </c>
      <c r="AO30" s="1">
        <f t="shared" si="5"/>
        <v>0</v>
      </c>
      <c r="AP30" s="1">
        <f t="shared" si="5"/>
        <v>0</v>
      </c>
      <c r="AQ30" s="1">
        <f t="shared" si="5"/>
        <v>0</v>
      </c>
      <c r="AR30" s="1">
        <f t="shared" si="5"/>
        <v>0</v>
      </c>
      <c r="AS30" s="1">
        <f t="shared" si="5"/>
        <v>0</v>
      </c>
      <c r="AT30" s="1">
        <f t="shared" si="5"/>
        <v>0</v>
      </c>
      <c r="AU30" s="1">
        <f t="shared" si="5"/>
        <v>0</v>
      </c>
      <c r="AV30" s="1">
        <f t="shared" si="5"/>
        <v>0</v>
      </c>
      <c r="BA30" s="1" t="str">
        <f t="shared" ref="BA30:BD30" si="6">AE$4</f>
        <v>איכות מצוינת</v>
      </c>
      <c r="BB30" s="1" t="str">
        <f t="shared" si="6"/>
        <v>איכות טובה מאוד</v>
      </c>
      <c r="BC30" s="1" t="str">
        <f t="shared" si="6"/>
        <v>איכות טובה</v>
      </c>
      <c r="BD30" s="1" t="str">
        <f t="shared" si="6"/>
        <v>איכות בינונית</v>
      </c>
    </row>
    <row r="31" spans="1:56" x14ac:dyDescent="0.25">
      <c r="B31" s="24">
        <f>IF(F31="","",ROW()-30)</f>
        <v>1</v>
      </c>
      <c r="C31" s="30">
        <f>IF('תנאי סף'!$AK31&lt;&gt;1,"",'תנאי סף'!C31)</f>
        <v>580450898</v>
      </c>
      <c r="D31" s="30">
        <f>IF('תנאי סף'!$AK31&lt;&gt;1,"",'תנאי סף'!D31)</f>
        <v>1001843832</v>
      </c>
      <c r="E31" s="30" t="str">
        <f>IF('תנאי סף'!$AK31&lt;&gt;1,"",'תנאי סף'!E31)</f>
        <v>תזמורת הרחוב בקהילה - תחום ב' שתפ</v>
      </c>
      <c r="F31" s="30" t="str">
        <f>IF('תנאי סף'!$AK31&lt;&gt;1,"",'תנאי סף'!F31)</f>
        <v>בר-קיימא לתרבות, אמנות, מוסיקה ושלום</v>
      </c>
      <c r="G31" s="26" t="s">
        <v>85</v>
      </c>
      <c r="H31" s="27"/>
      <c r="I31" s="27"/>
      <c r="J31" s="28"/>
      <c r="K31" s="27"/>
      <c r="L31" s="28"/>
      <c r="M31" s="27"/>
      <c r="N31" s="30"/>
      <c r="O31" s="155"/>
      <c r="P31" s="28"/>
      <c r="Q31" s="28"/>
      <c r="R31" s="28"/>
      <c r="S31" s="28"/>
      <c r="T31" s="28"/>
      <c r="U31" s="28">
        <f>IF($F31="","",IF($AA31&lt;&gt;1,$AB$1,IFERROR(VLOOKUP(G31,$E$4:$F$8,2,0),$AB$1)))</f>
        <v>3</v>
      </c>
      <c r="V31" s="28"/>
      <c r="W31" s="28"/>
      <c r="X31" s="28"/>
      <c r="Y31" s="28"/>
      <c r="Z31" s="217">
        <f>IF($F31="","",IF(OR($AA31&lt;&gt;1,U31=$AB$1),$AB$1,IFERROR(U31/$U$131,0)))</f>
        <v>0.125</v>
      </c>
      <c r="AA31" s="1">
        <f>IF(SUM(AD31:AV31)=COUNT(AD31:AV31),1,0)</f>
        <v>1</v>
      </c>
      <c r="AB31" s="1">
        <f>IF($F31="","",AB$30)</f>
        <v>0</v>
      </c>
      <c r="AC31" s="1">
        <f>IF($F31="","",AC$30)</f>
        <v>1</v>
      </c>
      <c r="AD31" s="1">
        <f>IF(G$30="",1,IF(G31="",0,IF(G$30=$AE$1,IF(ISNA(MATCH(G31,$AB$30:$AC$30,0)),0,1),IF(G$30=$AF$1,IF(IFERROR(G31*1,"bad")="bad",0,1),IF(G$30=$AG$1,IF(IFERROR(IF(G31=TRUNC(G31),1,"bad"),"bad")="bad",0,1),IF(G$30=$AH$1,IF(AND(IF(IFERROR(G31*1,"bad")="bad",0,1)=1,G31&gt;=0),1,0),IF(G$30=$AI$1,IF(AND(IF(IFERROR(IF(G31=TRUNC(G31),1,"bad"),"bad")="bad",0,1)=1,G31&gt;=0),1,0),IF(G$30=$AJ$1,IF(AND(IF(IFERROR(G31*1,"bad")="bad",0,1)=1,G31&gt;0),1,0),IF(G$30=$AK$1,IF(AND(IF(IFERROR(IF(G31=TRUNC(G31),1,"bad"),"bad")="bad",0,1)=1,G31&gt;0),1,0),IF(G$30=$AL$1,1,IF(G$30=$AM$1,IF(IFERROR(HLOOKUP(G31,$AE$4:$AN$4,1,0),"bad")="bad",0,1),0)))))))))))</f>
        <v>1</v>
      </c>
      <c r="BA31" s="1" t="str">
        <f t="shared" ref="BA31:BD40" si="7">IF($F31="","",BA$30)</f>
        <v>איכות מצוינת</v>
      </c>
      <c r="BB31" s="1" t="str">
        <f t="shared" si="7"/>
        <v>איכות טובה מאוד</v>
      </c>
      <c r="BC31" s="1" t="str">
        <f t="shared" si="7"/>
        <v>איכות טובה</v>
      </c>
      <c r="BD31" s="1" t="str">
        <f t="shared" si="7"/>
        <v>איכות בינונית</v>
      </c>
    </row>
    <row r="32" spans="1:56" x14ac:dyDescent="0.25">
      <c r="B32" s="24">
        <f t="shared" ref="B32:B95" si="8">IF(F32="","",ROW()-30)</f>
        <v>2</v>
      </c>
      <c r="C32" s="30">
        <f>IF('תנאי סף'!$AK32&lt;&gt;1,"",'תנאי סף'!C32)</f>
        <v>580423283</v>
      </c>
      <c r="D32" s="30">
        <f>IF('תנאי סף'!$AK32&lt;&gt;1,"",'תנאי סף'!D32)</f>
        <v>1001829897</v>
      </c>
      <c r="E32" s="30" t="str">
        <f>IF('תנאי סף'!$AK32&lt;&gt;1,"",'תנאי סף'!E32)</f>
        <v>תיאטרון קהילתי</v>
      </c>
      <c r="F32" s="30" t="str">
        <f>IF('תנאי סף'!$AK32&lt;&gt;1,"",'תנאי סף'!F32)</f>
        <v>המרכז הרב תחומי לקידום אמנויות (ע"ר</v>
      </c>
      <c r="G32" s="26" t="s">
        <v>84</v>
      </c>
      <c r="H32" s="27"/>
      <c r="I32" s="27"/>
      <c r="J32" s="28"/>
      <c r="K32" s="27"/>
      <c r="L32" s="28"/>
      <c r="M32" s="27"/>
      <c r="N32" s="30"/>
      <c r="O32" s="30"/>
      <c r="P32" s="28">
        <f>IF($F32="","",'ייחודיות ומורכבות'!G32)</f>
        <v>3</v>
      </c>
      <c r="Q32" s="28"/>
      <c r="R32" s="28"/>
      <c r="S32" s="28"/>
      <c r="T32" s="28"/>
      <c r="U32" s="28">
        <f t="shared" ref="U32:U62" si="9">IF($F32="","",IF($AA32&lt;&gt;1,$AB$1,IFERROR(VLOOKUP(G32,$E$4:$F$8,2,0),$AB$1)))</f>
        <v>5</v>
      </c>
      <c r="V32" s="28"/>
      <c r="W32" s="28"/>
      <c r="X32" s="28"/>
      <c r="Y32" s="28"/>
      <c r="Z32" s="217">
        <f t="shared" ref="Z32:Z95" si="10">IF($F32="","",IF(OR($AA32&lt;&gt;1,U32=$AB$1),$AB$1,IFERROR(U32/$U$131,0)))</f>
        <v>0.20833333333333334</v>
      </c>
      <c r="AA32" s="1">
        <f t="shared" ref="AA32:AA95" si="11">IF(SUM(AD32:AV32)=COUNT(AD32:AV32),1,0)</f>
        <v>1</v>
      </c>
      <c r="AB32" s="1">
        <f t="shared" ref="AB32:AC63" si="12">IF($F32="","",AB$30)</f>
        <v>0</v>
      </c>
      <c r="AC32" s="1">
        <f t="shared" si="12"/>
        <v>1</v>
      </c>
      <c r="AD32" s="1">
        <f t="shared" ref="AD32:AD95" si="13">IF(G$30="",1,IF(G32="",0,IF(G$30=$AE$1,IF(ISNA(MATCH(G32,$AB$30:$AC$30,0)),0,1),IF(G$30=$AF$1,IF(IFERROR(G32*1,"bad")="bad",0,1),IF(G$30=$AG$1,IF(IFERROR(IF(G32=TRUNC(G32),1,"bad"),"bad")="bad",0,1),IF(G$30=$AH$1,IF(AND(IF(IFERROR(G32*1,"bad")="bad",0,1)=1,G32&gt;=0),1,0),IF(G$30=$AI$1,IF(AND(IF(IFERROR(IF(G32=TRUNC(G32),1,"bad"),"bad")="bad",0,1)=1,G32&gt;=0),1,0),IF(G$30=$AJ$1,IF(AND(IF(IFERROR(G32*1,"bad")="bad",0,1)=1,G32&gt;0),1,0),IF(G$30=$AK$1,IF(AND(IF(IFERROR(IF(G32=TRUNC(G32),1,"bad"),"bad")="bad",0,1)=1,G32&gt;0),1,0),IF(G$30=$AL$1,1,IF(G$30=$AM$1,IF(IFERROR(HLOOKUP(G32,$AE$4:$AN$4,1,0),"bad")="bad",0,1),0)))))))))))</f>
        <v>1</v>
      </c>
      <c r="BA32" s="1" t="str">
        <f t="shared" si="7"/>
        <v>איכות מצוינת</v>
      </c>
      <c r="BB32" s="1" t="str">
        <f t="shared" si="7"/>
        <v>איכות טובה מאוד</v>
      </c>
      <c r="BC32" s="1" t="str">
        <f t="shared" si="7"/>
        <v>איכות טובה</v>
      </c>
      <c r="BD32" s="1" t="str">
        <f t="shared" si="7"/>
        <v>איכות בינונית</v>
      </c>
    </row>
    <row r="33" spans="2:56" x14ac:dyDescent="0.25">
      <c r="B33" s="24">
        <f t="shared" si="8"/>
        <v>3</v>
      </c>
      <c r="C33" s="30">
        <f>IF('תנאי סף'!$AK33&lt;&gt;1,"",'תנאי סף'!C33)</f>
        <v>580503613</v>
      </c>
      <c r="D33" s="30">
        <f>IF('תנאי סף'!$AK33&lt;&gt;1,"",'תנאי סף'!D33)</f>
        <v>1001842875</v>
      </c>
      <c r="E33" s="30" t="str">
        <f>IF('תנאי סף'!$AK33&lt;&gt;1,"",'תנאי סף'!E33)</f>
        <v>שיתוף פעולה מרכז מחול עמק הירדן 2025</v>
      </c>
      <c r="F33" s="30" t="str">
        <f>IF('תנאי סף'!$AK33&lt;&gt;1,"",'תנאי סף'!F33)</f>
        <v>להקת המחול הקיבוצית (ע"ר)</v>
      </c>
      <c r="G33" s="26" t="s">
        <v>84</v>
      </c>
      <c r="H33" s="27"/>
      <c r="I33" s="27"/>
      <c r="J33" s="28"/>
      <c r="K33" s="27"/>
      <c r="L33" s="28"/>
      <c r="M33" s="27"/>
      <c r="N33" s="30"/>
      <c r="O33" s="30"/>
      <c r="P33" s="28">
        <f>IF($F33="","",'ייחודיות ומורכבות'!G33)</f>
        <v>2</v>
      </c>
      <c r="Q33" s="28"/>
      <c r="R33" s="28"/>
      <c r="S33" s="28"/>
      <c r="T33" s="28"/>
      <c r="U33" s="28">
        <f>IF($F33="","",IF($AA33&lt;&gt;1,$AB$1,IFERROR(VLOOKUP(G33,$E$4:$F$8,2,0),$AB$1)))</f>
        <v>5</v>
      </c>
      <c r="V33" s="28"/>
      <c r="W33" s="28"/>
      <c r="X33" s="28"/>
      <c r="Y33" s="28"/>
      <c r="Z33" s="217">
        <f t="shared" si="10"/>
        <v>0.20833333333333334</v>
      </c>
      <c r="AA33" s="1">
        <f t="shared" si="11"/>
        <v>1</v>
      </c>
      <c r="AB33" s="1">
        <f t="shared" si="12"/>
        <v>0</v>
      </c>
      <c r="AC33" s="1">
        <f t="shared" si="12"/>
        <v>1</v>
      </c>
      <c r="AD33" s="1">
        <f>IF(G$30="",1,IF(G33="",0,IF(G$30=$AE$1,IF(ISNA(MATCH(G33,$AB$30:$AC$30,0)),0,1),IF(G$30=$AF$1,IF(IFERROR(G33*1,"bad")="bad",0,1),IF(G$30=$AG$1,IF(IFERROR(IF(G33=TRUNC(G33),1,"bad"),"bad")="bad",0,1),IF(G$30=$AH$1,IF(AND(IF(IFERROR(G33*1,"bad")="bad",0,1)=1,G33&gt;=0),1,0),IF(G$30=$AI$1,IF(AND(IF(IFERROR(IF(G33=TRUNC(G33),1,"bad"),"bad")="bad",0,1)=1,G33&gt;=0),1,0),IF(G$30=$AJ$1,IF(AND(IF(IFERROR(G33*1,"bad")="bad",0,1)=1,G33&gt;0),1,0),IF(G$30=$AK$1,IF(AND(IF(IFERROR(IF(G33=TRUNC(G33),1,"bad"),"bad")="bad",0,1)=1,G33&gt;0),1,0),IF(G$30=$AL$1,1,IF(G$30=$AM$1,IF(IFERROR(HLOOKUP(G33,$AE$4:$AN$4,1,0),"bad")="bad",0,1),0)))))))))))</f>
        <v>1</v>
      </c>
      <c r="BA33" s="1" t="str">
        <f t="shared" si="7"/>
        <v>איכות מצוינת</v>
      </c>
      <c r="BB33" s="1" t="str">
        <f t="shared" si="7"/>
        <v>איכות טובה מאוד</v>
      </c>
      <c r="BC33" s="1" t="str">
        <f t="shared" si="7"/>
        <v>איכות טובה</v>
      </c>
      <c r="BD33" s="1" t="str">
        <f t="shared" si="7"/>
        <v>איכות בינונית</v>
      </c>
    </row>
    <row r="34" spans="2:56" x14ac:dyDescent="0.25">
      <c r="B34" s="24">
        <f t="shared" si="8"/>
        <v>4</v>
      </c>
      <c r="C34" s="30">
        <f>IF('תנאי סף'!$AK34&lt;&gt;1,"",'תנאי סף'!C34)</f>
        <v>580371045</v>
      </c>
      <c r="D34" s="30">
        <f>IF('תנאי סף'!$AK34&lt;&gt;1,"",'תנאי סף'!D34)</f>
        <v>1001843020</v>
      </c>
      <c r="E34" s="30" t="str">
        <f>IF('תנאי סף'!$AK34&lt;&gt;1,"",'תנאי סף'!E34)</f>
        <v xml:space="preserve">שיתופי פעולה </v>
      </c>
      <c r="F34" s="30" t="str">
        <f>IF('תנאי סף'!$AK34&lt;&gt;1,"",'תנאי סף'!F34)</f>
        <v>תאטרון "פסיק" ירושלים (ע"ר)</v>
      </c>
      <c r="G34" s="26" t="s">
        <v>87</v>
      </c>
      <c r="H34" s="27"/>
      <c r="I34" s="27"/>
      <c r="J34" s="28"/>
      <c r="K34" s="27"/>
      <c r="L34" s="28"/>
      <c r="M34" s="27"/>
      <c r="N34" s="30"/>
      <c r="O34" s="30"/>
      <c r="P34" s="28">
        <f>IF($F34="","",'ייחודיות ומורכבות'!G34)</f>
        <v>3</v>
      </c>
      <c r="Q34" s="28"/>
      <c r="R34" s="28"/>
      <c r="S34" s="28"/>
      <c r="T34" s="28"/>
      <c r="U34" s="28">
        <f t="shared" si="9"/>
        <v>1</v>
      </c>
      <c r="V34" s="28"/>
      <c r="W34" s="28"/>
      <c r="X34" s="28"/>
      <c r="Y34" s="28"/>
      <c r="Z34" s="217">
        <f t="shared" si="10"/>
        <v>4.1666666666666664E-2</v>
      </c>
      <c r="AA34" s="1">
        <f t="shared" si="11"/>
        <v>1</v>
      </c>
      <c r="AB34" s="1">
        <f t="shared" si="12"/>
        <v>0</v>
      </c>
      <c r="AC34" s="1">
        <f t="shared" si="12"/>
        <v>1</v>
      </c>
      <c r="AD34" s="1">
        <f t="shared" si="13"/>
        <v>1</v>
      </c>
      <c r="BA34" s="1" t="str">
        <f t="shared" si="7"/>
        <v>איכות מצוינת</v>
      </c>
      <c r="BB34" s="1" t="str">
        <f t="shared" si="7"/>
        <v>איכות טובה מאוד</v>
      </c>
      <c r="BC34" s="1" t="str">
        <f t="shared" si="7"/>
        <v>איכות טובה</v>
      </c>
      <c r="BD34" s="1" t="str">
        <f t="shared" si="7"/>
        <v>איכות בינונית</v>
      </c>
    </row>
    <row r="35" spans="2:56" x14ac:dyDescent="0.25">
      <c r="B35" s="24" t="str">
        <f t="shared" si="8"/>
        <v/>
      </c>
      <c r="C35" s="30" t="str">
        <f>IF('תנאי סף'!$AK35&lt;&gt;1,"",'תנאי סף'!C35)</f>
        <v/>
      </c>
      <c r="D35" s="30" t="str">
        <f>IF('תנאי סף'!$AK35&lt;&gt;1,"",'תנאי סף'!D35)</f>
        <v/>
      </c>
      <c r="E35" s="30" t="str">
        <f>IF('תנאי סף'!$AK35&lt;&gt;1,"",'תנאי סף'!E35)</f>
        <v/>
      </c>
      <c r="F35" s="30" t="str">
        <f>IF('תנאי סף'!$AK35&lt;&gt;1,"",'תנאי סף'!F35)</f>
        <v/>
      </c>
      <c r="G35" s="26"/>
      <c r="H35" s="27"/>
      <c r="I35" s="27"/>
      <c r="J35" s="28"/>
      <c r="K35" s="27"/>
      <c r="L35" s="28"/>
      <c r="M35" s="27"/>
      <c r="N35" s="30"/>
      <c r="O35" s="30"/>
      <c r="P35" s="28" t="str">
        <f>IF($F35="","",'ייחודיות ומורכבות'!G35)</f>
        <v/>
      </c>
      <c r="Q35" s="28"/>
      <c r="R35" s="28"/>
      <c r="S35" s="28"/>
      <c r="T35" s="28"/>
      <c r="U35" s="28" t="str">
        <f t="shared" si="9"/>
        <v/>
      </c>
      <c r="V35" s="28"/>
      <c r="W35" s="28"/>
      <c r="X35" s="28"/>
      <c r="Y35" s="28"/>
      <c r="Z35" s="217" t="str">
        <f t="shared" si="10"/>
        <v/>
      </c>
      <c r="AA35" s="1">
        <f t="shared" si="11"/>
        <v>0</v>
      </c>
      <c r="AB35" s="1" t="str">
        <f t="shared" si="12"/>
        <v/>
      </c>
      <c r="AC35" s="1" t="str">
        <f t="shared" si="12"/>
        <v/>
      </c>
      <c r="AD35" s="1">
        <f t="shared" si="13"/>
        <v>0</v>
      </c>
      <c r="BA35" s="1" t="str">
        <f t="shared" si="7"/>
        <v/>
      </c>
      <c r="BB35" s="1" t="str">
        <f t="shared" si="7"/>
        <v/>
      </c>
      <c r="BC35" s="1" t="str">
        <f t="shared" si="7"/>
        <v/>
      </c>
      <c r="BD35" s="1" t="str">
        <f t="shared" si="7"/>
        <v/>
      </c>
    </row>
    <row r="36" spans="2:56" x14ac:dyDescent="0.25">
      <c r="B36" s="24">
        <f t="shared" si="8"/>
        <v>6</v>
      </c>
      <c r="C36" s="30">
        <f>IF('תנאי סף'!$AK36&lt;&gt;1,"",'תנאי סף'!C36)</f>
        <v>580356210</v>
      </c>
      <c r="D36" s="30">
        <f>IF('תנאי סף'!$AK36&lt;&gt;1,"",'תנאי סף'!D36)</f>
        <v>1001837695</v>
      </c>
      <c r="E36" s="30" t="str">
        <f>IF('תנאי סף'!$AK36&lt;&gt;1,"",'תנאי סף'!E36)</f>
        <v xml:space="preserve">חוצה ישראל מוקד 1 קריית מוצקין </v>
      </c>
      <c r="F36" s="30" t="str">
        <f>IF('תנאי סף'!$AK36&lt;&gt;1,"",'תנאי סף'!F36)</f>
        <v>שח"ם, ארגון השחקנים והשחקניות בישרא</v>
      </c>
      <c r="G36" s="26" t="s">
        <v>84</v>
      </c>
      <c r="H36" s="27"/>
      <c r="I36" s="27"/>
      <c r="J36" s="28"/>
      <c r="K36" s="27"/>
      <c r="L36" s="28"/>
      <c r="M36" s="27"/>
      <c r="N36" s="30"/>
      <c r="O36" s="30"/>
      <c r="P36" s="28">
        <f>IF($F36="","",'ייחודיות ומורכבות'!G36)</f>
        <v>3</v>
      </c>
      <c r="Q36" s="28"/>
      <c r="R36" s="28"/>
      <c r="S36" s="28"/>
      <c r="T36" s="28"/>
      <c r="U36" s="28">
        <f t="shared" si="9"/>
        <v>5</v>
      </c>
      <c r="V36" s="28"/>
      <c r="W36" s="28"/>
      <c r="X36" s="28"/>
      <c r="Y36" s="28"/>
      <c r="Z36" s="217">
        <f t="shared" si="10"/>
        <v>0.20833333333333334</v>
      </c>
      <c r="AA36" s="1">
        <f t="shared" si="11"/>
        <v>1</v>
      </c>
      <c r="AB36" s="1">
        <f t="shared" si="12"/>
        <v>0</v>
      </c>
      <c r="AC36" s="1">
        <f t="shared" si="12"/>
        <v>1</v>
      </c>
      <c r="AD36" s="1">
        <f t="shared" si="13"/>
        <v>1</v>
      </c>
      <c r="BA36" s="1" t="str">
        <f t="shared" si="7"/>
        <v>איכות מצוינת</v>
      </c>
      <c r="BB36" s="1" t="str">
        <f t="shared" si="7"/>
        <v>איכות טובה מאוד</v>
      </c>
      <c r="BC36" s="1" t="str">
        <f t="shared" si="7"/>
        <v>איכות טובה</v>
      </c>
      <c r="BD36" s="1" t="str">
        <f t="shared" si="7"/>
        <v>איכות בינונית</v>
      </c>
    </row>
    <row r="37" spans="2:56" x14ac:dyDescent="0.25">
      <c r="B37" s="24">
        <f t="shared" si="8"/>
        <v>7</v>
      </c>
      <c r="C37" s="30">
        <f>IF('תנאי סף'!$AK37&lt;&gt;1,"",'תנאי סף'!C37)</f>
        <v>580356210</v>
      </c>
      <c r="D37" s="30">
        <f>IF('תנאי סף'!$AK37&lt;&gt;1,"",'תנאי סף'!D37)</f>
        <v>1001844164</v>
      </c>
      <c r="E37" s="30" t="str">
        <f>IF('תנאי סף'!$AK37&lt;&gt;1,"",'תנאי סף'!E37)</f>
        <v>חוצה ישראל מוקד 2 שער הנגב</v>
      </c>
      <c r="F37" s="30" t="str">
        <f>IF('תנאי סף'!$AK37&lt;&gt;1,"",'תנאי סף'!F37)</f>
        <v>שח"ם, ארגון השחקנים והשחקניות בישרא</v>
      </c>
      <c r="G37" s="26" t="s">
        <v>84</v>
      </c>
      <c r="H37" s="27"/>
      <c r="I37" s="27"/>
      <c r="J37" s="28"/>
      <c r="K37" s="27"/>
      <c r="L37" s="28"/>
      <c r="M37" s="27"/>
      <c r="N37" s="30"/>
      <c r="O37" s="30"/>
      <c r="P37" s="28">
        <f>IF($F37="","",'ייחודיות ומורכבות'!G37)</f>
        <v>3</v>
      </c>
      <c r="Q37" s="28"/>
      <c r="R37" s="28"/>
      <c r="S37" s="28"/>
      <c r="T37" s="28"/>
      <c r="U37" s="28">
        <f t="shared" si="9"/>
        <v>5</v>
      </c>
      <c r="V37" s="28"/>
      <c r="W37" s="28"/>
      <c r="X37" s="28"/>
      <c r="Y37" s="28"/>
      <c r="Z37" s="217">
        <f t="shared" si="10"/>
        <v>0.20833333333333334</v>
      </c>
      <c r="AA37" s="1">
        <f t="shared" si="11"/>
        <v>1</v>
      </c>
      <c r="AB37" s="1">
        <f t="shared" si="12"/>
        <v>0</v>
      </c>
      <c r="AC37" s="1">
        <f t="shared" si="12"/>
        <v>1</v>
      </c>
      <c r="AD37" s="1">
        <f t="shared" si="13"/>
        <v>1</v>
      </c>
      <c r="BA37" s="1" t="str">
        <f t="shared" si="7"/>
        <v>איכות מצוינת</v>
      </c>
      <c r="BB37" s="1" t="str">
        <f t="shared" si="7"/>
        <v>איכות טובה מאוד</v>
      </c>
      <c r="BC37" s="1" t="str">
        <f t="shared" si="7"/>
        <v>איכות טובה</v>
      </c>
      <c r="BD37" s="1" t="str">
        <f t="shared" si="7"/>
        <v>איכות בינונית</v>
      </c>
    </row>
    <row r="38" spans="2:56" x14ac:dyDescent="0.25">
      <c r="B38" s="24" t="str">
        <f t="shared" si="8"/>
        <v/>
      </c>
      <c r="C38" s="30" t="str">
        <f>IF('תנאי סף'!$AK38&lt;&gt;1,"",'תנאי סף'!C38)</f>
        <v/>
      </c>
      <c r="D38" s="30" t="str">
        <f>IF('תנאי סף'!$AK38&lt;&gt;1,"",'תנאי סף'!D38)</f>
        <v/>
      </c>
      <c r="E38" s="30" t="str">
        <f>IF('תנאי סף'!$AK38&lt;&gt;1,"",'תנאי סף'!E38)</f>
        <v/>
      </c>
      <c r="F38" s="30" t="str">
        <f>IF('תנאי סף'!$AK38&lt;&gt;1,"",'תנאי סף'!F38)</f>
        <v/>
      </c>
      <c r="G38" s="26"/>
      <c r="H38" s="27"/>
      <c r="I38" s="27"/>
      <c r="J38" s="28"/>
      <c r="K38" s="27"/>
      <c r="L38" s="28"/>
      <c r="M38" s="27"/>
      <c r="N38" s="30"/>
      <c r="O38" s="30"/>
      <c r="P38" s="28" t="str">
        <f>IF($F38="","",'ייחודיות ומורכבות'!G38)</f>
        <v/>
      </c>
      <c r="Q38" s="28"/>
      <c r="R38" s="28"/>
      <c r="S38" s="28"/>
      <c r="T38" s="28"/>
      <c r="U38" s="28" t="str">
        <f t="shared" si="9"/>
        <v/>
      </c>
      <c r="V38" s="28"/>
      <c r="W38" s="28"/>
      <c r="X38" s="28"/>
      <c r="Y38" s="28"/>
      <c r="Z38" s="217" t="str">
        <f t="shared" si="10"/>
        <v/>
      </c>
      <c r="AA38" s="1">
        <f t="shared" si="11"/>
        <v>0</v>
      </c>
      <c r="AB38" s="1" t="str">
        <f t="shared" si="12"/>
        <v/>
      </c>
      <c r="AC38" s="1" t="str">
        <f t="shared" si="12"/>
        <v/>
      </c>
      <c r="AD38" s="1">
        <f t="shared" si="13"/>
        <v>0</v>
      </c>
      <c r="BA38" s="1" t="str">
        <f t="shared" si="7"/>
        <v/>
      </c>
      <c r="BB38" s="1" t="str">
        <f t="shared" si="7"/>
        <v/>
      </c>
      <c r="BC38" s="1" t="str">
        <f t="shared" si="7"/>
        <v/>
      </c>
      <c r="BD38" s="1" t="str">
        <f t="shared" si="7"/>
        <v/>
      </c>
    </row>
    <row r="39" spans="2:56" x14ac:dyDescent="0.25">
      <c r="B39" s="24" t="str">
        <f t="shared" si="8"/>
        <v/>
      </c>
      <c r="C39" s="30" t="str">
        <f>IF('תנאי סף'!$AK39&lt;&gt;1,"",'תנאי סף'!C39)</f>
        <v/>
      </c>
      <c r="D39" s="30" t="str">
        <f>IF('תנאי סף'!$AK39&lt;&gt;1,"",'תנאי סף'!D39)</f>
        <v/>
      </c>
      <c r="E39" s="30" t="str">
        <f>IF('תנאי סף'!$AK39&lt;&gt;1,"",'תנאי סף'!E39)</f>
        <v/>
      </c>
      <c r="F39" s="30" t="str">
        <f>IF('תנאי סף'!$AK39&lt;&gt;1,"",'תנאי סף'!F39)</f>
        <v/>
      </c>
      <c r="G39" s="26"/>
      <c r="H39" s="27"/>
      <c r="I39" s="27"/>
      <c r="J39" s="28"/>
      <c r="K39" s="27"/>
      <c r="L39" s="28"/>
      <c r="M39" s="27"/>
      <c r="N39" s="30"/>
      <c r="O39" s="30"/>
      <c r="P39" s="28" t="str">
        <f>IF($F39="","",'ייחודיות ומורכבות'!G39)</f>
        <v/>
      </c>
      <c r="Q39" s="28"/>
      <c r="R39" s="28"/>
      <c r="S39" s="28"/>
      <c r="T39" s="28"/>
      <c r="U39" s="28" t="str">
        <f t="shared" si="9"/>
        <v/>
      </c>
      <c r="V39" s="28"/>
      <c r="W39" s="28"/>
      <c r="X39" s="28"/>
      <c r="Y39" s="28"/>
      <c r="Z39" s="217" t="str">
        <f t="shared" si="10"/>
        <v/>
      </c>
      <c r="AA39" s="1">
        <f t="shared" si="11"/>
        <v>0</v>
      </c>
      <c r="AB39" s="1" t="str">
        <f t="shared" si="12"/>
        <v/>
      </c>
      <c r="AC39" s="1" t="str">
        <f t="shared" si="12"/>
        <v/>
      </c>
      <c r="AD39" s="1">
        <f t="shared" si="13"/>
        <v>0</v>
      </c>
      <c r="BA39" s="1" t="str">
        <f t="shared" si="7"/>
        <v/>
      </c>
      <c r="BB39" s="1" t="str">
        <f t="shared" si="7"/>
        <v/>
      </c>
      <c r="BC39" s="1" t="str">
        <f t="shared" si="7"/>
        <v/>
      </c>
      <c r="BD39" s="1" t="str">
        <f t="shared" si="7"/>
        <v/>
      </c>
    </row>
    <row r="40" spans="2:56" ht="16.5" thickBot="1" x14ac:dyDescent="0.3">
      <c r="B40" s="24" t="str">
        <f t="shared" si="8"/>
        <v/>
      </c>
      <c r="C40" s="30" t="str">
        <f>IF('תנאי סף'!$AK40&lt;&gt;1,"",'תנאי סף'!C40)</f>
        <v/>
      </c>
      <c r="D40" s="30" t="str">
        <f>IF('תנאי סף'!$AK40&lt;&gt;1,"",'תנאי סף'!D40)</f>
        <v/>
      </c>
      <c r="E40" s="30" t="str">
        <f>IF('תנאי סף'!$AK40&lt;&gt;1,"",'תנאי סף'!E40)</f>
        <v/>
      </c>
      <c r="F40" s="30" t="str">
        <f>IF('תנאי סף'!$AK40&lt;&gt;1,"",'תנאי סף'!F40)</f>
        <v/>
      </c>
      <c r="G40" s="26"/>
      <c r="H40" s="27"/>
      <c r="I40" s="27"/>
      <c r="J40" s="28"/>
      <c r="K40" s="27"/>
      <c r="L40" s="28"/>
      <c r="M40" s="27"/>
      <c r="N40" s="30"/>
      <c r="O40" s="156"/>
      <c r="P40" s="28" t="str">
        <f>IF($F40="","",'ייחודיות ומורכבות'!G40)</f>
        <v/>
      </c>
      <c r="Q40" s="28"/>
      <c r="R40" s="28"/>
      <c r="S40" s="28"/>
      <c r="T40" s="28"/>
      <c r="U40" s="28" t="str">
        <f t="shared" si="9"/>
        <v/>
      </c>
      <c r="V40" s="28"/>
      <c r="W40" s="28"/>
      <c r="X40" s="28"/>
      <c r="Y40" s="28"/>
      <c r="Z40" s="217" t="str">
        <f t="shared" si="10"/>
        <v/>
      </c>
      <c r="AA40" s="1">
        <f t="shared" si="11"/>
        <v>0</v>
      </c>
      <c r="AB40" s="1" t="str">
        <f t="shared" si="12"/>
        <v/>
      </c>
      <c r="AC40" s="1" t="str">
        <f t="shared" si="12"/>
        <v/>
      </c>
      <c r="AD40" s="1">
        <f t="shared" si="13"/>
        <v>0</v>
      </c>
      <c r="BA40" s="1" t="str">
        <f t="shared" si="7"/>
        <v/>
      </c>
      <c r="BB40" s="1" t="str">
        <f t="shared" si="7"/>
        <v/>
      </c>
      <c r="BC40" s="1" t="str">
        <f t="shared" si="7"/>
        <v/>
      </c>
      <c r="BD40" s="1" t="str">
        <f t="shared" si="7"/>
        <v/>
      </c>
    </row>
    <row r="41" spans="2:56" hidden="1" x14ac:dyDescent="0.25">
      <c r="B41" s="24" t="str">
        <f t="shared" si="8"/>
        <v/>
      </c>
      <c r="C41" s="30" t="str">
        <f>IF('תנאי סף'!$AK41&lt;&gt;1,"",'תנאי סף'!C41)</f>
        <v/>
      </c>
      <c r="D41" s="30" t="str">
        <f>IF('תנאי סף'!$AK41&lt;&gt;1,"",'תנאי סף'!D41)</f>
        <v/>
      </c>
      <c r="E41" s="30" t="str">
        <f>IF('תנאי סף'!$AK41&lt;&gt;1,"",'תנאי סף'!E41)</f>
        <v/>
      </c>
      <c r="F41" s="30" t="str">
        <f>IF('תנאי סף'!$AK41&lt;&gt;1,"",'תנאי סף'!F41)</f>
        <v/>
      </c>
      <c r="G41" s="26"/>
      <c r="H41" s="27"/>
      <c r="I41" s="27"/>
      <c r="J41" s="28"/>
      <c r="K41" s="27"/>
      <c r="L41" s="28"/>
      <c r="M41" s="27"/>
      <c r="N41" s="30"/>
      <c r="O41" s="30"/>
      <c r="P41" s="28" t="str">
        <f>IF($F41="","",'ייחודיות ומורכבות'!G41)</f>
        <v/>
      </c>
      <c r="Q41" s="28"/>
      <c r="R41" s="28"/>
      <c r="S41" s="28"/>
      <c r="T41" s="28"/>
      <c r="U41" s="28" t="str">
        <f t="shared" si="9"/>
        <v/>
      </c>
      <c r="V41" s="28"/>
      <c r="W41" s="28"/>
      <c r="X41" s="28"/>
      <c r="Y41" s="28"/>
      <c r="Z41" s="217" t="str">
        <f t="shared" si="10"/>
        <v/>
      </c>
      <c r="AA41" s="1">
        <f t="shared" si="11"/>
        <v>0</v>
      </c>
      <c r="AB41" s="1" t="str">
        <f t="shared" si="12"/>
        <v/>
      </c>
      <c r="AC41" s="1" t="str">
        <f t="shared" si="12"/>
        <v/>
      </c>
      <c r="AD41" s="1">
        <f t="shared" si="13"/>
        <v>0</v>
      </c>
      <c r="BA41" s="1" t="str">
        <f t="shared" ref="BA41:BD50" si="14">IF($F41="","",BA$30)</f>
        <v/>
      </c>
      <c r="BB41" s="1" t="str">
        <f t="shared" si="14"/>
        <v/>
      </c>
      <c r="BC41" s="1" t="str">
        <f t="shared" si="14"/>
        <v/>
      </c>
      <c r="BD41" s="1" t="str">
        <f t="shared" si="14"/>
        <v/>
      </c>
    </row>
    <row r="42" spans="2:56" hidden="1" x14ac:dyDescent="0.25">
      <c r="B42" s="24" t="str">
        <f t="shared" si="8"/>
        <v/>
      </c>
      <c r="C42" s="30" t="str">
        <f>IF('תנאי סף'!$AK42&lt;&gt;1,"",'תנאי סף'!C42)</f>
        <v/>
      </c>
      <c r="D42" s="30" t="str">
        <f>IF('תנאי סף'!$AK42&lt;&gt;1,"",'תנאי סף'!D42)</f>
        <v/>
      </c>
      <c r="E42" s="30" t="str">
        <f>IF('תנאי סף'!$AK42&lt;&gt;1,"",'תנאי סף'!E42)</f>
        <v/>
      </c>
      <c r="F42" s="30" t="str">
        <f>IF('תנאי סף'!$AK42&lt;&gt;1,"",'תנאי סף'!F42)</f>
        <v/>
      </c>
      <c r="G42" s="26"/>
      <c r="H42" s="27"/>
      <c r="I42" s="27"/>
      <c r="J42" s="28"/>
      <c r="K42" s="27"/>
      <c r="L42" s="28"/>
      <c r="M42" s="27"/>
      <c r="N42" s="30"/>
      <c r="O42" s="30"/>
      <c r="P42" s="28" t="str">
        <f>IF($F42="","",'ייחודיות ומורכבות'!G42)</f>
        <v/>
      </c>
      <c r="Q42" s="28"/>
      <c r="R42" s="28"/>
      <c r="S42" s="28"/>
      <c r="T42" s="28"/>
      <c r="U42" s="28" t="str">
        <f t="shared" si="9"/>
        <v/>
      </c>
      <c r="V42" s="28"/>
      <c r="W42" s="28"/>
      <c r="X42" s="28"/>
      <c r="Y42" s="28"/>
      <c r="Z42" s="217" t="str">
        <f t="shared" si="10"/>
        <v/>
      </c>
      <c r="AA42" s="1">
        <f t="shared" si="11"/>
        <v>0</v>
      </c>
      <c r="AB42" s="1" t="str">
        <f t="shared" si="12"/>
        <v/>
      </c>
      <c r="AC42" s="1" t="str">
        <f t="shared" si="12"/>
        <v/>
      </c>
      <c r="AD42" s="1">
        <f t="shared" si="13"/>
        <v>0</v>
      </c>
      <c r="BA42" s="1" t="str">
        <f t="shared" si="14"/>
        <v/>
      </c>
      <c r="BB42" s="1" t="str">
        <f t="shared" si="14"/>
        <v/>
      </c>
      <c r="BC42" s="1" t="str">
        <f t="shared" si="14"/>
        <v/>
      </c>
      <c r="BD42" s="1" t="str">
        <f t="shared" si="14"/>
        <v/>
      </c>
    </row>
    <row r="43" spans="2:56" hidden="1" x14ac:dyDescent="0.25">
      <c r="B43" s="24" t="str">
        <f t="shared" si="8"/>
        <v/>
      </c>
      <c r="C43" s="30" t="str">
        <f>IF('תנאי סף'!$AK43&lt;&gt;1,"",'תנאי סף'!C43)</f>
        <v/>
      </c>
      <c r="D43" s="30" t="str">
        <f>IF('תנאי סף'!$AK43&lt;&gt;1,"",'תנאי סף'!D43)</f>
        <v/>
      </c>
      <c r="E43" s="30" t="str">
        <f>IF('תנאי סף'!$AK43&lt;&gt;1,"",'תנאי סף'!E43)</f>
        <v/>
      </c>
      <c r="F43" s="30" t="str">
        <f>IF('תנאי סף'!$AK43&lt;&gt;1,"",'תנאי סף'!F43)</f>
        <v/>
      </c>
      <c r="G43" s="26"/>
      <c r="H43" s="27"/>
      <c r="I43" s="27"/>
      <c r="J43" s="28"/>
      <c r="K43" s="27"/>
      <c r="L43" s="28"/>
      <c r="M43" s="27"/>
      <c r="N43" s="30"/>
      <c r="O43" s="30"/>
      <c r="P43" s="28" t="str">
        <f>IF($F43="","",'ייחודיות ומורכבות'!G43)</f>
        <v/>
      </c>
      <c r="Q43" s="28"/>
      <c r="R43" s="28"/>
      <c r="S43" s="28"/>
      <c r="T43" s="28"/>
      <c r="U43" s="28" t="str">
        <f t="shared" si="9"/>
        <v/>
      </c>
      <c r="V43" s="28"/>
      <c r="W43" s="28"/>
      <c r="X43" s="28"/>
      <c r="Y43" s="28"/>
      <c r="Z43" s="217" t="str">
        <f t="shared" si="10"/>
        <v/>
      </c>
      <c r="AA43" s="1">
        <f t="shared" si="11"/>
        <v>0</v>
      </c>
      <c r="AB43" s="1" t="str">
        <f t="shared" si="12"/>
        <v/>
      </c>
      <c r="AC43" s="1" t="str">
        <f t="shared" si="12"/>
        <v/>
      </c>
      <c r="AD43" s="1">
        <f t="shared" si="13"/>
        <v>0</v>
      </c>
      <c r="BA43" s="1" t="str">
        <f t="shared" si="14"/>
        <v/>
      </c>
      <c r="BB43" s="1" t="str">
        <f t="shared" si="14"/>
        <v/>
      </c>
      <c r="BC43" s="1" t="str">
        <f t="shared" si="14"/>
        <v/>
      </c>
      <c r="BD43" s="1" t="str">
        <f t="shared" si="14"/>
        <v/>
      </c>
    </row>
    <row r="44" spans="2:56" hidden="1" x14ac:dyDescent="0.25">
      <c r="B44" s="24" t="str">
        <f t="shared" si="8"/>
        <v/>
      </c>
      <c r="C44" s="30" t="str">
        <f>IF('תנאי סף'!$AK44&lt;&gt;1,"",'תנאי סף'!C44)</f>
        <v/>
      </c>
      <c r="D44" s="30" t="str">
        <f>IF('תנאי סף'!$AK44&lt;&gt;1,"",'תנאי סף'!D44)</f>
        <v/>
      </c>
      <c r="E44" s="30" t="str">
        <f>IF('תנאי סף'!$AK44&lt;&gt;1,"",'תנאי סף'!E44)</f>
        <v/>
      </c>
      <c r="F44" s="30" t="str">
        <f>IF('תנאי סף'!$AK44&lt;&gt;1,"",'תנאי סף'!F44)</f>
        <v/>
      </c>
      <c r="G44" s="26"/>
      <c r="H44" s="27"/>
      <c r="I44" s="27"/>
      <c r="J44" s="28"/>
      <c r="K44" s="27"/>
      <c r="L44" s="28"/>
      <c r="M44" s="27"/>
      <c r="N44" s="30"/>
      <c r="O44" s="30"/>
      <c r="P44" s="28" t="str">
        <f>IF($F44="","",'ייחודיות ומורכבות'!G44)</f>
        <v/>
      </c>
      <c r="Q44" s="28"/>
      <c r="R44" s="28"/>
      <c r="S44" s="28"/>
      <c r="T44" s="28"/>
      <c r="U44" s="28" t="str">
        <f t="shared" si="9"/>
        <v/>
      </c>
      <c r="V44" s="28"/>
      <c r="W44" s="28"/>
      <c r="X44" s="28"/>
      <c r="Y44" s="28"/>
      <c r="Z44" s="217" t="str">
        <f t="shared" si="10"/>
        <v/>
      </c>
      <c r="AA44" s="1">
        <f t="shared" si="11"/>
        <v>0</v>
      </c>
      <c r="AB44" s="1" t="str">
        <f t="shared" si="12"/>
        <v/>
      </c>
      <c r="AC44" s="1" t="str">
        <f t="shared" si="12"/>
        <v/>
      </c>
      <c r="AD44" s="1">
        <f t="shared" si="13"/>
        <v>0</v>
      </c>
      <c r="BA44" s="1" t="str">
        <f t="shared" si="14"/>
        <v/>
      </c>
      <c r="BB44" s="1" t="str">
        <f t="shared" si="14"/>
        <v/>
      </c>
      <c r="BC44" s="1" t="str">
        <f t="shared" si="14"/>
        <v/>
      </c>
      <c r="BD44" s="1" t="str">
        <f t="shared" si="14"/>
        <v/>
      </c>
    </row>
    <row r="45" spans="2:56" hidden="1" x14ac:dyDescent="0.25">
      <c r="B45" s="24" t="str">
        <f t="shared" si="8"/>
        <v/>
      </c>
      <c r="C45" s="30" t="str">
        <f>IF('תנאי סף'!$AK45&lt;&gt;1,"",'תנאי סף'!C45)</f>
        <v/>
      </c>
      <c r="D45" s="30" t="str">
        <f>IF('תנאי סף'!$AK45&lt;&gt;1,"",'תנאי סף'!D45)</f>
        <v/>
      </c>
      <c r="E45" s="30" t="str">
        <f>IF('תנאי סף'!$AK45&lt;&gt;1,"",'תנאי סף'!E45)</f>
        <v/>
      </c>
      <c r="F45" s="30" t="str">
        <f>IF('תנאי סף'!$AK45&lt;&gt;1,"",'תנאי סף'!F45)</f>
        <v/>
      </c>
      <c r="G45" s="26"/>
      <c r="H45" s="27"/>
      <c r="I45" s="27"/>
      <c r="J45" s="28"/>
      <c r="K45" s="27"/>
      <c r="L45" s="28"/>
      <c r="M45" s="27"/>
      <c r="N45" s="30"/>
      <c r="O45" s="30"/>
      <c r="P45" s="28" t="str">
        <f>IF($F45="","",'ייחודיות ומורכבות'!G45)</f>
        <v/>
      </c>
      <c r="Q45" s="28"/>
      <c r="R45" s="28"/>
      <c r="S45" s="28"/>
      <c r="T45" s="28"/>
      <c r="U45" s="28" t="str">
        <f t="shared" si="9"/>
        <v/>
      </c>
      <c r="V45" s="28"/>
      <c r="W45" s="28"/>
      <c r="X45" s="28"/>
      <c r="Y45" s="28"/>
      <c r="Z45" s="217" t="str">
        <f t="shared" si="10"/>
        <v/>
      </c>
      <c r="AA45" s="1">
        <f t="shared" si="11"/>
        <v>0</v>
      </c>
      <c r="AB45" s="1" t="str">
        <f t="shared" si="12"/>
        <v/>
      </c>
      <c r="AC45" s="1" t="str">
        <f t="shared" si="12"/>
        <v/>
      </c>
      <c r="AD45" s="1">
        <f t="shared" si="13"/>
        <v>0</v>
      </c>
      <c r="BA45" s="1" t="str">
        <f t="shared" si="14"/>
        <v/>
      </c>
      <c r="BB45" s="1" t="str">
        <f t="shared" si="14"/>
        <v/>
      </c>
      <c r="BC45" s="1" t="str">
        <f t="shared" si="14"/>
        <v/>
      </c>
      <c r="BD45" s="1" t="str">
        <f t="shared" si="14"/>
        <v/>
      </c>
    </row>
    <row r="46" spans="2:56" hidden="1" x14ac:dyDescent="0.25">
      <c r="B46" s="24" t="str">
        <f t="shared" si="8"/>
        <v/>
      </c>
      <c r="C46" s="30" t="str">
        <f>IF('תנאי סף'!$AK46&lt;&gt;1,"",'תנאי סף'!C46)</f>
        <v/>
      </c>
      <c r="D46" s="30" t="str">
        <f>IF('תנאי סף'!$AK46&lt;&gt;1,"",'תנאי סף'!D46)</f>
        <v/>
      </c>
      <c r="E46" s="30" t="str">
        <f>IF('תנאי סף'!$AK46&lt;&gt;1,"",'תנאי סף'!E46)</f>
        <v/>
      </c>
      <c r="F46" s="30" t="str">
        <f>IF('תנאי סף'!$AK46&lt;&gt;1,"",'תנאי סף'!F46)</f>
        <v/>
      </c>
      <c r="G46" s="26"/>
      <c r="H46" s="27"/>
      <c r="I46" s="27"/>
      <c r="J46" s="28"/>
      <c r="K46" s="27"/>
      <c r="L46" s="28"/>
      <c r="M46" s="27"/>
      <c r="N46" s="30"/>
      <c r="O46" s="30"/>
      <c r="P46" s="28" t="str">
        <f>IF($F46="","",'ייחודיות ומורכבות'!G46)</f>
        <v/>
      </c>
      <c r="Q46" s="28"/>
      <c r="R46" s="28"/>
      <c r="S46" s="28"/>
      <c r="T46" s="28"/>
      <c r="U46" s="28" t="str">
        <f t="shared" si="9"/>
        <v/>
      </c>
      <c r="V46" s="28"/>
      <c r="W46" s="28"/>
      <c r="X46" s="28"/>
      <c r="Y46" s="28"/>
      <c r="Z46" s="217" t="str">
        <f t="shared" si="10"/>
        <v/>
      </c>
      <c r="AA46" s="1">
        <f t="shared" si="11"/>
        <v>0</v>
      </c>
      <c r="AB46" s="1" t="str">
        <f t="shared" si="12"/>
        <v/>
      </c>
      <c r="AC46" s="1" t="str">
        <f t="shared" si="12"/>
        <v/>
      </c>
      <c r="AD46" s="1">
        <f t="shared" si="13"/>
        <v>0</v>
      </c>
      <c r="BA46" s="1" t="str">
        <f t="shared" si="14"/>
        <v/>
      </c>
      <c r="BB46" s="1" t="str">
        <f t="shared" si="14"/>
        <v/>
      </c>
      <c r="BC46" s="1" t="str">
        <f t="shared" si="14"/>
        <v/>
      </c>
      <c r="BD46" s="1" t="str">
        <f t="shared" si="14"/>
        <v/>
      </c>
    </row>
    <row r="47" spans="2:56" hidden="1" x14ac:dyDescent="0.25">
      <c r="B47" s="24" t="str">
        <f t="shared" si="8"/>
        <v/>
      </c>
      <c r="C47" s="30" t="str">
        <f>IF('תנאי סף'!$AK47&lt;&gt;1,"",'תנאי סף'!C47)</f>
        <v/>
      </c>
      <c r="D47" s="30" t="str">
        <f>IF('תנאי סף'!$AK47&lt;&gt;1,"",'תנאי סף'!D47)</f>
        <v/>
      </c>
      <c r="E47" s="30" t="str">
        <f>IF('תנאי סף'!$AK47&lt;&gt;1,"",'תנאי סף'!E47)</f>
        <v/>
      </c>
      <c r="F47" s="30" t="str">
        <f>IF('תנאי סף'!$AK47&lt;&gt;1,"",'תנאי סף'!F47)</f>
        <v/>
      </c>
      <c r="G47" s="26"/>
      <c r="H47" s="27"/>
      <c r="I47" s="27"/>
      <c r="J47" s="28"/>
      <c r="K47" s="27"/>
      <c r="L47" s="28"/>
      <c r="M47" s="27"/>
      <c r="N47" s="30"/>
      <c r="O47" s="30"/>
      <c r="P47" s="28" t="str">
        <f>IF($F47="","",'ייחודיות ומורכבות'!G47)</f>
        <v/>
      </c>
      <c r="Q47" s="28"/>
      <c r="R47" s="28"/>
      <c r="S47" s="28"/>
      <c r="T47" s="28"/>
      <c r="U47" s="28" t="str">
        <f t="shared" si="9"/>
        <v/>
      </c>
      <c r="V47" s="28"/>
      <c r="W47" s="28"/>
      <c r="X47" s="28"/>
      <c r="Y47" s="28"/>
      <c r="Z47" s="217" t="str">
        <f t="shared" si="10"/>
        <v/>
      </c>
      <c r="AA47" s="1">
        <f t="shared" si="11"/>
        <v>0</v>
      </c>
      <c r="AB47" s="1" t="str">
        <f t="shared" si="12"/>
        <v/>
      </c>
      <c r="AC47" s="1" t="str">
        <f t="shared" si="12"/>
        <v/>
      </c>
      <c r="AD47" s="1">
        <f t="shared" si="13"/>
        <v>0</v>
      </c>
      <c r="BA47" s="1" t="str">
        <f t="shared" si="14"/>
        <v/>
      </c>
      <c r="BB47" s="1" t="str">
        <f t="shared" si="14"/>
        <v/>
      </c>
      <c r="BC47" s="1" t="str">
        <f t="shared" si="14"/>
        <v/>
      </c>
      <c r="BD47" s="1" t="str">
        <f t="shared" si="14"/>
        <v/>
      </c>
    </row>
    <row r="48" spans="2:56" hidden="1" x14ac:dyDescent="0.25">
      <c r="B48" s="24" t="str">
        <f t="shared" si="8"/>
        <v/>
      </c>
      <c r="C48" s="30" t="str">
        <f>IF('תנאי סף'!$AK48&lt;&gt;1,"",'תנאי סף'!C48)</f>
        <v/>
      </c>
      <c r="D48" s="30" t="str">
        <f>IF('תנאי סף'!$AK48&lt;&gt;1,"",'תנאי סף'!D48)</f>
        <v/>
      </c>
      <c r="E48" s="30" t="str">
        <f>IF('תנאי סף'!$AK48&lt;&gt;1,"",'תנאי סף'!E48)</f>
        <v/>
      </c>
      <c r="F48" s="30" t="str">
        <f>IF('תנאי סף'!$AK48&lt;&gt;1,"",'תנאי סף'!F48)</f>
        <v/>
      </c>
      <c r="G48" s="26"/>
      <c r="H48" s="27"/>
      <c r="I48" s="27"/>
      <c r="J48" s="28"/>
      <c r="K48" s="27"/>
      <c r="L48" s="28"/>
      <c r="M48" s="27"/>
      <c r="N48" s="30"/>
      <c r="O48" s="30"/>
      <c r="P48" s="28" t="str">
        <f>IF($F48="","",'ייחודיות ומורכבות'!G48)</f>
        <v/>
      </c>
      <c r="Q48" s="28"/>
      <c r="R48" s="28"/>
      <c r="S48" s="28"/>
      <c r="T48" s="28"/>
      <c r="U48" s="28" t="str">
        <f t="shared" si="9"/>
        <v/>
      </c>
      <c r="V48" s="28"/>
      <c r="W48" s="28"/>
      <c r="X48" s="28"/>
      <c r="Y48" s="28"/>
      <c r="Z48" s="217" t="str">
        <f t="shared" si="10"/>
        <v/>
      </c>
      <c r="AA48" s="1">
        <f t="shared" si="11"/>
        <v>0</v>
      </c>
      <c r="AB48" s="1" t="str">
        <f t="shared" si="12"/>
        <v/>
      </c>
      <c r="AC48" s="1" t="str">
        <f t="shared" si="12"/>
        <v/>
      </c>
      <c r="AD48" s="1">
        <f t="shared" si="13"/>
        <v>0</v>
      </c>
      <c r="BA48" s="1" t="str">
        <f t="shared" si="14"/>
        <v/>
      </c>
      <c r="BB48" s="1" t="str">
        <f t="shared" si="14"/>
        <v/>
      </c>
      <c r="BC48" s="1" t="str">
        <f t="shared" si="14"/>
        <v/>
      </c>
      <c r="BD48" s="1" t="str">
        <f t="shared" si="14"/>
        <v/>
      </c>
    </row>
    <row r="49" spans="2:56" hidden="1" x14ac:dyDescent="0.25">
      <c r="B49" s="24" t="str">
        <f t="shared" si="8"/>
        <v/>
      </c>
      <c r="C49" s="30" t="str">
        <f>IF('תנאי סף'!$AK49&lt;&gt;1,"",'תנאי סף'!C49)</f>
        <v/>
      </c>
      <c r="D49" s="30" t="str">
        <f>IF('תנאי סף'!$AK49&lt;&gt;1,"",'תנאי סף'!D49)</f>
        <v/>
      </c>
      <c r="E49" s="30" t="str">
        <f>IF('תנאי סף'!$AK49&lt;&gt;1,"",'תנאי סף'!E49)</f>
        <v/>
      </c>
      <c r="F49" s="30" t="str">
        <f>IF('תנאי סף'!$AK49&lt;&gt;1,"",'תנאי סף'!F49)</f>
        <v/>
      </c>
      <c r="G49" s="26"/>
      <c r="H49" s="27"/>
      <c r="I49" s="27"/>
      <c r="J49" s="28"/>
      <c r="K49" s="27"/>
      <c r="L49" s="28"/>
      <c r="M49" s="27"/>
      <c r="N49" s="30"/>
      <c r="O49" s="30"/>
      <c r="P49" s="28" t="str">
        <f>IF($F49="","",'ייחודיות ומורכבות'!G49)</f>
        <v/>
      </c>
      <c r="Q49" s="28"/>
      <c r="R49" s="28"/>
      <c r="S49" s="28"/>
      <c r="T49" s="28"/>
      <c r="U49" s="28" t="str">
        <f t="shared" si="9"/>
        <v/>
      </c>
      <c r="V49" s="28"/>
      <c r="W49" s="28"/>
      <c r="X49" s="28"/>
      <c r="Y49" s="28"/>
      <c r="Z49" s="217" t="str">
        <f t="shared" si="10"/>
        <v/>
      </c>
      <c r="AA49" s="1">
        <f t="shared" si="11"/>
        <v>0</v>
      </c>
      <c r="AB49" s="1" t="str">
        <f t="shared" si="12"/>
        <v/>
      </c>
      <c r="AC49" s="1" t="str">
        <f t="shared" si="12"/>
        <v/>
      </c>
      <c r="AD49" s="1">
        <f t="shared" si="13"/>
        <v>0</v>
      </c>
      <c r="BA49" s="1" t="str">
        <f t="shared" si="14"/>
        <v/>
      </c>
      <c r="BB49" s="1" t="str">
        <f t="shared" si="14"/>
        <v/>
      </c>
      <c r="BC49" s="1" t="str">
        <f t="shared" si="14"/>
        <v/>
      </c>
      <c r="BD49" s="1" t="str">
        <f t="shared" si="14"/>
        <v/>
      </c>
    </row>
    <row r="50" spans="2:56" hidden="1" x14ac:dyDescent="0.25">
      <c r="B50" s="24" t="str">
        <f t="shared" si="8"/>
        <v/>
      </c>
      <c r="C50" s="30" t="str">
        <f>IF('תנאי סף'!$AK50&lt;&gt;1,"",'תנאי סף'!C50)</f>
        <v/>
      </c>
      <c r="D50" s="30" t="str">
        <f>IF('תנאי סף'!$AK50&lt;&gt;1,"",'תנאי סף'!D50)</f>
        <v/>
      </c>
      <c r="E50" s="30" t="str">
        <f>IF('תנאי סף'!$AK50&lt;&gt;1,"",'תנאי סף'!E50)</f>
        <v/>
      </c>
      <c r="F50" s="30" t="str">
        <f>IF('תנאי סף'!$AK50&lt;&gt;1,"",'תנאי סף'!F50)</f>
        <v/>
      </c>
      <c r="G50" s="26"/>
      <c r="H50" s="27"/>
      <c r="I50" s="27"/>
      <c r="J50" s="28"/>
      <c r="K50" s="27"/>
      <c r="L50" s="28"/>
      <c r="M50" s="27"/>
      <c r="N50" s="30"/>
      <c r="O50" s="30"/>
      <c r="P50" s="28" t="str">
        <f>IF($F50="","",'ייחודיות ומורכבות'!G50)</f>
        <v/>
      </c>
      <c r="Q50" s="28"/>
      <c r="R50" s="28"/>
      <c r="S50" s="28"/>
      <c r="T50" s="28"/>
      <c r="U50" s="28" t="str">
        <f t="shared" si="9"/>
        <v/>
      </c>
      <c r="V50" s="28"/>
      <c r="W50" s="28"/>
      <c r="X50" s="28"/>
      <c r="Y50" s="28"/>
      <c r="Z50" s="217" t="str">
        <f t="shared" si="10"/>
        <v/>
      </c>
      <c r="AA50" s="1">
        <f t="shared" si="11"/>
        <v>0</v>
      </c>
      <c r="AB50" s="1" t="str">
        <f t="shared" si="12"/>
        <v/>
      </c>
      <c r="AC50" s="1" t="str">
        <f t="shared" si="12"/>
        <v/>
      </c>
      <c r="AD50" s="1">
        <f t="shared" si="13"/>
        <v>0</v>
      </c>
      <c r="BA50" s="1" t="str">
        <f t="shared" si="14"/>
        <v/>
      </c>
      <c r="BB50" s="1" t="str">
        <f t="shared" si="14"/>
        <v/>
      </c>
      <c r="BC50" s="1" t="str">
        <f t="shared" si="14"/>
        <v/>
      </c>
      <c r="BD50" s="1" t="str">
        <f t="shared" si="14"/>
        <v/>
      </c>
    </row>
    <row r="51" spans="2:56" hidden="1" x14ac:dyDescent="0.25">
      <c r="B51" s="24" t="str">
        <f t="shared" si="8"/>
        <v/>
      </c>
      <c r="C51" s="30" t="str">
        <f>IF('תנאי סף'!$AK51&lt;&gt;1,"",'תנאי סף'!C51)</f>
        <v/>
      </c>
      <c r="D51" s="30" t="str">
        <f>IF('תנאי סף'!$AK51&lt;&gt;1,"",'תנאי סף'!D51)</f>
        <v/>
      </c>
      <c r="E51" s="30" t="str">
        <f>IF('תנאי סף'!$AK51&lt;&gt;1,"",'תנאי סף'!E51)</f>
        <v/>
      </c>
      <c r="F51" s="30" t="str">
        <f>IF('תנאי סף'!$AK51&lt;&gt;1,"",'תנאי סף'!F51)</f>
        <v/>
      </c>
      <c r="G51" s="26"/>
      <c r="H51" s="27"/>
      <c r="I51" s="27"/>
      <c r="J51" s="28"/>
      <c r="K51" s="27"/>
      <c r="L51" s="28"/>
      <c r="M51" s="27"/>
      <c r="N51" s="30"/>
      <c r="O51" s="30"/>
      <c r="P51" s="28" t="str">
        <f>IF($F51="","",'ייחודיות ומורכבות'!G51)</f>
        <v/>
      </c>
      <c r="Q51" s="28"/>
      <c r="R51" s="28"/>
      <c r="S51" s="28"/>
      <c r="T51" s="28"/>
      <c r="U51" s="28" t="str">
        <f t="shared" si="9"/>
        <v/>
      </c>
      <c r="V51" s="28"/>
      <c r="W51" s="28"/>
      <c r="X51" s="28"/>
      <c r="Y51" s="28"/>
      <c r="Z51" s="217" t="str">
        <f t="shared" si="10"/>
        <v/>
      </c>
      <c r="AA51" s="1">
        <f t="shared" si="11"/>
        <v>0</v>
      </c>
      <c r="AB51" s="1" t="str">
        <f t="shared" si="12"/>
        <v/>
      </c>
      <c r="AC51" s="1" t="str">
        <f t="shared" si="12"/>
        <v/>
      </c>
      <c r="AD51" s="1">
        <f t="shared" si="13"/>
        <v>0</v>
      </c>
      <c r="BA51" s="1" t="str">
        <f t="shared" ref="BA51:BD60" si="15">IF($F51="","",BA$30)</f>
        <v/>
      </c>
      <c r="BB51" s="1" t="str">
        <f t="shared" si="15"/>
        <v/>
      </c>
      <c r="BC51" s="1" t="str">
        <f t="shared" si="15"/>
        <v/>
      </c>
      <c r="BD51" s="1" t="str">
        <f t="shared" si="15"/>
        <v/>
      </c>
    </row>
    <row r="52" spans="2:56" hidden="1" x14ac:dyDescent="0.25">
      <c r="B52" s="24" t="str">
        <f t="shared" si="8"/>
        <v/>
      </c>
      <c r="C52" s="30" t="str">
        <f>IF('תנאי סף'!$AK52&lt;&gt;1,"",'תנאי סף'!C52)</f>
        <v/>
      </c>
      <c r="D52" s="30" t="str">
        <f>IF('תנאי סף'!$AK52&lt;&gt;1,"",'תנאי סף'!D52)</f>
        <v/>
      </c>
      <c r="E52" s="30" t="str">
        <f>IF('תנאי סף'!$AK52&lt;&gt;1,"",'תנאי סף'!E52)</f>
        <v/>
      </c>
      <c r="F52" s="30" t="str">
        <f>IF('תנאי סף'!$AK52&lt;&gt;1,"",'תנאי סף'!F52)</f>
        <v/>
      </c>
      <c r="G52" s="26"/>
      <c r="H52" s="27"/>
      <c r="I52" s="27"/>
      <c r="J52" s="28"/>
      <c r="K52" s="27"/>
      <c r="L52" s="28"/>
      <c r="M52" s="27"/>
      <c r="N52" s="30"/>
      <c r="O52" s="30"/>
      <c r="P52" s="28" t="str">
        <f>IF($F52="","",'ייחודיות ומורכבות'!G52)</f>
        <v/>
      </c>
      <c r="Q52" s="28"/>
      <c r="R52" s="28"/>
      <c r="S52" s="28"/>
      <c r="T52" s="28"/>
      <c r="U52" s="28" t="str">
        <f t="shared" si="9"/>
        <v/>
      </c>
      <c r="V52" s="28"/>
      <c r="W52" s="28"/>
      <c r="X52" s="28"/>
      <c r="Y52" s="28"/>
      <c r="Z52" s="217" t="str">
        <f t="shared" si="10"/>
        <v/>
      </c>
      <c r="AA52" s="1">
        <f t="shared" si="11"/>
        <v>0</v>
      </c>
      <c r="AB52" s="1" t="str">
        <f t="shared" si="12"/>
        <v/>
      </c>
      <c r="AC52" s="1" t="str">
        <f t="shared" si="12"/>
        <v/>
      </c>
      <c r="AD52" s="1">
        <f t="shared" si="13"/>
        <v>0</v>
      </c>
      <c r="BA52" s="1" t="str">
        <f t="shared" si="15"/>
        <v/>
      </c>
      <c r="BB52" s="1" t="str">
        <f t="shared" si="15"/>
        <v/>
      </c>
      <c r="BC52" s="1" t="str">
        <f t="shared" si="15"/>
        <v/>
      </c>
      <c r="BD52" s="1" t="str">
        <f t="shared" si="15"/>
        <v/>
      </c>
    </row>
    <row r="53" spans="2:56" hidden="1" x14ac:dyDescent="0.25">
      <c r="B53" s="24" t="str">
        <f t="shared" si="8"/>
        <v/>
      </c>
      <c r="C53" s="30" t="str">
        <f>IF('תנאי סף'!$AK53&lt;&gt;1,"",'תנאי סף'!C53)</f>
        <v/>
      </c>
      <c r="D53" s="30" t="str">
        <f>IF('תנאי סף'!$AK53&lt;&gt;1,"",'תנאי סף'!D53)</f>
        <v/>
      </c>
      <c r="E53" s="30" t="str">
        <f>IF('תנאי סף'!$AK53&lt;&gt;1,"",'תנאי סף'!E53)</f>
        <v/>
      </c>
      <c r="F53" s="30" t="str">
        <f>IF('תנאי סף'!$AK53&lt;&gt;1,"",'תנאי סף'!F53)</f>
        <v/>
      </c>
      <c r="G53" s="26"/>
      <c r="H53" s="27"/>
      <c r="I53" s="27"/>
      <c r="J53" s="28"/>
      <c r="K53" s="27"/>
      <c r="L53" s="28"/>
      <c r="M53" s="27"/>
      <c r="N53" s="30"/>
      <c r="O53" s="30"/>
      <c r="P53" s="28" t="str">
        <f>IF($F53="","",'ייחודיות ומורכבות'!G53)</f>
        <v/>
      </c>
      <c r="Q53" s="28"/>
      <c r="R53" s="28"/>
      <c r="S53" s="28"/>
      <c r="T53" s="28"/>
      <c r="U53" s="28" t="str">
        <f t="shared" si="9"/>
        <v/>
      </c>
      <c r="V53" s="28"/>
      <c r="W53" s="28"/>
      <c r="X53" s="28"/>
      <c r="Y53" s="28"/>
      <c r="Z53" s="217" t="str">
        <f t="shared" si="10"/>
        <v/>
      </c>
      <c r="AA53" s="1">
        <f t="shared" si="11"/>
        <v>0</v>
      </c>
      <c r="AB53" s="1" t="str">
        <f t="shared" si="12"/>
        <v/>
      </c>
      <c r="AC53" s="1" t="str">
        <f t="shared" si="12"/>
        <v/>
      </c>
      <c r="AD53" s="1">
        <f t="shared" si="13"/>
        <v>0</v>
      </c>
      <c r="BA53" s="1" t="str">
        <f t="shared" si="15"/>
        <v/>
      </c>
      <c r="BB53" s="1" t="str">
        <f t="shared" si="15"/>
        <v/>
      </c>
      <c r="BC53" s="1" t="str">
        <f t="shared" si="15"/>
        <v/>
      </c>
      <c r="BD53" s="1" t="str">
        <f t="shared" si="15"/>
        <v/>
      </c>
    </row>
    <row r="54" spans="2:56" hidden="1" x14ac:dyDescent="0.25">
      <c r="B54" s="24" t="str">
        <f t="shared" si="8"/>
        <v/>
      </c>
      <c r="C54" s="30" t="str">
        <f>IF('תנאי סף'!$AK54&lt;&gt;1,"",'תנאי סף'!C54)</f>
        <v/>
      </c>
      <c r="D54" s="30" t="str">
        <f>IF('תנאי סף'!$AK54&lt;&gt;1,"",'תנאי סף'!D54)</f>
        <v/>
      </c>
      <c r="E54" s="30" t="str">
        <f>IF('תנאי סף'!$AK54&lt;&gt;1,"",'תנאי סף'!E54)</f>
        <v/>
      </c>
      <c r="F54" s="30" t="str">
        <f>IF('תנאי סף'!$AK54&lt;&gt;1,"",'תנאי סף'!F54)</f>
        <v/>
      </c>
      <c r="G54" s="26"/>
      <c r="H54" s="27"/>
      <c r="I54" s="27"/>
      <c r="J54" s="28"/>
      <c r="K54" s="27"/>
      <c r="L54" s="28"/>
      <c r="M54" s="27"/>
      <c r="N54" s="30"/>
      <c r="O54" s="30"/>
      <c r="P54" s="28" t="str">
        <f>IF($F54="","",'ייחודיות ומורכבות'!G54)</f>
        <v/>
      </c>
      <c r="Q54" s="28"/>
      <c r="R54" s="28"/>
      <c r="S54" s="28"/>
      <c r="T54" s="28"/>
      <c r="U54" s="28" t="str">
        <f t="shared" si="9"/>
        <v/>
      </c>
      <c r="V54" s="28"/>
      <c r="W54" s="28"/>
      <c r="X54" s="28"/>
      <c r="Y54" s="28"/>
      <c r="Z54" s="217" t="str">
        <f t="shared" si="10"/>
        <v/>
      </c>
      <c r="AA54" s="1">
        <f t="shared" si="11"/>
        <v>0</v>
      </c>
      <c r="AB54" s="1" t="str">
        <f t="shared" si="12"/>
        <v/>
      </c>
      <c r="AC54" s="1" t="str">
        <f t="shared" si="12"/>
        <v/>
      </c>
      <c r="AD54" s="1">
        <f t="shared" si="13"/>
        <v>0</v>
      </c>
      <c r="BA54" s="1" t="str">
        <f t="shared" si="15"/>
        <v/>
      </c>
      <c r="BB54" s="1" t="str">
        <f t="shared" si="15"/>
        <v/>
      </c>
      <c r="BC54" s="1" t="str">
        <f t="shared" si="15"/>
        <v/>
      </c>
      <c r="BD54" s="1" t="str">
        <f t="shared" si="15"/>
        <v/>
      </c>
    </row>
    <row r="55" spans="2:56" hidden="1" x14ac:dyDescent="0.25">
      <c r="B55" s="24" t="str">
        <f t="shared" si="8"/>
        <v/>
      </c>
      <c r="C55" s="30" t="str">
        <f>IF('תנאי סף'!$AK55&lt;&gt;1,"",'תנאי סף'!C55)</f>
        <v/>
      </c>
      <c r="D55" s="30" t="str">
        <f>IF('תנאי סף'!$AK55&lt;&gt;1,"",'תנאי סף'!D55)</f>
        <v/>
      </c>
      <c r="E55" s="30" t="str">
        <f>IF('תנאי סף'!$AK55&lt;&gt;1,"",'תנאי סף'!E55)</f>
        <v/>
      </c>
      <c r="F55" s="30" t="str">
        <f>IF('תנאי סף'!$AK55&lt;&gt;1,"",'תנאי סף'!F55)</f>
        <v/>
      </c>
      <c r="G55" s="26"/>
      <c r="H55" s="27"/>
      <c r="I55" s="27"/>
      <c r="J55" s="28"/>
      <c r="K55" s="27"/>
      <c r="L55" s="28"/>
      <c r="M55" s="27"/>
      <c r="N55" s="30"/>
      <c r="O55" s="30"/>
      <c r="P55" s="28" t="str">
        <f>IF($F55="","",'ייחודיות ומורכבות'!G55)</f>
        <v/>
      </c>
      <c r="Q55" s="28"/>
      <c r="R55" s="28"/>
      <c r="S55" s="28"/>
      <c r="T55" s="28"/>
      <c r="U55" s="28" t="str">
        <f t="shared" si="9"/>
        <v/>
      </c>
      <c r="V55" s="28"/>
      <c r="W55" s="28"/>
      <c r="X55" s="28"/>
      <c r="Y55" s="28"/>
      <c r="Z55" s="217" t="str">
        <f t="shared" si="10"/>
        <v/>
      </c>
      <c r="AA55" s="1">
        <f t="shared" si="11"/>
        <v>0</v>
      </c>
      <c r="AB55" s="1" t="str">
        <f t="shared" si="12"/>
        <v/>
      </c>
      <c r="AC55" s="1" t="str">
        <f t="shared" si="12"/>
        <v/>
      </c>
      <c r="AD55" s="1">
        <f t="shared" si="13"/>
        <v>0</v>
      </c>
      <c r="BA55" s="1" t="str">
        <f t="shared" si="15"/>
        <v/>
      </c>
      <c r="BB55" s="1" t="str">
        <f t="shared" si="15"/>
        <v/>
      </c>
      <c r="BC55" s="1" t="str">
        <f t="shared" si="15"/>
        <v/>
      </c>
      <c r="BD55" s="1" t="str">
        <f t="shared" si="15"/>
        <v/>
      </c>
    </row>
    <row r="56" spans="2:56" hidden="1" x14ac:dyDescent="0.25">
      <c r="B56" s="24" t="str">
        <f t="shared" si="8"/>
        <v/>
      </c>
      <c r="C56" s="30" t="str">
        <f>IF('תנאי סף'!$AK56&lt;&gt;1,"",'תנאי סף'!C56)</f>
        <v/>
      </c>
      <c r="D56" s="30" t="str">
        <f>IF('תנאי סף'!$AK56&lt;&gt;1,"",'תנאי סף'!D56)</f>
        <v/>
      </c>
      <c r="E56" s="30" t="str">
        <f>IF('תנאי סף'!$AK56&lt;&gt;1,"",'תנאי סף'!E56)</f>
        <v/>
      </c>
      <c r="F56" s="30" t="str">
        <f>IF('תנאי סף'!$AK56&lt;&gt;1,"",'תנאי סף'!F56)</f>
        <v/>
      </c>
      <c r="G56" s="26"/>
      <c r="H56" s="27"/>
      <c r="I56" s="27"/>
      <c r="J56" s="28"/>
      <c r="K56" s="27"/>
      <c r="L56" s="28"/>
      <c r="M56" s="27"/>
      <c r="N56" s="30"/>
      <c r="O56" s="30"/>
      <c r="P56" s="28" t="str">
        <f>IF($F56="","",'ייחודיות ומורכבות'!G56)</f>
        <v/>
      </c>
      <c r="Q56" s="28"/>
      <c r="R56" s="28"/>
      <c r="S56" s="28"/>
      <c r="T56" s="28"/>
      <c r="U56" s="28" t="str">
        <f t="shared" si="9"/>
        <v/>
      </c>
      <c r="V56" s="28"/>
      <c r="W56" s="28"/>
      <c r="X56" s="28"/>
      <c r="Y56" s="28"/>
      <c r="Z56" s="217" t="str">
        <f t="shared" si="10"/>
        <v/>
      </c>
      <c r="AA56" s="1">
        <f t="shared" si="11"/>
        <v>0</v>
      </c>
      <c r="AB56" s="1" t="str">
        <f t="shared" si="12"/>
        <v/>
      </c>
      <c r="AC56" s="1" t="str">
        <f t="shared" si="12"/>
        <v/>
      </c>
      <c r="AD56" s="1">
        <f t="shared" si="13"/>
        <v>0</v>
      </c>
      <c r="BA56" s="1" t="str">
        <f t="shared" si="15"/>
        <v/>
      </c>
      <c r="BB56" s="1" t="str">
        <f t="shared" si="15"/>
        <v/>
      </c>
      <c r="BC56" s="1" t="str">
        <f t="shared" si="15"/>
        <v/>
      </c>
      <c r="BD56" s="1" t="str">
        <f t="shared" si="15"/>
        <v/>
      </c>
    </row>
    <row r="57" spans="2:56" hidden="1" x14ac:dyDescent="0.25">
      <c r="B57" s="24" t="str">
        <f t="shared" si="8"/>
        <v/>
      </c>
      <c r="C57" s="30" t="str">
        <f>IF('תנאי סף'!$AK57&lt;&gt;1,"",'תנאי סף'!C57)</f>
        <v/>
      </c>
      <c r="D57" s="30" t="str">
        <f>IF('תנאי סף'!$AK57&lt;&gt;1,"",'תנאי סף'!D57)</f>
        <v/>
      </c>
      <c r="E57" s="30" t="str">
        <f>IF('תנאי סף'!$AK57&lt;&gt;1,"",'תנאי סף'!E57)</f>
        <v/>
      </c>
      <c r="F57" s="30" t="str">
        <f>IF('תנאי סף'!$AK57&lt;&gt;1,"",'תנאי סף'!F57)</f>
        <v/>
      </c>
      <c r="G57" s="26"/>
      <c r="H57" s="27"/>
      <c r="I57" s="27"/>
      <c r="J57" s="28"/>
      <c r="K57" s="27"/>
      <c r="L57" s="28"/>
      <c r="M57" s="27"/>
      <c r="N57" s="30"/>
      <c r="O57" s="30"/>
      <c r="P57" s="28" t="str">
        <f>IF($F57="","",'ייחודיות ומורכבות'!G57)</f>
        <v/>
      </c>
      <c r="Q57" s="28"/>
      <c r="R57" s="28"/>
      <c r="S57" s="28"/>
      <c r="T57" s="28"/>
      <c r="U57" s="28" t="str">
        <f t="shared" si="9"/>
        <v/>
      </c>
      <c r="V57" s="28"/>
      <c r="W57" s="28"/>
      <c r="X57" s="28"/>
      <c r="Y57" s="28"/>
      <c r="Z57" s="217" t="str">
        <f t="shared" si="10"/>
        <v/>
      </c>
      <c r="AA57" s="1">
        <f t="shared" si="11"/>
        <v>0</v>
      </c>
      <c r="AB57" s="1" t="str">
        <f t="shared" si="12"/>
        <v/>
      </c>
      <c r="AC57" s="1" t="str">
        <f t="shared" si="12"/>
        <v/>
      </c>
      <c r="AD57" s="1">
        <f t="shared" si="13"/>
        <v>0</v>
      </c>
      <c r="BA57" s="1" t="str">
        <f t="shared" si="15"/>
        <v/>
      </c>
      <c r="BB57" s="1" t="str">
        <f t="shared" si="15"/>
        <v/>
      </c>
      <c r="BC57" s="1" t="str">
        <f t="shared" si="15"/>
        <v/>
      </c>
      <c r="BD57" s="1" t="str">
        <f t="shared" si="15"/>
        <v/>
      </c>
    </row>
    <row r="58" spans="2:56" hidden="1" x14ac:dyDescent="0.25">
      <c r="B58" s="24" t="str">
        <f t="shared" si="8"/>
        <v/>
      </c>
      <c r="C58" s="30" t="str">
        <f>IF('תנאי סף'!$AK58&lt;&gt;1,"",'תנאי סף'!C58)</f>
        <v/>
      </c>
      <c r="D58" s="30" t="str">
        <f>IF('תנאי סף'!$AK58&lt;&gt;1,"",'תנאי סף'!D58)</f>
        <v/>
      </c>
      <c r="E58" s="30" t="str">
        <f>IF('תנאי סף'!$AK58&lt;&gt;1,"",'תנאי סף'!E58)</f>
        <v/>
      </c>
      <c r="F58" s="30" t="str">
        <f>IF('תנאי סף'!$AK58&lt;&gt;1,"",'תנאי סף'!F58)</f>
        <v/>
      </c>
      <c r="G58" s="26"/>
      <c r="H58" s="27"/>
      <c r="I58" s="27"/>
      <c r="J58" s="28"/>
      <c r="K58" s="27"/>
      <c r="L58" s="28"/>
      <c r="M58" s="27"/>
      <c r="N58" s="30"/>
      <c r="O58" s="30"/>
      <c r="P58" s="28" t="str">
        <f>IF($F58="","",'ייחודיות ומורכבות'!G58)</f>
        <v/>
      </c>
      <c r="Q58" s="28"/>
      <c r="R58" s="28"/>
      <c r="S58" s="28"/>
      <c r="T58" s="28"/>
      <c r="U58" s="28" t="str">
        <f t="shared" si="9"/>
        <v/>
      </c>
      <c r="V58" s="28"/>
      <c r="W58" s="28"/>
      <c r="X58" s="28"/>
      <c r="Y58" s="28"/>
      <c r="Z58" s="217" t="str">
        <f t="shared" si="10"/>
        <v/>
      </c>
      <c r="AA58" s="1">
        <f t="shared" si="11"/>
        <v>0</v>
      </c>
      <c r="AB58" s="1" t="str">
        <f t="shared" si="12"/>
        <v/>
      </c>
      <c r="AC58" s="1" t="str">
        <f t="shared" si="12"/>
        <v/>
      </c>
      <c r="AD58" s="1">
        <f t="shared" si="13"/>
        <v>0</v>
      </c>
      <c r="BA58" s="1" t="str">
        <f t="shared" si="15"/>
        <v/>
      </c>
      <c r="BB58" s="1" t="str">
        <f t="shared" si="15"/>
        <v/>
      </c>
      <c r="BC58" s="1" t="str">
        <f t="shared" si="15"/>
        <v/>
      </c>
      <c r="BD58" s="1" t="str">
        <f t="shared" si="15"/>
        <v/>
      </c>
    </row>
    <row r="59" spans="2:56" hidden="1" x14ac:dyDescent="0.25">
      <c r="B59" s="24" t="str">
        <f t="shared" si="8"/>
        <v/>
      </c>
      <c r="C59" s="30" t="str">
        <f>IF('תנאי סף'!$AK59&lt;&gt;1,"",'תנאי סף'!C59)</f>
        <v/>
      </c>
      <c r="D59" s="30" t="str">
        <f>IF('תנאי סף'!$AK59&lt;&gt;1,"",'תנאי סף'!D59)</f>
        <v/>
      </c>
      <c r="E59" s="30" t="str">
        <f>IF('תנאי סף'!$AK59&lt;&gt;1,"",'תנאי סף'!E59)</f>
        <v/>
      </c>
      <c r="F59" s="30" t="str">
        <f>IF('תנאי סף'!$AK59&lt;&gt;1,"",'תנאי סף'!F59)</f>
        <v/>
      </c>
      <c r="G59" s="26"/>
      <c r="H59" s="27"/>
      <c r="I59" s="27"/>
      <c r="J59" s="28"/>
      <c r="K59" s="27"/>
      <c r="L59" s="28"/>
      <c r="M59" s="27"/>
      <c r="N59" s="30"/>
      <c r="O59" s="30"/>
      <c r="P59" s="28" t="str">
        <f>IF($F59="","",'ייחודיות ומורכבות'!G59)</f>
        <v/>
      </c>
      <c r="Q59" s="28"/>
      <c r="R59" s="28"/>
      <c r="S59" s="28"/>
      <c r="T59" s="28"/>
      <c r="U59" s="28" t="str">
        <f t="shared" si="9"/>
        <v/>
      </c>
      <c r="V59" s="28"/>
      <c r="W59" s="28"/>
      <c r="X59" s="28"/>
      <c r="Y59" s="28"/>
      <c r="Z59" s="217" t="str">
        <f t="shared" si="10"/>
        <v/>
      </c>
      <c r="AA59" s="1">
        <f t="shared" si="11"/>
        <v>0</v>
      </c>
      <c r="AB59" s="1" t="str">
        <f t="shared" si="12"/>
        <v/>
      </c>
      <c r="AC59" s="1" t="str">
        <f t="shared" si="12"/>
        <v/>
      </c>
      <c r="AD59" s="1">
        <f t="shared" si="13"/>
        <v>0</v>
      </c>
      <c r="BA59" s="1" t="str">
        <f t="shared" si="15"/>
        <v/>
      </c>
      <c r="BB59" s="1" t="str">
        <f t="shared" si="15"/>
        <v/>
      </c>
      <c r="BC59" s="1" t="str">
        <f t="shared" si="15"/>
        <v/>
      </c>
      <c r="BD59" s="1" t="str">
        <f t="shared" si="15"/>
        <v/>
      </c>
    </row>
    <row r="60" spans="2:56" hidden="1" x14ac:dyDescent="0.25">
      <c r="B60" s="24" t="str">
        <f t="shared" si="8"/>
        <v/>
      </c>
      <c r="C60" s="30" t="str">
        <f>IF('תנאי סף'!$AK60&lt;&gt;1,"",'תנאי סף'!C60)</f>
        <v/>
      </c>
      <c r="D60" s="30" t="str">
        <f>IF('תנאי סף'!$AK60&lt;&gt;1,"",'תנאי סף'!D60)</f>
        <v/>
      </c>
      <c r="E60" s="30" t="str">
        <f>IF('תנאי סף'!$AK60&lt;&gt;1,"",'תנאי סף'!E60)</f>
        <v/>
      </c>
      <c r="F60" s="30" t="str">
        <f>IF('תנאי סף'!$AK60&lt;&gt;1,"",'תנאי סף'!F60)</f>
        <v/>
      </c>
      <c r="G60" s="26"/>
      <c r="H60" s="27"/>
      <c r="I60" s="27"/>
      <c r="J60" s="28"/>
      <c r="K60" s="27"/>
      <c r="L60" s="28"/>
      <c r="M60" s="27"/>
      <c r="N60" s="30"/>
      <c r="O60" s="30"/>
      <c r="P60" s="28" t="str">
        <f>IF($F60="","",'ייחודיות ומורכבות'!G60)</f>
        <v/>
      </c>
      <c r="Q60" s="28"/>
      <c r="R60" s="28"/>
      <c r="S60" s="28"/>
      <c r="T60" s="28"/>
      <c r="U60" s="28" t="str">
        <f t="shared" si="9"/>
        <v/>
      </c>
      <c r="V60" s="28"/>
      <c r="W60" s="28"/>
      <c r="X60" s="28"/>
      <c r="Y60" s="28"/>
      <c r="Z60" s="217" t="str">
        <f t="shared" si="10"/>
        <v/>
      </c>
      <c r="AA60" s="1">
        <f t="shared" si="11"/>
        <v>0</v>
      </c>
      <c r="AB60" s="1" t="str">
        <f t="shared" si="12"/>
        <v/>
      </c>
      <c r="AC60" s="1" t="str">
        <f t="shared" si="12"/>
        <v/>
      </c>
      <c r="AD60" s="1">
        <f t="shared" si="13"/>
        <v>0</v>
      </c>
      <c r="BA60" s="1" t="str">
        <f t="shared" si="15"/>
        <v/>
      </c>
      <c r="BB60" s="1" t="str">
        <f t="shared" si="15"/>
        <v/>
      </c>
      <c r="BC60" s="1" t="str">
        <f t="shared" si="15"/>
        <v/>
      </c>
      <c r="BD60" s="1" t="str">
        <f t="shared" si="15"/>
        <v/>
      </c>
    </row>
    <row r="61" spans="2:56" hidden="1" x14ac:dyDescent="0.25">
      <c r="B61" s="24" t="str">
        <f t="shared" si="8"/>
        <v/>
      </c>
      <c r="C61" s="30" t="str">
        <f>IF('תנאי סף'!$AK61&lt;&gt;1,"",'תנאי סף'!C61)</f>
        <v/>
      </c>
      <c r="D61" s="30" t="str">
        <f>IF('תנאי סף'!$AK61&lt;&gt;1,"",'תנאי סף'!D61)</f>
        <v/>
      </c>
      <c r="E61" s="30" t="str">
        <f>IF('תנאי סף'!$AK61&lt;&gt;1,"",'תנאי סף'!E61)</f>
        <v/>
      </c>
      <c r="F61" s="30" t="str">
        <f>IF('תנאי סף'!$AK61&lt;&gt;1,"",'תנאי סף'!F61)</f>
        <v/>
      </c>
      <c r="G61" s="26"/>
      <c r="H61" s="27"/>
      <c r="I61" s="27"/>
      <c r="J61" s="28"/>
      <c r="K61" s="27"/>
      <c r="L61" s="28"/>
      <c r="M61" s="27"/>
      <c r="N61" s="30"/>
      <c r="O61" s="30"/>
      <c r="P61" s="28" t="str">
        <f>IF($F61="","",'ייחודיות ומורכבות'!G61)</f>
        <v/>
      </c>
      <c r="Q61" s="28"/>
      <c r="R61" s="28"/>
      <c r="S61" s="28"/>
      <c r="T61" s="28"/>
      <c r="U61" s="28" t="str">
        <f t="shared" si="9"/>
        <v/>
      </c>
      <c r="V61" s="28"/>
      <c r="W61" s="28"/>
      <c r="X61" s="28"/>
      <c r="Y61" s="28"/>
      <c r="Z61" s="217" t="str">
        <f t="shared" si="10"/>
        <v/>
      </c>
      <c r="AA61" s="1">
        <f t="shared" si="11"/>
        <v>0</v>
      </c>
      <c r="AB61" s="1" t="str">
        <f t="shared" si="12"/>
        <v/>
      </c>
      <c r="AC61" s="1" t="str">
        <f t="shared" si="12"/>
        <v/>
      </c>
      <c r="AD61" s="1">
        <f t="shared" si="13"/>
        <v>0</v>
      </c>
      <c r="BA61" s="1" t="str">
        <f t="shared" ref="BA61:BD70" si="16">IF($F61="","",BA$30)</f>
        <v/>
      </c>
      <c r="BB61" s="1" t="str">
        <f t="shared" si="16"/>
        <v/>
      </c>
      <c r="BC61" s="1" t="str">
        <f t="shared" si="16"/>
        <v/>
      </c>
      <c r="BD61" s="1" t="str">
        <f t="shared" si="16"/>
        <v/>
      </c>
    </row>
    <row r="62" spans="2:56" hidden="1" x14ac:dyDescent="0.25">
      <c r="B62" s="24" t="str">
        <f t="shared" si="8"/>
        <v/>
      </c>
      <c r="C62" s="30" t="str">
        <f>IF('תנאי סף'!$AK62&lt;&gt;1,"",'תנאי סף'!C62)</f>
        <v/>
      </c>
      <c r="D62" s="30" t="str">
        <f>IF('תנאי סף'!$AK62&lt;&gt;1,"",'תנאי סף'!D62)</f>
        <v/>
      </c>
      <c r="E62" s="30" t="str">
        <f>IF('תנאי סף'!$AK62&lt;&gt;1,"",'תנאי סף'!E62)</f>
        <v/>
      </c>
      <c r="F62" s="30" t="str">
        <f>IF('תנאי סף'!$AK62&lt;&gt;1,"",'תנאי סף'!F62)</f>
        <v/>
      </c>
      <c r="G62" s="26"/>
      <c r="H62" s="27"/>
      <c r="I62" s="27"/>
      <c r="J62" s="28"/>
      <c r="K62" s="27"/>
      <c r="L62" s="28"/>
      <c r="M62" s="27"/>
      <c r="N62" s="30"/>
      <c r="O62" s="30"/>
      <c r="P62" s="28" t="str">
        <f>IF($F62="","",'ייחודיות ומורכבות'!G62)</f>
        <v/>
      </c>
      <c r="Q62" s="28"/>
      <c r="R62" s="28"/>
      <c r="S62" s="28"/>
      <c r="T62" s="28"/>
      <c r="U62" s="28" t="str">
        <f t="shared" si="9"/>
        <v/>
      </c>
      <c r="V62" s="28"/>
      <c r="W62" s="28"/>
      <c r="X62" s="28"/>
      <c r="Y62" s="28"/>
      <c r="Z62" s="217" t="str">
        <f t="shared" si="10"/>
        <v/>
      </c>
      <c r="AA62" s="1">
        <f t="shared" si="11"/>
        <v>0</v>
      </c>
      <c r="AB62" s="1" t="str">
        <f t="shared" si="12"/>
        <v/>
      </c>
      <c r="AC62" s="1" t="str">
        <f t="shared" si="12"/>
        <v/>
      </c>
      <c r="AD62" s="1">
        <f t="shared" si="13"/>
        <v>0</v>
      </c>
      <c r="BA62" s="1" t="str">
        <f t="shared" si="16"/>
        <v/>
      </c>
      <c r="BB62" s="1" t="str">
        <f t="shared" si="16"/>
        <v/>
      </c>
      <c r="BC62" s="1" t="str">
        <f t="shared" si="16"/>
        <v/>
      </c>
      <c r="BD62" s="1" t="str">
        <f t="shared" si="16"/>
        <v/>
      </c>
    </row>
    <row r="63" spans="2:56" hidden="1" x14ac:dyDescent="0.25">
      <c r="B63" s="24" t="str">
        <f t="shared" si="8"/>
        <v/>
      </c>
      <c r="C63" s="30" t="str">
        <f>IF('תנאי סף'!$AK63&lt;&gt;1,"",'תנאי סף'!C63)</f>
        <v/>
      </c>
      <c r="D63" s="30" t="str">
        <f>IF('תנאי סף'!$AK63&lt;&gt;1,"",'תנאי סף'!D63)</f>
        <v/>
      </c>
      <c r="E63" s="30" t="str">
        <f>IF('תנאי סף'!$AK63&lt;&gt;1,"",'תנאי סף'!E63)</f>
        <v/>
      </c>
      <c r="F63" s="30" t="str">
        <f>IF('תנאי סף'!$AK63&lt;&gt;1,"",'תנאי סף'!F63)</f>
        <v/>
      </c>
      <c r="G63" s="26"/>
      <c r="H63" s="27"/>
      <c r="I63" s="27"/>
      <c r="J63" s="28"/>
      <c r="K63" s="27"/>
      <c r="L63" s="28"/>
      <c r="M63" s="27"/>
      <c r="N63" s="30"/>
      <c r="O63" s="30"/>
      <c r="P63" s="28" t="str">
        <f>IF($F63="","",'ייחודיות ומורכבות'!G63)</f>
        <v/>
      </c>
      <c r="Q63" s="28"/>
      <c r="R63" s="28"/>
      <c r="S63" s="28"/>
      <c r="T63" s="28"/>
      <c r="U63" s="28" t="str">
        <f t="shared" ref="U63:U94" si="17">IF($F63="","",IF($AA63&lt;&gt;1,$AB$1,IFERROR(VLOOKUP(G63,$E$4:$F$8,2,0),$AB$1)))</f>
        <v/>
      </c>
      <c r="V63" s="28"/>
      <c r="W63" s="28"/>
      <c r="X63" s="28"/>
      <c r="Y63" s="28"/>
      <c r="Z63" s="217" t="str">
        <f t="shared" si="10"/>
        <v/>
      </c>
      <c r="AA63" s="1">
        <f t="shared" si="11"/>
        <v>0</v>
      </c>
      <c r="AB63" s="1" t="str">
        <f t="shared" si="12"/>
        <v/>
      </c>
      <c r="AC63" s="1" t="str">
        <f t="shared" si="12"/>
        <v/>
      </c>
      <c r="AD63" s="1">
        <f t="shared" si="13"/>
        <v>0</v>
      </c>
      <c r="BA63" s="1" t="str">
        <f t="shared" si="16"/>
        <v/>
      </c>
      <c r="BB63" s="1" t="str">
        <f t="shared" si="16"/>
        <v/>
      </c>
      <c r="BC63" s="1" t="str">
        <f t="shared" si="16"/>
        <v/>
      </c>
      <c r="BD63" s="1" t="str">
        <f t="shared" si="16"/>
        <v/>
      </c>
    </row>
    <row r="64" spans="2:56" hidden="1" x14ac:dyDescent="0.25">
      <c r="B64" s="24" t="str">
        <f t="shared" si="8"/>
        <v/>
      </c>
      <c r="C64" s="30" t="str">
        <f>IF('תנאי סף'!$AK64&lt;&gt;1,"",'תנאי סף'!C64)</f>
        <v/>
      </c>
      <c r="D64" s="30" t="str">
        <f>IF('תנאי סף'!$AK64&lt;&gt;1,"",'תנאי סף'!D64)</f>
        <v/>
      </c>
      <c r="E64" s="30" t="str">
        <f>IF('תנאי סף'!$AK64&lt;&gt;1,"",'תנאי סף'!E64)</f>
        <v/>
      </c>
      <c r="F64" s="30" t="str">
        <f>IF('תנאי סף'!$AK64&lt;&gt;1,"",'תנאי סף'!F64)</f>
        <v/>
      </c>
      <c r="G64" s="26"/>
      <c r="H64" s="27"/>
      <c r="I64" s="27"/>
      <c r="J64" s="28"/>
      <c r="K64" s="27"/>
      <c r="L64" s="28"/>
      <c r="M64" s="27"/>
      <c r="N64" s="30"/>
      <c r="O64" s="30"/>
      <c r="P64" s="28" t="str">
        <f>IF($F64="","",'ייחודיות ומורכבות'!G64)</f>
        <v/>
      </c>
      <c r="Q64" s="28"/>
      <c r="R64" s="28"/>
      <c r="S64" s="28"/>
      <c r="T64" s="28"/>
      <c r="U64" s="28" t="str">
        <f t="shared" si="17"/>
        <v/>
      </c>
      <c r="V64" s="28"/>
      <c r="W64" s="28"/>
      <c r="X64" s="28"/>
      <c r="Y64" s="28"/>
      <c r="Z64" s="217" t="str">
        <f t="shared" si="10"/>
        <v/>
      </c>
      <c r="AA64" s="1">
        <f t="shared" si="11"/>
        <v>0</v>
      </c>
      <c r="AB64" s="1" t="str">
        <f t="shared" ref="AB64:AC91" si="18">IF($F64="","",AB$30)</f>
        <v/>
      </c>
      <c r="AC64" s="1" t="str">
        <f t="shared" si="18"/>
        <v/>
      </c>
      <c r="AD64" s="1">
        <f t="shared" si="13"/>
        <v>0</v>
      </c>
      <c r="BA64" s="1" t="str">
        <f t="shared" si="16"/>
        <v/>
      </c>
      <c r="BB64" s="1" t="str">
        <f t="shared" si="16"/>
        <v/>
      </c>
      <c r="BC64" s="1" t="str">
        <f t="shared" si="16"/>
        <v/>
      </c>
      <c r="BD64" s="1" t="str">
        <f t="shared" si="16"/>
        <v/>
      </c>
    </row>
    <row r="65" spans="2:56" hidden="1" x14ac:dyDescent="0.25">
      <c r="B65" s="24" t="str">
        <f t="shared" si="8"/>
        <v/>
      </c>
      <c r="C65" s="30" t="str">
        <f>IF('תנאי סף'!$AK65&lt;&gt;1,"",'תנאי סף'!C65)</f>
        <v/>
      </c>
      <c r="D65" s="30" t="str">
        <f>IF('תנאי סף'!$AK65&lt;&gt;1,"",'תנאי סף'!D65)</f>
        <v/>
      </c>
      <c r="E65" s="30" t="str">
        <f>IF('תנאי סף'!$AK65&lt;&gt;1,"",'תנאי סף'!E65)</f>
        <v/>
      </c>
      <c r="F65" s="30" t="str">
        <f>IF('תנאי סף'!$AK65&lt;&gt;1,"",'תנאי סף'!F65)</f>
        <v/>
      </c>
      <c r="G65" s="26"/>
      <c r="H65" s="27"/>
      <c r="I65" s="27"/>
      <c r="J65" s="28"/>
      <c r="K65" s="27"/>
      <c r="L65" s="28"/>
      <c r="M65" s="27"/>
      <c r="N65" s="30"/>
      <c r="O65" s="30"/>
      <c r="P65" s="28" t="str">
        <f>IF($F65="","",'ייחודיות ומורכבות'!G65)</f>
        <v/>
      </c>
      <c r="Q65" s="28"/>
      <c r="R65" s="28"/>
      <c r="S65" s="28"/>
      <c r="T65" s="28"/>
      <c r="U65" s="28" t="str">
        <f t="shared" si="17"/>
        <v/>
      </c>
      <c r="V65" s="28"/>
      <c r="W65" s="28"/>
      <c r="X65" s="28"/>
      <c r="Y65" s="28"/>
      <c r="Z65" s="217" t="str">
        <f t="shared" si="10"/>
        <v/>
      </c>
      <c r="AA65" s="1">
        <f t="shared" si="11"/>
        <v>0</v>
      </c>
      <c r="AB65" s="1" t="str">
        <f t="shared" si="18"/>
        <v/>
      </c>
      <c r="AC65" s="1" t="str">
        <f t="shared" si="18"/>
        <v/>
      </c>
      <c r="AD65" s="1">
        <f t="shared" si="13"/>
        <v>0</v>
      </c>
      <c r="BA65" s="1" t="str">
        <f t="shared" si="16"/>
        <v/>
      </c>
      <c r="BB65" s="1" t="str">
        <f t="shared" si="16"/>
        <v/>
      </c>
      <c r="BC65" s="1" t="str">
        <f t="shared" si="16"/>
        <v/>
      </c>
      <c r="BD65" s="1" t="str">
        <f t="shared" si="16"/>
        <v/>
      </c>
    </row>
    <row r="66" spans="2:56" hidden="1" x14ac:dyDescent="0.25">
      <c r="B66" s="24" t="str">
        <f t="shared" si="8"/>
        <v/>
      </c>
      <c r="C66" s="30" t="str">
        <f>IF('תנאי סף'!$AK66&lt;&gt;1,"",'תנאי סף'!C66)</f>
        <v/>
      </c>
      <c r="D66" s="30" t="str">
        <f>IF('תנאי סף'!$AK66&lt;&gt;1,"",'תנאי סף'!D66)</f>
        <v/>
      </c>
      <c r="E66" s="30" t="str">
        <f>IF('תנאי סף'!$AK66&lt;&gt;1,"",'תנאי סף'!E66)</f>
        <v/>
      </c>
      <c r="F66" s="30" t="str">
        <f>IF('תנאי סף'!$AK66&lt;&gt;1,"",'תנאי סף'!F66)</f>
        <v/>
      </c>
      <c r="G66" s="26"/>
      <c r="H66" s="27"/>
      <c r="I66" s="27"/>
      <c r="J66" s="28"/>
      <c r="K66" s="27"/>
      <c r="L66" s="28"/>
      <c r="M66" s="27"/>
      <c r="N66" s="30"/>
      <c r="O66" s="30"/>
      <c r="P66" s="28" t="str">
        <f>IF($F66="","",'ייחודיות ומורכבות'!G66)</f>
        <v/>
      </c>
      <c r="Q66" s="28"/>
      <c r="R66" s="28"/>
      <c r="S66" s="28"/>
      <c r="T66" s="28"/>
      <c r="U66" s="28" t="str">
        <f t="shared" si="17"/>
        <v/>
      </c>
      <c r="V66" s="28"/>
      <c r="W66" s="28"/>
      <c r="X66" s="28"/>
      <c r="Y66" s="28"/>
      <c r="Z66" s="217" t="str">
        <f t="shared" si="10"/>
        <v/>
      </c>
      <c r="AA66" s="1">
        <f t="shared" si="11"/>
        <v>0</v>
      </c>
      <c r="AB66" s="1" t="str">
        <f t="shared" si="18"/>
        <v/>
      </c>
      <c r="AC66" s="1" t="str">
        <f t="shared" si="18"/>
        <v/>
      </c>
      <c r="AD66" s="1">
        <f t="shared" si="13"/>
        <v>0</v>
      </c>
      <c r="BA66" s="1" t="str">
        <f t="shared" si="16"/>
        <v/>
      </c>
      <c r="BB66" s="1" t="str">
        <f t="shared" si="16"/>
        <v/>
      </c>
      <c r="BC66" s="1" t="str">
        <f t="shared" si="16"/>
        <v/>
      </c>
      <c r="BD66" s="1" t="str">
        <f t="shared" si="16"/>
        <v/>
      </c>
    </row>
    <row r="67" spans="2:56" hidden="1" x14ac:dyDescent="0.25">
      <c r="B67" s="24" t="str">
        <f t="shared" si="8"/>
        <v/>
      </c>
      <c r="C67" s="30" t="str">
        <f>IF('תנאי סף'!$AK67&lt;&gt;1,"",'תנאי סף'!C67)</f>
        <v/>
      </c>
      <c r="D67" s="30" t="str">
        <f>IF('תנאי סף'!$AK67&lt;&gt;1,"",'תנאי סף'!D67)</f>
        <v/>
      </c>
      <c r="E67" s="30" t="str">
        <f>IF('תנאי סף'!$AK67&lt;&gt;1,"",'תנאי סף'!E67)</f>
        <v/>
      </c>
      <c r="F67" s="30" t="str">
        <f>IF('תנאי סף'!$AK67&lt;&gt;1,"",'תנאי סף'!F67)</f>
        <v/>
      </c>
      <c r="G67" s="26"/>
      <c r="H67" s="27"/>
      <c r="I67" s="27"/>
      <c r="J67" s="28"/>
      <c r="K67" s="27"/>
      <c r="L67" s="28"/>
      <c r="M67" s="27"/>
      <c r="N67" s="30"/>
      <c r="O67" s="30"/>
      <c r="P67" s="28" t="str">
        <f>IF($F67="","",'ייחודיות ומורכבות'!G67)</f>
        <v/>
      </c>
      <c r="Q67" s="28"/>
      <c r="R67" s="28"/>
      <c r="S67" s="28"/>
      <c r="T67" s="28"/>
      <c r="U67" s="28" t="str">
        <f t="shared" si="17"/>
        <v/>
      </c>
      <c r="V67" s="28"/>
      <c r="W67" s="28"/>
      <c r="X67" s="28"/>
      <c r="Y67" s="28"/>
      <c r="Z67" s="217" t="str">
        <f t="shared" si="10"/>
        <v/>
      </c>
      <c r="AA67" s="1">
        <f t="shared" si="11"/>
        <v>0</v>
      </c>
      <c r="AB67" s="1" t="str">
        <f t="shared" si="18"/>
        <v/>
      </c>
      <c r="AC67" s="1" t="str">
        <f t="shared" si="18"/>
        <v/>
      </c>
      <c r="AD67" s="1">
        <f t="shared" si="13"/>
        <v>0</v>
      </c>
      <c r="BA67" s="1" t="str">
        <f t="shared" si="16"/>
        <v/>
      </c>
      <c r="BB67" s="1" t="str">
        <f t="shared" si="16"/>
        <v/>
      </c>
      <c r="BC67" s="1" t="str">
        <f t="shared" si="16"/>
        <v/>
      </c>
      <c r="BD67" s="1" t="str">
        <f t="shared" si="16"/>
        <v/>
      </c>
    </row>
    <row r="68" spans="2:56" hidden="1" x14ac:dyDescent="0.25">
      <c r="B68" s="24" t="str">
        <f t="shared" si="8"/>
        <v/>
      </c>
      <c r="C68" s="30" t="str">
        <f>IF('תנאי סף'!$AK68&lt;&gt;1,"",'תנאי סף'!C68)</f>
        <v/>
      </c>
      <c r="D68" s="30" t="str">
        <f>IF('תנאי סף'!$AK68&lt;&gt;1,"",'תנאי סף'!D68)</f>
        <v/>
      </c>
      <c r="E68" s="30" t="str">
        <f>IF('תנאי סף'!$AK68&lt;&gt;1,"",'תנאי סף'!E68)</f>
        <v/>
      </c>
      <c r="F68" s="30" t="str">
        <f>IF('תנאי סף'!$AK68&lt;&gt;1,"",'תנאי סף'!F68)</f>
        <v/>
      </c>
      <c r="G68" s="26"/>
      <c r="H68" s="27"/>
      <c r="I68" s="27"/>
      <c r="J68" s="28"/>
      <c r="K68" s="27"/>
      <c r="L68" s="28"/>
      <c r="M68" s="27"/>
      <c r="N68" s="30"/>
      <c r="O68" s="30"/>
      <c r="P68" s="28" t="str">
        <f>IF($F68="","",'ייחודיות ומורכבות'!G68)</f>
        <v/>
      </c>
      <c r="Q68" s="28"/>
      <c r="R68" s="28"/>
      <c r="S68" s="28"/>
      <c r="T68" s="28"/>
      <c r="U68" s="28" t="str">
        <f t="shared" si="17"/>
        <v/>
      </c>
      <c r="V68" s="28"/>
      <c r="W68" s="28"/>
      <c r="X68" s="28"/>
      <c r="Y68" s="28"/>
      <c r="Z68" s="217" t="str">
        <f t="shared" si="10"/>
        <v/>
      </c>
      <c r="AA68" s="1">
        <f t="shared" si="11"/>
        <v>0</v>
      </c>
      <c r="AB68" s="1" t="str">
        <f t="shared" si="18"/>
        <v/>
      </c>
      <c r="AC68" s="1" t="str">
        <f t="shared" si="18"/>
        <v/>
      </c>
      <c r="AD68" s="1">
        <f t="shared" si="13"/>
        <v>0</v>
      </c>
      <c r="BA68" s="1" t="str">
        <f t="shared" si="16"/>
        <v/>
      </c>
      <c r="BB68" s="1" t="str">
        <f t="shared" si="16"/>
        <v/>
      </c>
      <c r="BC68" s="1" t="str">
        <f t="shared" si="16"/>
        <v/>
      </c>
      <c r="BD68" s="1" t="str">
        <f t="shared" si="16"/>
        <v/>
      </c>
    </row>
    <row r="69" spans="2:56" hidden="1" x14ac:dyDescent="0.25">
      <c r="B69" s="24" t="str">
        <f t="shared" si="8"/>
        <v/>
      </c>
      <c r="C69" s="30" t="str">
        <f>IF('תנאי סף'!$AK69&lt;&gt;1,"",'תנאי סף'!C69)</f>
        <v/>
      </c>
      <c r="D69" s="30" t="str">
        <f>IF('תנאי סף'!$AK69&lt;&gt;1,"",'תנאי סף'!D69)</f>
        <v/>
      </c>
      <c r="E69" s="30" t="str">
        <f>IF('תנאי סף'!$AK69&lt;&gt;1,"",'תנאי סף'!E69)</f>
        <v/>
      </c>
      <c r="F69" s="30" t="str">
        <f>IF('תנאי סף'!$AK69&lt;&gt;1,"",'תנאי סף'!F69)</f>
        <v/>
      </c>
      <c r="G69" s="26"/>
      <c r="H69" s="27"/>
      <c r="I69" s="27"/>
      <c r="J69" s="28"/>
      <c r="K69" s="27"/>
      <c r="L69" s="28"/>
      <c r="M69" s="27"/>
      <c r="N69" s="30"/>
      <c r="O69" s="30"/>
      <c r="P69" s="28" t="str">
        <f>IF($F69="","",'ייחודיות ומורכבות'!G69)</f>
        <v/>
      </c>
      <c r="Q69" s="28"/>
      <c r="R69" s="28"/>
      <c r="S69" s="28"/>
      <c r="T69" s="28"/>
      <c r="U69" s="28" t="str">
        <f t="shared" si="17"/>
        <v/>
      </c>
      <c r="V69" s="28"/>
      <c r="W69" s="28"/>
      <c r="X69" s="28"/>
      <c r="Y69" s="28"/>
      <c r="Z69" s="217" t="str">
        <f t="shared" si="10"/>
        <v/>
      </c>
      <c r="AA69" s="1">
        <f t="shared" si="11"/>
        <v>0</v>
      </c>
      <c r="AB69" s="1" t="str">
        <f t="shared" si="18"/>
        <v/>
      </c>
      <c r="AC69" s="1" t="str">
        <f t="shared" si="18"/>
        <v/>
      </c>
      <c r="AD69" s="1">
        <f t="shared" si="13"/>
        <v>0</v>
      </c>
      <c r="BA69" s="1" t="str">
        <f t="shared" si="16"/>
        <v/>
      </c>
      <c r="BB69" s="1" t="str">
        <f t="shared" si="16"/>
        <v/>
      </c>
      <c r="BC69" s="1" t="str">
        <f t="shared" si="16"/>
        <v/>
      </c>
      <c r="BD69" s="1" t="str">
        <f t="shared" si="16"/>
        <v/>
      </c>
    </row>
    <row r="70" spans="2:56" hidden="1" x14ac:dyDescent="0.25">
      <c r="B70" s="24" t="str">
        <f t="shared" si="8"/>
        <v/>
      </c>
      <c r="C70" s="30" t="str">
        <f>IF('תנאי סף'!$AK70&lt;&gt;1,"",'תנאי סף'!C70)</f>
        <v/>
      </c>
      <c r="D70" s="30" t="str">
        <f>IF('תנאי סף'!$AK70&lt;&gt;1,"",'תנאי סף'!D70)</f>
        <v/>
      </c>
      <c r="E70" s="30" t="str">
        <f>IF('תנאי סף'!$AK70&lt;&gt;1,"",'תנאי סף'!E70)</f>
        <v/>
      </c>
      <c r="F70" s="30" t="str">
        <f>IF('תנאי סף'!$AK70&lt;&gt;1,"",'תנאי סף'!F70)</f>
        <v/>
      </c>
      <c r="G70" s="26"/>
      <c r="H70" s="27"/>
      <c r="I70" s="27"/>
      <c r="J70" s="28"/>
      <c r="K70" s="27"/>
      <c r="L70" s="28"/>
      <c r="M70" s="27"/>
      <c r="N70" s="30"/>
      <c r="O70" s="30"/>
      <c r="P70" s="28" t="str">
        <f>IF($F70="","",'ייחודיות ומורכבות'!G70)</f>
        <v/>
      </c>
      <c r="Q70" s="28"/>
      <c r="R70" s="28"/>
      <c r="S70" s="28"/>
      <c r="T70" s="28"/>
      <c r="U70" s="28" t="str">
        <f t="shared" si="17"/>
        <v/>
      </c>
      <c r="V70" s="28"/>
      <c r="W70" s="28"/>
      <c r="X70" s="28"/>
      <c r="Y70" s="28"/>
      <c r="Z70" s="217" t="str">
        <f t="shared" si="10"/>
        <v/>
      </c>
      <c r="AA70" s="1">
        <f t="shared" si="11"/>
        <v>0</v>
      </c>
      <c r="AB70" s="1" t="str">
        <f t="shared" si="18"/>
        <v/>
      </c>
      <c r="AC70" s="1" t="str">
        <f t="shared" si="18"/>
        <v/>
      </c>
      <c r="AD70" s="1">
        <f t="shared" si="13"/>
        <v>0</v>
      </c>
      <c r="BA70" s="1" t="str">
        <f t="shared" si="16"/>
        <v/>
      </c>
      <c r="BB70" s="1" t="str">
        <f t="shared" si="16"/>
        <v/>
      </c>
      <c r="BC70" s="1" t="str">
        <f t="shared" si="16"/>
        <v/>
      </c>
      <c r="BD70" s="1" t="str">
        <f t="shared" si="16"/>
        <v/>
      </c>
    </row>
    <row r="71" spans="2:56" hidden="1" x14ac:dyDescent="0.25">
      <c r="B71" s="24" t="str">
        <f t="shared" si="8"/>
        <v/>
      </c>
      <c r="C71" s="30" t="str">
        <f>IF('תנאי סף'!$AK71&lt;&gt;1,"",'תנאי סף'!C71)</f>
        <v/>
      </c>
      <c r="D71" s="30" t="str">
        <f>IF('תנאי סף'!$AK71&lt;&gt;1,"",'תנאי סף'!D71)</f>
        <v/>
      </c>
      <c r="E71" s="30" t="str">
        <f>IF('תנאי סף'!$AK71&lt;&gt;1,"",'תנאי סף'!E71)</f>
        <v/>
      </c>
      <c r="F71" s="30" t="str">
        <f>IF('תנאי סף'!$AK71&lt;&gt;1,"",'תנאי סף'!F71)</f>
        <v/>
      </c>
      <c r="G71" s="26"/>
      <c r="H71" s="27"/>
      <c r="I71" s="27"/>
      <c r="J71" s="28"/>
      <c r="K71" s="27"/>
      <c r="L71" s="28"/>
      <c r="M71" s="27"/>
      <c r="N71" s="30"/>
      <c r="O71" s="30"/>
      <c r="P71" s="28" t="str">
        <f>IF($F71="","",'ייחודיות ומורכבות'!G71)</f>
        <v/>
      </c>
      <c r="Q71" s="28"/>
      <c r="R71" s="28"/>
      <c r="S71" s="28"/>
      <c r="T71" s="28"/>
      <c r="U71" s="28" t="str">
        <f t="shared" si="17"/>
        <v/>
      </c>
      <c r="V71" s="28"/>
      <c r="W71" s="28"/>
      <c r="X71" s="28"/>
      <c r="Y71" s="28"/>
      <c r="Z71" s="217" t="str">
        <f t="shared" si="10"/>
        <v/>
      </c>
      <c r="AA71" s="1">
        <f t="shared" si="11"/>
        <v>0</v>
      </c>
      <c r="AB71" s="1" t="str">
        <f t="shared" si="18"/>
        <v/>
      </c>
      <c r="AC71" s="1" t="str">
        <f t="shared" si="18"/>
        <v/>
      </c>
      <c r="AD71" s="1">
        <f t="shared" si="13"/>
        <v>0</v>
      </c>
      <c r="BA71" s="1" t="str">
        <f t="shared" ref="BA71:BD80" si="19">IF($F71="","",BA$30)</f>
        <v/>
      </c>
      <c r="BB71" s="1" t="str">
        <f t="shared" si="19"/>
        <v/>
      </c>
      <c r="BC71" s="1" t="str">
        <f t="shared" si="19"/>
        <v/>
      </c>
      <c r="BD71" s="1" t="str">
        <f t="shared" si="19"/>
        <v/>
      </c>
    </row>
    <row r="72" spans="2:56" hidden="1" x14ac:dyDescent="0.25">
      <c r="B72" s="24" t="str">
        <f t="shared" si="8"/>
        <v/>
      </c>
      <c r="C72" s="30" t="str">
        <f>IF('תנאי סף'!$AK72&lt;&gt;1,"",'תנאי סף'!C72)</f>
        <v/>
      </c>
      <c r="D72" s="30" t="str">
        <f>IF('תנאי סף'!$AK72&lt;&gt;1,"",'תנאי סף'!D72)</f>
        <v/>
      </c>
      <c r="E72" s="30" t="str">
        <f>IF('תנאי סף'!$AK72&lt;&gt;1,"",'תנאי סף'!E72)</f>
        <v/>
      </c>
      <c r="F72" s="30" t="str">
        <f>IF('תנאי סף'!$AK72&lt;&gt;1,"",'תנאי סף'!F72)</f>
        <v/>
      </c>
      <c r="G72" s="26"/>
      <c r="H72" s="27"/>
      <c r="I72" s="27"/>
      <c r="J72" s="28"/>
      <c r="K72" s="27"/>
      <c r="L72" s="28"/>
      <c r="M72" s="27"/>
      <c r="N72" s="30"/>
      <c r="O72" s="30"/>
      <c r="P72" s="28" t="str">
        <f>IF($F72="","",'ייחודיות ומורכבות'!G72)</f>
        <v/>
      </c>
      <c r="Q72" s="28"/>
      <c r="R72" s="28"/>
      <c r="S72" s="28"/>
      <c r="T72" s="28"/>
      <c r="U72" s="28" t="str">
        <f t="shared" si="17"/>
        <v/>
      </c>
      <c r="V72" s="28"/>
      <c r="W72" s="28"/>
      <c r="X72" s="28"/>
      <c r="Y72" s="28"/>
      <c r="Z72" s="217" t="str">
        <f t="shared" si="10"/>
        <v/>
      </c>
      <c r="AA72" s="1">
        <f t="shared" si="11"/>
        <v>0</v>
      </c>
      <c r="AB72" s="1" t="str">
        <f t="shared" si="18"/>
        <v/>
      </c>
      <c r="AC72" s="1" t="str">
        <f t="shared" si="18"/>
        <v/>
      </c>
      <c r="AD72" s="1">
        <f t="shared" si="13"/>
        <v>0</v>
      </c>
      <c r="BA72" s="1" t="str">
        <f t="shared" si="19"/>
        <v/>
      </c>
      <c r="BB72" s="1" t="str">
        <f t="shared" si="19"/>
        <v/>
      </c>
      <c r="BC72" s="1" t="str">
        <f t="shared" si="19"/>
        <v/>
      </c>
      <c r="BD72" s="1" t="str">
        <f t="shared" si="19"/>
        <v/>
      </c>
    </row>
    <row r="73" spans="2:56" hidden="1" x14ac:dyDescent="0.25">
      <c r="B73" s="24" t="str">
        <f t="shared" si="8"/>
        <v/>
      </c>
      <c r="C73" s="30" t="str">
        <f>IF('תנאי סף'!$AK73&lt;&gt;1,"",'תנאי סף'!C73)</f>
        <v/>
      </c>
      <c r="D73" s="30" t="str">
        <f>IF('תנאי סף'!$AK73&lt;&gt;1,"",'תנאי סף'!D73)</f>
        <v/>
      </c>
      <c r="E73" s="30" t="str">
        <f>IF('תנאי סף'!$AK73&lt;&gt;1,"",'תנאי סף'!E73)</f>
        <v/>
      </c>
      <c r="F73" s="30" t="str">
        <f>IF('תנאי סף'!$AK73&lt;&gt;1,"",'תנאי סף'!F73)</f>
        <v/>
      </c>
      <c r="G73" s="26"/>
      <c r="H73" s="27"/>
      <c r="I73" s="27"/>
      <c r="J73" s="28"/>
      <c r="K73" s="27"/>
      <c r="L73" s="28"/>
      <c r="M73" s="27"/>
      <c r="N73" s="30"/>
      <c r="O73" s="30"/>
      <c r="P73" s="28" t="str">
        <f>IF($F73="","",'ייחודיות ומורכבות'!G73)</f>
        <v/>
      </c>
      <c r="Q73" s="28"/>
      <c r="R73" s="28"/>
      <c r="S73" s="28"/>
      <c r="T73" s="28"/>
      <c r="U73" s="28" t="str">
        <f t="shared" si="17"/>
        <v/>
      </c>
      <c r="V73" s="28"/>
      <c r="W73" s="28"/>
      <c r="X73" s="28"/>
      <c r="Y73" s="28"/>
      <c r="Z73" s="217" t="str">
        <f t="shared" si="10"/>
        <v/>
      </c>
      <c r="AA73" s="1">
        <f t="shared" si="11"/>
        <v>0</v>
      </c>
      <c r="AB73" s="1" t="str">
        <f t="shared" si="18"/>
        <v/>
      </c>
      <c r="AC73" s="1" t="str">
        <f t="shared" si="18"/>
        <v/>
      </c>
      <c r="AD73" s="1">
        <f t="shared" si="13"/>
        <v>0</v>
      </c>
      <c r="BA73" s="1" t="str">
        <f t="shared" si="19"/>
        <v/>
      </c>
      <c r="BB73" s="1" t="str">
        <f t="shared" si="19"/>
        <v/>
      </c>
      <c r="BC73" s="1" t="str">
        <f t="shared" si="19"/>
        <v/>
      </c>
      <c r="BD73" s="1" t="str">
        <f t="shared" si="19"/>
        <v/>
      </c>
    </row>
    <row r="74" spans="2:56" hidden="1" x14ac:dyDescent="0.25">
      <c r="B74" s="24" t="str">
        <f t="shared" si="8"/>
        <v/>
      </c>
      <c r="C74" s="30" t="str">
        <f>IF('תנאי סף'!$AK74&lt;&gt;1,"",'תנאי סף'!C74)</f>
        <v/>
      </c>
      <c r="D74" s="30" t="str">
        <f>IF('תנאי סף'!$AK74&lt;&gt;1,"",'תנאי סף'!D74)</f>
        <v/>
      </c>
      <c r="E74" s="30" t="str">
        <f>IF('תנאי סף'!$AK74&lt;&gt;1,"",'תנאי סף'!E74)</f>
        <v/>
      </c>
      <c r="F74" s="30" t="str">
        <f>IF('תנאי סף'!$AK74&lt;&gt;1,"",'תנאי סף'!F74)</f>
        <v/>
      </c>
      <c r="G74" s="26"/>
      <c r="H74" s="27"/>
      <c r="I74" s="27"/>
      <c r="J74" s="28"/>
      <c r="K74" s="27"/>
      <c r="L74" s="28"/>
      <c r="M74" s="27"/>
      <c r="N74" s="30"/>
      <c r="O74" s="30"/>
      <c r="P74" s="28" t="str">
        <f>IF($F74="","",'ייחודיות ומורכבות'!G74)</f>
        <v/>
      </c>
      <c r="Q74" s="28"/>
      <c r="R74" s="28"/>
      <c r="S74" s="28"/>
      <c r="T74" s="28"/>
      <c r="U74" s="28" t="str">
        <f t="shared" si="17"/>
        <v/>
      </c>
      <c r="V74" s="28"/>
      <c r="W74" s="28"/>
      <c r="X74" s="28"/>
      <c r="Y74" s="28"/>
      <c r="Z74" s="217" t="str">
        <f t="shared" si="10"/>
        <v/>
      </c>
      <c r="AA74" s="1">
        <f t="shared" si="11"/>
        <v>0</v>
      </c>
      <c r="AB74" s="1" t="str">
        <f t="shared" si="18"/>
        <v/>
      </c>
      <c r="AC74" s="1" t="str">
        <f t="shared" si="18"/>
        <v/>
      </c>
      <c r="AD74" s="1">
        <f t="shared" si="13"/>
        <v>0</v>
      </c>
      <c r="BA74" s="1" t="str">
        <f t="shared" si="19"/>
        <v/>
      </c>
      <c r="BB74" s="1" t="str">
        <f t="shared" si="19"/>
        <v/>
      </c>
      <c r="BC74" s="1" t="str">
        <f t="shared" si="19"/>
        <v/>
      </c>
      <c r="BD74" s="1" t="str">
        <f t="shared" si="19"/>
        <v/>
      </c>
    </row>
    <row r="75" spans="2:56" hidden="1" x14ac:dyDescent="0.25">
      <c r="B75" s="24" t="str">
        <f t="shared" si="8"/>
        <v/>
      </c>
      <c r="C75" s="30" t="str">
        <f>IF('תנאי סף'!$AK75&lt;&gt;1,"",'תנאי סף'!C75)</f>
        <v/>
      </c>
      <c r="D75" s="30" t="str">
        <f>IF('תנאי סף'!$AK75&lt;&gt;1,"",'תנאי סף'!D75)</f>
        <v/>
      </c>
      <c r="E75" s="30" t="str">
        <f>IF('תנאי סף'!$AK75&lt;&gt;1,"",'תנאי סף'!E75)</f>
        <v/>
      </c>
      <c r="F75" s="30" t="str">
        <f>IF('תנאי סף'!$AK75&lt;&gt;1,"",'תנאי סף'!F75)</f>
        <v/>
      </c>
      <c r="G75" s="26"/>
      <c r="H75" s="27"/>
      <c r="I75" s="27"/>
      <c r="J75" s="28"/>
      <c r="K75" s="27"/>
      <c r="L75" s="28"/>
      <c r="M75" s="27"/>
      <c r="N75" s="30"/>
      <c r="O75" s="30"/>
      <c r="P75" s="28" t="str">
        <f>IF($F75="","",'ייחודיות ומורכבות'!G75)</f>
        <v/>
      </c>
      <c r="Q75" s="28"/>
      <c r="R75" s="28"/>
      <c r="S75" s="28"/>
      <c r="T75" s="28"/>
      <c r="U75" s="28" t="str">
        <f t="shared" si="17"/>
        <v/>
      </c>
      <c r="V75" s="28"/>
      <c r="W75" s="28"/>
      <c r="X75" s="28"/>
      <c r="Y75" s="28"/>
      <c r="Z75" s="217" t="str">
        <f t="shared" si="10"/>
        <v/>
      </c>
      <c r="AA75" s="1">
        <f t="shared" si="11"/>
        <v>0</v>
      </c>
      <c r="AB75" s="1" t="str">
        <f t="shared" si="18"/>
        <v/>
      </c>
      <c r="AC75" s="1" t="str">
        <f t="shared" si="18"/>
        <v/>
      </c>
      <c r="AD75" s="1">
        <f t="shared" si="13"/>
        <v>0</v>
      </c>
      <c r="BA75" s="1" t="str">
        <f t="shared" si="19"/>
        <v/>
      </c>
      <c r="BB75" s="1" t="str">
        <f t="shared" si="19"/>
        <v/>
      </c>
      <c r="BC75" s="1" t="str">
        <f t="shared" si="19"/>
        <v/>
      </c>
      <c r="BD75" s="1" t="str">
        <f t="shared" si="19"/>
        <v/>
      </c>
    </row>
    <row r="76" spans="2:56" hidden="1" x14ac:dyDescent="0.25">
      <c r="B76" s="24" t="str">
        <f t="shared" si="8"/>
        <v/>
      </c>
      <c r="C76" s="30" t="str">
        <f>IF('תנאי סף'!$AK76&lt;&gt;1,"",'תנאי סף'!C76)</f>
        <v/>
      </c>
      <c r="D76" s="30" t="str">
        <f>IF('תנאי סף'!$AK76&lt;&gt;1,"",'תנאי סף'!D76)</f>
        <v/>
      </c>
      <c r="E76" s="30" t="str">
        <f>IF('תנאי סף'!$AK76&lt;&gt;1,"",'תנאי סף'!E76)</f>
        <v/>
      </c>
      <c r="F76" s="30" t="str">
        <f>IF('תנאי סף'!$AK76&lt;&gt;1,"",'תנאי סף'!F76)</f>
        <v/>
      </c>
      <c r="G76" s="26"/>
      <c r="H76" s="27"/>
      <c r="I76" s="27"/>
      <c r="J76" s="28"/>
      <c r="K76" s="27"/>
      <c r="L76" s="28"/>
      <c r="M76" s="27"/>
      <c r="N76" s="30"/>
      <c r="O76" s="30"/>
      <c r="P76" s="28" t="str">
        <f>IF($F76="","",'ייחודיות ומורכבות'!G76)</f>
        <v/>
      </c>
      <c r="Q76" s="28"/>
      <c r="R76" s="28"/>
      <c r="S76" s="28"/>
      <c r="T76" s="28"/>
      <c r="U76" s="28" t="str">
        <f t="shared" si="17"/>
        <v/>
      </c>
      <c r="V76" s="28"/>
      <c r="W76" s="28"/>
      <c r="X76" s="28"/>
      <c r="Y76" s="28"/>
      <c r="Z76" s="217" t="str">
        <f t="shared" si="10"/>
        <v/>
      </c>
      <c r="AA76" s="1">
        <f t="shared" si="11"/>
        <v>0</v>
      </c>
      <c r="AB76" s="1" t="str">
        <f t="shared" si="18"/>
        <v/>
      </c>
      <c r="AC76" s="1" t="str">
        <f t="shared" si="18"/>
        <v/>
      </c>
      <c r="AD76" s="1">
        <f t="shared" si="13"/>
        <v>0</v>
      </c>
      <c r="BA76" s="1" t="str">
        <f t="shared" si="19"/>
        <v/>
      </c>
      <c r="BB76" s="1" t="str">
        <f t="shared" si="19"/>
        <v/>
      </c>
      <c r="BC76" s="1" t="str">
        <f t="shared" si="19"/>
        <v/>
      </c>
      <c r="BD76" s="1" t="str">
        <f t="shared" si="19"/>
        <v/>
      </c>
    </row>
    <row r="77" spans="2:56" hidden="1" x14ac:dyDescent="0.25">
      <c r="B77" s="24" t="str">
        <f t="shared" si="8"/>
        <v/>
      </c>
      <c r="C77" s="30" t="str">
        <f>IF('תנאי סף'!$AK77&lt;&gt;1,"",'תנאי סף'!C77)</f>
        <v/>
      </c>
      <c r="D77" s="30" t="str">
        <f>IF('תנאי סף'!$AK77&lt;&gt;1,"",'תנאי סף'!D77)</f>
        <v/>
      </c>
      <c r="E77" s="30" t="str">
        <f>IF('תנאי סף'!$AK77&lt;&gt;1,"",'תנאי סף'!E77)</f>
        <v/>
      </c>
      <c r="F77" s="30" t="str">
        <f>IF('תנאי סף'!$AK77&lt;&gt;1,"",'תנאי סף'!F77)</f>
        <v/>
      </c>
      <c r="G77" s="26"/>
      <c r="H77" s="27"/>
      <c r="I77" s="27"/>
      <c r="J77" s="28"/>
      <c r="K77" s="27"/>
      <c r="L77" s="28"/>
      <c r="M77" s="27"/>
      <c r="N77" s="30"/>
      <c r="O77" s="30"/>
      <c r="P77" s="28" t="str">
        <f>IF($F77="","",'ייחודיות ומורכבות'!G77)</f>
        <v/>
      </c>
      <c r="Q77" s="28"/>
      <c r="R77" s="28"/>
      <c r="S77" s="28"/>
      <c r="T77" s="28"/>
      <c r="U77" s="28" t="str">
        <f t="shared" si="17"/>
        <v/>
      </c>
      <c r="V77" s="28"/>
      <c r="W77" s="28"/>
      <c r="X77" s="28"/>
      <c r="Y77" s="28"/>
      <c r="Z77" s="217" t="str">
        <f t="shared" si="10"/>
        <v/>
      </c>
      <c r="AA77" s="1">
        <f t="shared" si="11"/>
        <v>0</v>
      </c>
      <c r="AB77" s="1" t="str">
        <f t="shared" si="18"/>
        <v/>
      </c>
      <c r="AC77" s="1" t="str">
        <f t="shared" si="18"/>
        <v/>
      </c>
      <c r="AD77" s="1">
        <f t="shared" si="13"/>
        <v>0</v>
      </c>
      <c r="BA77" s="1" t="str">
        <f t="shared" si="19"/>
        <v/>
      </c>
      <c r="BB77" s="1" t="str">
        <f t="shared" si="19"/>
        <v/>
      </c>
      <c r="BC77" s="1" t="str">
        <f t="shared" si="19"/>
        <v/>
      </c>
      <c r="BD77" s="1" t="str">
        <f t="shared" si="19"/>
        <v/>
      </c>
    </row>
    <row r="78" spans="2:56" hidden="1" x14ac:dyDescent="0.25">
      <c r="B78" s="24" t="str">
        <f t="shared" si="8"/>
        <v/>
      </c>
      <c r="C78" s="30" t="str">
        <f>IF('תנאי סף'!$AK78&lt;&gt;1,"",'תנאי סף'!C78)</f>
        <v/>
      </c>
      <c r="D78" s="30" t="str">
        <f>IF('תנאי סף'!$AK78&lt;&gt;1,"",'תנאי סף'!D78)</f>
        <v/>
      </c>
      <c r="E78" s="30" t="str">
        <f>IF('תנאי סף'!$AK78&lt;&gt;1,"",'תנאי סף'!E78)</f>
        <v/>
      </c>
      <c r="F78" s="30" t="str">
        <f>IF('תנאי סף'!$AK78&lt;&gt;1,"",'תנאי סף'!F78)</f>
        <v/>
      </c>
      <c r="G78" s="26"/>
      <c r="H78" s="27"/>
      <c r="I78" s="27"/>
      <c r="J78" s="28"/>
      <c r="K78" s="27"/>
      <c r="L78" s="28"/>
      <c r="M78" s="27"/>
      <c r="N78" s="30"/>
      <c r="O78" s="30"/>
      <c r="P78" s="28" t="str">
        <f>IF($F78="","",'ייחודיות ומורכבות'!G78)</f>
        <v/>
      </c>
      <c r="Q78" s="28"/>
      <c r="R78" s="28"/>
      <c r="S78" s="28"/>
      <c r="T78" s="28"/>
      <c r="U78" s="28" t="str">
        <f t="shared" si="17"/>
        <v/>
      </c>
      <c r="V78" s="28"/>
      <c r="W78" s="28"/>
      <c r="X78" s="28"/>
      <c r="Y78" s="28"/>
      <c r="Z78" s="217" t="str">
        <f t="shared" si="10"/>
        <v/>
      </c>
      <c r="AA78" s="1">
        <f t="shared" si="11"/>
        <v>0</v>
      </c>
      <c r="AB78" s="1" t="str">
        <f t="shared" si="18"/>
        <v/>
      </c>
      <c r="AC78" s="1" t="str">
        <f t="shared" si="18"/>
        <v/>
      </c>
      <c r="AD78" s="1">
        <f t="shared" si="13"/>
        <v>0</v>
      </c>
      <c r="BA78" s="1" t="str">
        <f t="shared" si="19"/>
        <v/>
      </c>
      <c r="BB78" s="1" t="str">
        <f t="shared" si="19"/>
        <v/>
      </c>
      <c r="BC78" s="1" t="str">
        <f t="shared" si="19"/>
        <v/>
      </c>
      <c r="BD78" s="1" t="str">
        <f t="shared" si="19"/>
        <v/>
      </c>
    </row>
    <row r="79" spans="2:56" hidden="1" x14ac:dyDescent="0.25">
      <c r="B79" s="24" t="str">
        <f t="shared" si="8"/>
        <v/>
      </c>
      <c r="C79" s="30" t="str">
        <f>IF('תנאי סף'!$AK79&lt;&gt;1,"",'תנאי סף'!C79)</f>
        <v/>
      </c>
      <c r="D79" s="30" t="str">
        <f>IF('תנאי סף'!$AK79&lt;&gt;1,"",'תנאי סף'!D79)</f>
        <v/>
      </c>
      <c r="E79" s="30" t="str">
        <f>IF('תנאי סף'!$AK79&lt;&gt;1,"",'תנאי סף'!E79)</f>
        <v/>
      </c>
      <c r="F79" s="30" t="str">
        <f>IF('תנאי סף'!$AK79&lt;&gt;1,"",'תנאי סף'!F79)</f>
        <v/>
      </c>
      <c r="G79" s="26"/>
      <c r="H79" s="27"/>
      <c r="I79" s="27"/>
      <c r="J79" s="28"/>
      <c r="K79" s="27"/>
      <c r="L79" s="28"/>
      <c r="M79" s="27"/>
      <c r="N79" s="30"/>
      <c r="O79" s="30"/>
      <c r="P79" s="28" t="str">
        <f>IF($F79="","",'ייחודיות ומורכבות'!G79)</f>
        <v/>
      </c>
      <c r="Q79" s="28"/>
      <c r="R79" s="28"/>
      <c r="S79" s="28"/>
      <c r="T79" s="28"/>
      <c r="U79" s="28" t="str">
        <f t="shared" si="17"/>
        <v/>
      </c>
      <c r="V79" s="28"/>
      <c r="W79" s="28"/>
      <c r="X79" s="28"/>
      <c r="Y79" s="28"/>
      <c r="Z79" s="217" t="str">
        <f t="shared" si="10"/>
        <v/>
      </c>
      <c r="AA79" s="1">
        <f t="shared" si="11"/>
        <v>0</v>
      </c>
      <c r="AB79" s="1" t="str">
        <f t="shared" si="18"/>
        <v/>
      </c>
      <c r="AC79" s="1" t="str">
        <f t="shared" si="18"/>
        <v/>
      </c>
      <c r="AD79" s="1">
        <f t="shared" si="13"/>
        <v>0</v>
      </c>
      <c r="BA79" s="1" t="str">
        <f t="shared" si="19"/>
        <v/>
      </c>
      <c r="BB79" s="1" t="str">
        <f t="shared" si="19"/>
        <v/>
      </c>
      <c r="BC79" s="1" t="str">
        <f t="shared" si="19"/>
        <v/>
      </c>
      <c r="BD79" s="1" t="str">
        <f t="shared" si="19"/>
        <v/>
      </c>
    </row>
    <row r="80" spans="2:56" hidden="1" x14ac:dyDescent="0.25">
      <c r="B80" s="24" t="str">
        <f t="shared" si="8"/>
        <v/>
      </c>
      <c r="C80" s="30" t="str">
        <f>IF('תנאי סף'!$AK80&lt;&gt;1,"",'תנאי סף'!C80)</f>
        <v/>
      </c>
      <c r="D80" s="30" t="str">
        <f>IF('תנאי סף'!$AK80&lt;&gt;1,"",'תנאי סף'!D80)</f>
        <v/>
      </c>
      <c r="E80" s="30" t="str">
        <f>IF('תנאי סף'!$AK80&lt;&gt;1,"",'תנאי סף'!E80)</f>
        <v/>
      </c>
      <c r="F80" s="30" t="str">
        <f>IF('תנאי סף'!$AK80&lt;&gt;1,"",'תנאי סף'!F80)</f>
        <v/>
      </c>
      <c r="G80" s="26"/>
      <c r="H80" s="27"/>
      <c r="I80" s="27"/>
      <c r="J80" s="28"/>
      <c r="K80" s="27"/>
      <c r="L80" s="28"/>
      <c r="M80" s="27"/>
      <c r="N80" s="30"/>
      <c r="O80" s="30"/>
      <c r="P80" s="28" t="str">
        <f>IF($F80="","",'ייחודיות ומורכבות'!G80)</f>
        <v/>
      </c>
      <c r="Q80" s="28"/>
      <c r="R80" s="28"/>
      <c r="S80" s="28"/>
      <c r="T80" s="28"/>
      <c r="U80" s="28" t="str">
        <f t="shared" si="17"/>
        <v/>
      </c>
      <c r="V80" s="28"/>
      <c r="W80" s="28"/>
      <c r="X80" s="28"/>
      <c r="Y80" s="28"/>
      <c r="Z80" s="217" t="str">
        <f t="shared" si="10"/>
        <v/>
      </c>
      <c r="AA80" s="1">
        <f t="shared" si="11"/>
        <v>0</v>
      </c>
      <c r="AB80" s="1" t="str">
        <f t="shared" si="18"/>
        <v/>
      </c>
      <c r="AC80" s="1" t="str">
        <f t="shared" si="18"/>
        <v/>
      </c>
      <c r="AD80" s="1">
        <f t="shared" si="13"/>
        <v>0</v>
      </c>
      <c r="BA80" s="1" t="str">
        <f t="shared" si="19"/>
        <v/>
      </c>
      <c r="BB80" s="1" t="str">
        <f t="shared" si="19"/>
        <v/>
      </c>
      <c r="BC80" s="1" t="str">
        <f t="shared" si="19"/>
        <v/>
      </c>
      <c r="BD80" s="1" t="str">
        <f t="shared" si="19"/>
        <v/>
      </c>
    </row>
    <row r="81" spans="2:56" hidden="1" x14ac:dyDescent="0.25">
      <c r="B81" s="24" t="str">
        <f t="shared" si="8"/>
        <v/>
      </c>
      <c r="C81" s="30" t="str">
        <f>IF('תנאי סף'!$AK81&lt;&gt;1,"",'תנאי סף'!C81)</f>
        <v/>
      </c>
      <c r="D81" s="30" t="str">
        <f>IF('תנאי סף'!$AK81&lt;&gt;1,"",'תנאי סף'!D81)</f>
        <v/>
      </c>
      <c r="E81" s="30" t="str">
        <f>IF('תנאי סף'!$AK81&lt;&gt;1,"",'תנאי סף'!E81)</f>
        <v/>
      </c>
      <c r="F81" s="30" t="str">
        <f>IF('תנאי סף'!$AK81&lt;&gt;1,"",'תנאי סף'!F81)</f>
        <v/>
      </c>
      <c r="G81" s="26"/>
      <c r="H81" s="27"/>
      <c r="I81" s="27"/>
      <c r="J81" s="28"/>
      <c r="K81" s="27"/>
      <c r="L81" s="28"/>
      <c r="M81" s="27"/>
      <c r="N81" s="30"/>
      <c r="O81" s="30"/>
      <c r="P81" s="28" t="str">
        <f>IF($F81="","",'ייחודיות ומורכבות'!G81)</f>
        <v/>
      </c>
      <c r="Q81" s="28"/>
      <c r="R81" s="28"/>
      <c r="S81" s="28"/>
      <c r="T81" s="28"/>
      <c r="U81" s="28" t="str">
        <f t="shared" si="17"/>
        <v/>
      </c>
      <c r="V81" s="28"/>
      <c r="W81" s="28"/>
      <c r="X81" s="28"/>
      <c r="Y81" s="28"/>
      <c r="Z81" s="217" t="str">
        <f t="shared" si="10"/>
        <v/>
      </c>
      <c r="AA81" s="1">
        <f t="shared" si="11"/>
        <v>0</v>
      </c>
      <c r="AB81" s="1" t="str">
        <f t="shared" si="18"/>
        <v/>
      </c>
      <c r="AC81" s="1" t="str">
        <f t="shared" si="18"/>
        <v/>
      </c>
      <c r="AD81" s="1">
        <f t="shared" si="13"/>
        <v>0</v>
      </c>
      <c r="BA81" s="1" t="str">
        <f t="shared" ref="BA81:BD90" si="20">IF($F81="","",BA$30)</f>
        <v/>
      </c>
      <c r="BB81" s="1" t="str">
        <f t="shared" si="20"/>
        <v/>
      </c>
      <c r="BC81" s="1" t="str">
        <f t="shared" si="20"/>
        <v/>
      </c>
      <c r="BD81" s="1" t="str">
        <f t="shared" si="20"/>
        <v/>
      </c>
    </row>
    <row r="82" spans="2:56" hidden="1" x14ac:dyDescent="0.25">
      <c r="B82" s="24" t="str">
        <f t="shared" si="8"/>
        <v/>
      </c>
      <c r="C82" s="30" t="str">
        <f>IF('תנאי סף'!$AK82&lt;&gt;1,"",'תנאי סף'!C82)</f>
        <v/>
      </c>
      <c r="D82" s="30" t="str">
        <f>IF('תנאי סף'!$AK82&lt;&gt;1,"",'תנאי סף'!D82)</f>
        <v/>
      </c>
      <c r="E82" s="30" t="str">
        <f>IF('תנאי סף'!$AK82&lt;&gt;1,"",'תנאי סף'!E82)</f>
        <v/>
      </c>
      <c r="F82" s="30" t="str">
        <f>IF('תנאי סף'!$AK82&lt;&gt;1,"",'תנאי סף'!F82)</f>
        <v/>
      </c>
      <c r="G82" s="26"/>
      <c r="H82" s="27"/>
      <c r="I82" s="27"/>
      <c r="J82" s="28"/>
      <c r="K82" s="27"/>
      <c r="L82" s="28"/>
      <c r="M82" s="27"/>
      <c r="N82" s="30"/>
      <c r="O82" s="30"/>
      <c r="P82" s="28" t="str">
        <f>IF($F82="","",'ייחודיות ומורכבות'!G82)</f>
        <v/>
      </c>
      <c r="Q82" s="28"/>
      <c r="R82" s="28"/>
      <c r="S82" s="28"/>
      <c r="T82" s="28"/>
      <c r="U82" s="28" t="str">
        <f t="shared" si="17"/>
        <v/>
      </c>
      <c r="V82" s="28"/>
      <c r="W82" s="28"/>
      <c r="X82" s="28"/>
      <c r="Y82" s="28"/>
      <c r="Z82" s="217" t="str">
        <f t="shared" si="10"/>
        <v/>
      </c>
      <c r="AA82" s="1">
        <f t="shared" si="11"/>
        <v>0</v>
      </c>
      <c r="AB82" s="1" t="str">
        <f t="shared" si="18"/>
        <v/>
      </c>
      <c r="AC82" s="1" t="str">
        <f t="shared" si="18"/>
        <v/>
      </c>
      <c r="AD82" s="1">
        <f t="shared" si="13"/>
        <v>0</v>
      </c>
      <c r="BA82" s="1" t="str">
        <f t="shared" si="20"/>
        <v/>
      </c>
      <c r="BB82" s="1" t="str">
        <f t="shared" si="20"/>
        <v/>
      </c>
      <c r="BC82" s="1" t="str">
        <f t="shared" si="20"/>
        <v/>
      </c>
      <c r="BD82" s="1" t="str">
        <f t="shared" si="20"/>
        <v/>
      </c>
    </row>
    <row r="83" spans="2:56" hidden="1" x14ac:dyDescent="0.25">
      <c r="B83" s="24" t="str">
        <f t="shared" si="8"/>
        <v/>
      </c>
      <c r="C83" s="30" t="str">
        <f>IF('תנאי סף'!$AK83&lt;&gt;1,"",'תנאי סף'!C83)</f>
        <v/>
      </c>
      <c r="D83" s="30" t="str">
        <f>IF('תנאי סף'!$AK83&lt;&gt;1,"",'תנאי סף'!D83)</f>
        <v/>
      </c>
      <c r="E83" s="30" t="str">
        <f>IF('תנאי סף'!$AK83&lt;&gt;1,"",'תנאי סף'!E83)</f>
        <v/>
      </c>
      <c r="F83" s="30" t="str">
        <f>IF('תנאי סף'!$AK83&lt;&gt;1,"",'תנאי סף'!F83)</f>
        <v/>
      </c>
      <c r="G83" s="26"/>
      <c r="H83" s="27"/>
      <c r="I83" s="27"/>
      <c r="J83" s="28"/>
      <c r="K83" s="27"/>
      <c r="L83" s="28"/>
      <c r="M83" s="27"/>
      <c r="N83" s="30"/>
      <c r="O83" s="30"/>
      <c r="P83" s="28" t="str">
        <f>IF($F83="","",'ייחודיות ומורכבות'!G83)</f>
        <v/>
      </c>
      <c r="Q83" s="28"/>
      <c r="R83" s="28"/>
      <c r="S83" s="28"/>
      <c r="T83" s="28"/>
      <c r="U83" s="28" t="str">
        <f t="shared" si="17"/>
        <v/>
      </c>
      <c r="V83" s="28"/>
      <c r="W83" s="28"/>
      <c r="X83" s="28"/>
      <c r="Y83" s="28"/>
      <c r="Z83" s="217" t="str">
        <f t="shared" si="10"/>
        <v/>
      </c>
      <c r="AA83" s="1">
        <f t="shared" si="11"/>
        <v>0</v>
      </c>
      <c r="AB83" s="1" t="str">
        <f t="shared" si="18"/>
        <v/>
      </c>
      <c r="AC83" s="1" t="str">
        <f t="shared" si="18"/>
        <v/>
      </c>
      <c r="AD83" s="1">
        <f t="shared" si="13"/>
        <v>0</v>
      </c>
      <c r="BA83" s="1" t="str">
        <f t="shared" si="20"/>
        <v/>
      </c>
      <c r="BB83" s="1" t="str">
        <f t="shared" si="20"/>
        <v/>
      </c>
      <c r="BC83" s="1" t="str">
        <f t="shared" si="20"/>
        <v/>
      </c>
      <c r="BD83" s="1" t="str">
        <f t="shared" si="20"/>
        <v/>
      </c>
    </row>
    <row r="84" spans="2:56" hidden="1" x14ac:dyDescent="0.25">
      <c r="B84" s="24" t="str">
        <f t="shared" si="8"/>
        <v/>
      </c>
      <c r="C84" s="30" t="str">
        <f>IF('תנאי סף'!$AK84&lt;&gt;1,"",'תנאי סף'!C84)</f>
        <v/>
      </c>
      <c r="D84" s="30" t="str">
        <f>IF('תנאי סף'!$AK84&lt;&gt;1,"",'תנאי סף'!D84)</f>
        <v/>
      </c>
      <c r="E84" s="30" t="str">
        <f>IF('תנאי סף'!$AK84&lt;&gt;1,"",'תנאי סף'!E84)</f>
        <v/>
      </c>
      <c r="F84" s="30" t="str">
        <f>IF('תנאי סף'!$AK84&lt;&gt;1,"",'תנאי סף'!F84)</f>
        <v/>
      </c>
      <c r="G84" s="26"/>
      <c r="H84" s="27"/>
      <c r="I84" s="27"/>
      <c r="J84" s="28"/>
      <c r="K84" s="27"/>
      <c r="L84" s="28"/>
      <c r="M84" s="27"/>
      <c r="N84" s="30"/>
      <c r="O84" s="30"/>
      <c r="P84" s="28" t="str">
        <f>IF($F84="","",'ייחודיות ומורכבות'!G84)</f>
        <v/>
      </c>
      <c r="Q84" s="28"/>
      <c r="R84" s="28"/>
      <c r="S84" s="28"/>
      <c r="T84" s="28"/>
      <c r="U84" s="28" t="str">
        <f t="shared" si="17"/>
        <v/>
      </c>
      <c r="V84" s="28"/>
      <c r="W84" s="28"/>
      <c r="X84" s="28"/>
      <c r="Y84" s="28"/>
      <c r="Z84" s="217" t="str">
        <f t="shared" si="10"/>
        <v/>
      </c>
      <c r="AA84" s="1">
        <f t="shared" si="11"/>
        <v>0</v>
      </c>
      <c r="AB84" s="1" t="str">
        <f t="shared" si="18"/>
        <v/>
      </c>
      <c r="AC84" s="1" t="str">
        <f t="shared" si="18"/>
        <v/>
      </c>
      <c r="AD84" s="1">
        <f t="shared" si="13"/>
        <v>0</v>
      </c>
      <c r="BA84" s="1" t="str">
        <f t="shared" si="20"/>
        <v/>
      </c>
      <c r="BB84" s="1" t="str">
        <f t="shared" si="20"/>
        <v/>
      </c>
      <c r="BC84" s="1" t="str">
        <f t="shared" si="20"/>
        <v/>
      </c>
      <c r="BD84" s="1" t="str">
        <f t="shared" si="20"/>
        <v/>
      </c>
    </row>
    <row r="85" spans="2:56" hidden="1" x14ac:dyDescent="0.25">
      <c r="B85" s="24" t="str">
        <f t="shared" si="8"/>
        <v/>
      </c>
      <c r="C85" s="30" t="str">
        <f>IF('תנאי סף'!$AK85&lt;&gt;1,"",'תנאי סף'!C85)</f>
        <v/>
      </c>
      <c r="D85" s="30" t="str">
        <f>IF('תנאי סף'!$AK85&lt;&gt;1,"",'תנאי סף'!D85)</f>
        <v/>
      </c>
      <c r="E85" s="30" t="str">
        <f>IF('תנאי סף'!$AK85&lt;&gt;1,"",'תנאי סף'!E85)</f>
        <v/>
      </c>
      <c r="F85" s="30" t="str">
        <f>IF('תנאי סף'!$AK85&lt;&gt;1,"",'תנאי סף'!F85)</f>
        <v/>
      </c>
      <c r="G85" s="26"/>
      <c r="H85" s="27"/>
      <c r="I85" s="27"/>
      <c r="J85" s="28"/>
      <c r="K85" s="27"/>
      <c r="L85" s="28"/>
      <c r="M85" s="27"/>
      <c r="N85" s="30"/>
      <c r="O85" s="30"/>
      <c r="P85" s="28" t="str">
        <f>IF($F85="","",'ייחודיות ומורכבות'!G85)</f>
        <v/>
      </c>
      <c r="Q85" s="28"/>
      <c r="R85" s="28"/>
      <c r="S85" s="28"/>
      <c r="T85" s="28"/>
      <c r="U85" s="28" t="str">
        <f t="shared" si="17"/>
        <v/>
      </c>
      <c r="V85" s="28"/>
      <c r="W85" s="28"/>
      <c r="X85" s="28"/>
      <c r="Y85" s="28"/>
      <c r="Z85" s="217" t="str">
        <f t="shared" si="10"/>
        <v/>
      </c>
      <c r="AA85" s="1">
        <f t="shared" si="11"/>
        <v>0</v>
      </c>
      <c r="AB85" s="1" t="str">
        <f t="shared" si="18"/>
        <v/>
      </c>
      <c r="AC85" s="1" t="str">
        <f t="shared" si="18"/>
        <v/>
      </c>
      <c r="AD85" s="1">
        <f t="shared" si="13"/>
        <v>0</v>
      </c>
      <c r="BA85" s="1" t="str">
        <f t="shared" si="20"/>
        <v/>
      </c>
      <c r="BB85" s="1" t="str">
        <f t="shared" si="20"/>
        <v/>
      </c>
      <c r="BC85" s="1" t="str">
        <f t="shared" si="20"/>
        <v/>
      </c>
      <c r="BD85" s="1" t="str">
        <f t="shared" si="20"/>
        <v/>
      </c>
    </row>
    <row r="86" spans="2:56" hidden="1" x14ac:dyDescent="0.25">
      <c r="B86" s="24" t="str">
        <f t="shared" si="8"/>
        <v/>
      </c>
      <c r="C86" s="30" t="str">
        <f>IF('תנאי סף'!$AK86&lt;&gt;1,"",'תנאי סף'!C86)</f>
        <v/>
      </c>
      <c r="D86" s="30" t="str">
        <f>IF('תנאי סף'!$AK86&lt;&gt;1,"",'תנאי סף'!D86)</f>
        <v/>
      </c>
      <c r="E86" s="30" t="str">
        <f>IF('תנאי סף'!$AK86&lt;&gt;1,"",'תנאי סף'!E86)</f>
        <v/>
      </c>
      <c r="F86" s="30" t="str">
        <f>IF('תנאי סף'!$AK86&lt;&gt;1,"",'תנאי סף'!F86)</f>
        <v/>
      </c>
      <c r="G86" s="26"/>
      <c r="H86" s="27"/>
      <c r="I86" s="27"/>
      <c r="J86" s="28"/>
      <c r="K86" s="27"/>
      <c r="L86" s="28"/>
      <c r="M86" s="27"/>
      <c r="N86" s="30"/>
      <c r="O86" s="30"/>
      <c r="P86" s="28" t="str">
        <f>IF($F86="","",'ייחודיות ומורכבות'!G86)</f>
        <v/>
      </c>
      <c r="Q86" s="28"/>
      <c r="R86" s="28"/>
      <c r="S86" s="28"/>
      <c r="T86" s="28"/>
      <c r="U86" s="28" t="str">
        <f t="shared" si="17"/>
        <v/>
      </c>
      <c r="V86" s="28"/>
      <c r="W86" s="28"/>
      <c r="X86" s="28"/>
      <c r="Y86" s="28"/>
      <c r="Z86" s="217" t="str">
        <f t="shared" si="10"/>
        <v/>
      </c>
      <c r="AA86" s="1">
        <f t="shared" si="11"/>
        <v>0</v>
      </c>
      <c r="AB86" s="1" t="str">
        <f t="shared" si="18"/>
        <v/>
      </c>
      <c r="AC86" s="1" t="str">
        <f t="shared" si="18"/>
        <v/>
      </c>
      <c r="AD86" s="1">
        <f t="shared" si="13"/>
        <v>0</v>
      </c>
      <c r="BA86" s="1" t="str">
        <f t="shared" si="20"/>
        <v/>
      </c>
      <c r="BB86" s="1" t="str">
        <f t="shared" si="20"/>
        <v/>
      </c>
      <c r="BC86" s="1" t="str">
        <f t="shared" si="20"/>
        <v/>
      </c>
      <c r="BD86" s="1" t="str">
        <f t="shared" si="20"/>
        <v/>
      </c>
    </row>
    <row r="87" spans="2:56" hidden="1" x14ac:dyDescent="0.25">
      <c r="B87" s="24" t="str">
        <f t="shared" si="8"/>
        <v/>
      </c>
      <c r="C87" s="30" t="str">
        <f>IF('תנאי סף'!$AK87&lt;&gt;1,"",'תנאי סף'!C87)</f>
        <v/>
      </c>
      <c r="D87" s="30" t="str">
        <f>IF('תנאי סף'!$AK87&lt;&gt;1,"",'תנאי סף'!D87)</f>
        <v/>
      </c>
      <c r="E87" s="30" t="str">
        <f>IF('תנאי סף'!$AK87&lt;&gt;1,"",'תנאי סף'!E87)</f>
        <v/>
      </c>
      <c r="F87" s="30" t="str">
        <f>IF('תנאי סף'!$AK87&lt;&gt;1,"",'תנאי סף'!F87)</f>
        <v/>
      </c>
      <c r="G87" s="26"/>
      <c r="H87" s="27"/>
      <c r="I87" s="27"/>
      <c r="J87" s="28"/>
      <c r="K87" s="27"/>
      <c r="L87" s="28"/>
      <c r="M87" s="27"/>
      <c r="N87" s="30"/>
      <c r="O87" s="30"/>
      <c r="P87" s="28" t="str">
        <f>IF($F87="","",'ייחודיות ומורכבות'!G87)</f>
        <v/>
      </c>
      <c r="Q87" s="28"/>
      <c r="R87" s="28"/>
      <c r="S87" s="28"/>
      <c r="T87" s="28"/>
      <c r="U87" s="28" t="str">
        <f t="shared" si="17"/>
        <v/>
      </c>
      <c r="V87" s="28"/>
      <c r="W87" s="28"/>
      <c r="X87" s="28"/>
      <c r="Y87" s="28"/>
      <c r="Z87" s="217" t="str">
        <f t="shared" si="10"/>
        <v/>
      </c>
      <c r="AA87" s="1">
        <f t="shared" si="11"/>
        <v>0</v>
      </c>
      <c r="AB87" s="1" t="str">
        <f t="shared" si="18"/>
        <v/>
      </c>
      <c r="AC87" s="1" t="str">
        <f t="shared" si="18"/>
        <v/>
      </c>
      <c r="AD87" s="1">
        <f t="shared" si="13"/>
        <v>0</v>
      </c>
      <c r="BA87" s="1" t="str">
        <f t="shared" si="20"/>
        <v/>
      </c>
      <c r="BB87" s="1" t="str">
        <f t="shared" si="20"/>
        <v/>
      </c>
      <c r="BC87" s="1" t="str">
        <f t="shared" si="20"/>
        <v/>
      </c>
      <c r="BD87" s="1" t="str">
        <f t="shared" si="20"/>
        <v/>
      </c>
    </row>
    <row r="88" spans="2:56" hidden="1" x14ac:dyDescent="0.25">
      <c r="B88" s="24" t="str">
        <f t="shared" si="8"/>
        <v/>
      </c>
      <c r="C88" s="30" t="str">
        <f>IF('תנאי סף'!$AK88&lt;&gt;1,"",'תנאי סף'!C88)</f>
        <v/>
      </c>
      <c r="D88" s="30" t="str">
        <f>IF('תנאי סף'!$AK88&lt;&gt;1,"",'תנאי סף'!D88)</f>
        <v/>
      </c>
      <c r="E88" s="30" t="str">
        <f>IF('תנאי סף'!$AK88&lt;&gt;1,"",'תנאי סף'!E88)</f>
        <v/>
      </c>
      <c r="F88" s="30" t="str">
        <f>IF('תנאי סף'!$AK88&lt;&gt;1,"",'תנאי סף'!F88)</f>
        <v/>
      </c>
      <c r="G88" s="26"/>
      <c r="H88" s="27"/>
      <c r="I88" s="27"/>
      <c r="J88" s="28"/>
      <c r="K88" s="27"/>
      <c r="L88" s="28"/>
      <c r="M88" s="27"/>
      <c r="N88" s="30"/>
      <c r="O88" s="30"/>
      <c r="P88" s="28" t="str">
        <f>IF($F88="","",'ייחודיות ומורכבות'!G88)</f>
        <v/>
      </c>
      <c r="Q88" s="28"/>
      <c r="R88" s="28"/>
      <c r="S88" s="28"/>
      <c r="T88" s="28"/>
      <c r="U88" s="28" t="str">
        <f t="shared" si="17"/>
        <v/>
      </c>
      <c r="V88" s="28"/>
      <c r="W88" s="28"/>
      <c r="X88" s="28"/>
      <c r="Y88" s="28"/>
      <c r="Z88" s="217" t="str">
        <f t="shared" si="10"/>
        <v/>
      </c>
      <c r="AA88" s="1">
        <f t="shared" si="11"/>
        <v>0</v>
      </c>
      <c r="AB88" s="1" t="str">
        <f t="shared" si="18"/>
        <v/>
      </c>
      <c r="AC88" s="1" t="str">
        <f t="shared" si="18"/>
        <v/>
      </c>
      <c r="AD88" s="1">
        <f t="shared" si="13"/>
        <v>0</v>
      </c>
      <c r="BA88" s="1" t="str">
        <f t="shared" si="20"/>
        <v/>
      </c>
      <c r="BB88" s="1" t="str">
        <f t="shared" si="20"/>
        <v/>
      </c>
      <c r="BC88" s="1" t="str">
        <f t="shared" si="20"/>
        <v/>
      </c>
      <c r="BD88" s="1" t="str">
        <f t="shared" si="20"/>
        <v/>
      </c>
    </row>
    <row r="89" spans="2:56" hidden="1" x14ac:dyDescent="0.25">
      <c r="B89" s="24" t="str">
        <f t="shared" si="8"/>
        <v/>
      </c>
      <c r="C89" s="30" t="str">
        <f>IF('תנאי סף'!$AK89&lt;&gt;1,"",'תנאי סף'!C89)</f>
        <v/>
      </c>
      <c r="D89" s="30" t="str">
        <f>IF('תנאי סף'!$AK89&lt;&gt;1,"",'תנאי סף'!D89)</f>
        <v/>
      </c>
      <c r="E89" s="30" t="str">
        <f>IF('תנאי סף'!$AK89&lt;&gt;1,"",'תנאי סף'!E89)</f>
        <v/>
      </c>
      <c r="F89" s="30" t="str">
        <f>IF('תנאי סף'!$AK89&lt;&gt;1,"",'תנאי סף'!F89)</f>
        <v/>
      </c>
      <c r="G89" s="26"/>
      <c r="H89" s="27"/>
      <c r="I89" s="27"/>
      <c r="J89" s="28"/>
      <c r="K89" s="27"/>
      <c r="L89" s="28"/>
      <c r="M89" s="27"/>
      <c r="N89" s="30"/>
      <c r="O89" s="30"/>
      <c r="P89" s="28" t="str">
        <f>IF($F89="","",'ייחודיות ומורכבות'!G89)</f>
        <v/>
      </c>
      <c r="Q89" s="28"/>
      <c r="R89" s="28"/>
      <c r="S89" s="28"/>
      <c r="T89" s="28"/>
      <c r="U89" s="28" t="str">
        <f t="shared" si="17"/>
        <v/>
      </c>
      <c r="V89" s="28"/>
      <c r="W89" s="28"/>
      <c r="X89" s="28"/>
      <c r="Y89" s="28"/>
      <c r="Z89" s="217" t="str">
        <f t="shared" si="10"/>
        <v/>
      </c>
      <c r="AA89" s="1">
        <f t="shared" si="11"/>
        <v>0</v>
      </c>
      <c r="AB89" s="1" t="str">
        <f t="shared" si="18"/>
        <v/>
      </c>
      <c r="AC89" s="1" t="str">
        <f t="shared" si="18"/>
        <v/>
      </c>
      <c r="AD89" s="1">
        <f t="shared" si="13"/>
        <v>0</v>
      </c>
      <c r="BA89" s="1" t="str">
        <f t="shared" si="20"/>
        <v/>
      </c>
      <c r="BB89" s="1" t="str">
        <f t="shared" si="20"/>
        <v/>
      </c>
      <c r="BC89" s="1" t="str">
        <f t="shared" si="20"/>
        <v/>
      </c>
      <c r="BD89" s="1" t="str">
        <f t="shared" si="20"/>
        <v/>
      </c>
    </row>
    <row r="90" spans="2:56" hidden="1" x14ac:dyDescent="0.25">
      <c r="B90" s="24" t="str">
        <f t="shared" si="8"/>
        <v/>
      </c>
      <c r="C90" s="30" t="str">
        <f>IF('תנאי סף'!$AK90&lt;&gt;1,"",'תנאי סף'!C90)</f>
        <v/>
      </c>
      <c r="D90" s="30" t="str">
        <f>IF('תנאי סף'!$AK90&lt;&gt;1,"",'תנאי סף'!D90)</f>
        <v/>
      </c>
      <c r="E90" s="30" t="str">
        <f>IF('תנאי סף'!$AK90&lt;&gt;1,"",'תנאי סף'!E90)</f>
        <v/>
      </c>
      <c r="F90" s="30" t="str">
        <f>IF('תנאי סף'!$AK90&lt;&gt;1,"",'תנאי סף'!F90)</f>
        <v/>
      </c>
      <c r="G90" s="26"/>
      <c r="H90" s="27"/>
      <c r="I90" s="27"/>
      <c r="J90" s="28"/>
      <c r="K90" s="27"/>
      <c r="L90" s="28"/>
      <c r="M90" s="27"/>
      <c r="N90" s="30"/>
      <c r="O90" s="30"/>
      <c r="P90" s="28" t="str">
        <f>IF($F90="","",'ייחודיות ומורכבות'!G90)</f>
        <v/>
      </c>
      <c r="Q90" s="28"/>
      <c r="R90" s="28"/>
      <c r="S90" s="28"/>
      <c r="T90" s="28"/>
      <c r="U90" s="28" t="str">
        <f t="shared" si="17"/>
        <v/>
      </c>
      <c r="V90" s="28"/>
      <c r="W90" s="28"/>
      <c r="X90" s="28"/>
      <c r="Y90" s="28"/>
      <c r="Z90" s="217" t="str">
        <f t="shared" si="10"/>
        <v/>
      </c>
      <c r="AA90" s="1">
        <f t="shared" si="11"/>
        <v>0</v>
      </c>
      <c r="AB90" s="1" t="str">
        <f t="shared" si="18"/>
        <v/>
      </c>
      <c r="AC90" s="1" t="str">
        <f t="shared" si="18"/>
        <v/>
      </c>
      <c r="AD90" s="1">
        <f t="shared" si="13"/>
        <v>0</v>
      </c>
      <c r="BA90" s="1" t="str">
        <f t="shared" si="20"/>
        <v/>
      </c>
      <c r="BB90" s="1" t="str">
        <f t="shared" si="20"/>
        <v/>
      </c>
      <c r="BC90" s="1" t="str">
        <f t="shared" si="20"/>
        <v/>
      </c>
      <c r="BD90" s="1" t="str">
        <f t="shared" si="20"/>
        <v/>
      </c>
    </row>
    <row r="91" spans="2:56" hidden="1" x14ac:dyDescent="0.25">
      <c r="B91" s="24" t="str">
        <f t="shared" si="8"/>
        <v/>
      </c>
      <c r="C91" s="30" t="str">
        <f>IF('תנאי סף'!$AK91&lt;&gt;1,"",'תנאי סף'!C91)</f>
        <v/>
      </c>
      <c r="D91" s="30" t="str">
        <f>IF('תנאי סף'!$AK91&lt;&gt;1,"",'תנאי סף'!D91)</f>
        <v/>
      </c>
      <c r="E91" s="30" t="str">
        <f>IF('תנאי סף'!$AK91&lt;&gt;1,"",'תנאי סף'!E91)</f>
        <v/>
      </c>
      <c r="F91" s="30" t="str">
        <f>IF('תנאי סף'!$AK91&lt;&gt;1,"",'תנאי סף'!F91)</f>
        <v/>
      </c>
      <c r="G91" s="26"/>
      <c r="H91" s="27"/>
      <c r="I91" s="27"/>
      <c r="J91" s="28"/>
      <c r="K91" s="27"/>
      <c r="L91" s="28"/>
      <c r="M91" s="27"/>
      <c r="N91" s="30"/>
      <c r="O91" s="30"/>
      <c r="P91" s="28" t="str">
        <f>IF($F91="","",'ייחודיות ומורכבות'!G91)</f>
        <v/>
      </c>
      <c r="Q91" s="28"/>
      <c r="R91" s="28"/>
      <c r="S91" s="28"/>
      <c r="T91" s="28"/>
      <c r="U91" s="28" t="str">
        <f t="shared" si="17"/>
        <v/>
      </c>
      <c r="V91" s="28"/>
      <c r="W91" s="28"/>
      <c r="X91" s="28"/>
      <c r="Y91" s="28"/>
      <c r="Z91" s="217" t="str">
        <f t="shared" si="10"/>
        <v/>
      </c>
      <c r="AA91" s="1">
        <f t="shared" si="11"/>
        <v>0</v>
      </c>
      <c r="AB91" s="1" t="str">
        <f t="shared" si="18"/>
        <v/>
      </c>
      <c r="AC91" s="1" t="str">
        <f t="shared" si="18"/>
        <v/>
      </c>
      <c r="AD91" s="1">
        <f t="shared" si="13"/>
        <v>0</v>
      </c>
      <c r="BA91" s="1" t="str">
        <f t="shared" ref="BA91:BD100" si="21">IF($F91="","",BA$30)</f>
        <v/>
      </c>
      <c r="BB91" s="1" t="str">
        <f t="shared" si="21"/>
        <v/>
      </c>
      <c r="BC91" s="1" t="str">
        <f t="shared" si="21"/>
        <v/>
      </c>
      <c r="BD91" s="1" t="str">
        <f t="shared" si="21"/>
        <v/>
      </c>
    </row>
    <row r="92" spans="2:56" hidden="1" x14ac:dyDescent="0.25">
      <c r="B92" s="24" t="str">
        <f t="shared" si="8"/>
        <v/>
      </c>
      <c r="C92" s="30" t="str">
        <f>IF('תנאי סף'!$AK92&lt;&gt;1,"",'תנאי סף'!C92)</f>
        <v/>
      </c>
      <c r="D92" s="30" t="str">
        <f>IF('תנאי סף'!$AK92&lt;&gt;1,"",'תנאי סף'!D92)</f>
        <v/>
      </c>
      <c r="E92" s="30" t="str">
        <f>IF('תנאי סף'!$AK92&lt;&gt;1,"",'תנאי סף'!E92)</f>
        <v/>
      </c>
      <c r="F92" s="30" t="str">
        <f>IF('תנאי סף'!$AK92&lt;&gt;1,"",'תנאי סף'!F92)</f>
        <v/>
      </c>
      <c r="G92" s="26"/>
      <c r="H92" s="27"/>
      <c r="I92" s="27"/>
      <c r="J92" s="28"/>
      <c r="K92" s="27"/>
      <c r="L92" s="28"/>
      <c r="M92" s="27"/>
      <c r="N92" s="30"/>
      <c r="O92" s="30"/>
      <c r="P92" s="28" t="str">
        <f>IF($F92="","",'ייחודיות ומורכבות'!G92)</f>
        <v/>
      </c>
      <c r="Q92" s="28"/>
      <c r="R92" s="28"/>
      <c r="S92" s="28"/>
      <c r="T92" s="28"/>
      <c r="U92" s="28" t="str">
        <f t="shared" si="17"/>
        <v/>
      </c>
      <c r="V92" s="28"/>
      <c r="W92" s="28"/>
      <c r="X92" s="28"/>
      <c r="Y92" s="28"/>
      <c r="Z92" s="217" t="str">
        <f t="shared" si="10"/>
        <v/>
      </c>
      <c r="AA92" s="1">
        <f t="shared" si="11"/>
        <v>0</v>
      </c>
      <c r="AB92" s="1" t="str">
        <f t="shared" ref="AB92:AC130" si="22">IF($F92="","",AB$30)</f>
        <v/>
      </c>
      <c r="AC92" s="1" t="str">
        <f t="shared" si="22"/>
        <v/>
      </c>
      <c r="AD92" s="1">
        <f t="shared" si="13"/>
        <v>0</v>
      </c>
      <c r="BA92" s="1" t="str">
        <f t="shared" si="21"/>
        <v/>
      </c>
      <c r="BB92" s="1" t="str">
        <f t="shared" si="21"/>
        <v/>
      </c>
      <c r="BC92" s="1" t="str">
        <f t="shared" si="21"/>
        <v/>
      </c>
      <c r="BD92" s="1" t="str">
        <f t="shared" si="21"/>
        <v/>
      </c>
    </row>
    <row r="93" spans="2:56" hidden="1" x14ac:dyDescent="0.25">
      <c r="B93" s="24" t="str">
        <f t="shared" si="8"/>
        <v/>
      </c>
      <c r="C93" s="30" t="str">
        <f>IF('תנאי סף'!$AK93&lt;&gt;1,"",'תנאי סף'!C93)</f>
        <v/>
      </c>
      <c r="D93" s="30" t="str">
        <f>IF('תנאי סף'!$AK93&lt;&gt;1,"",'תנאי סף'!D93)</f>
        <v/>
      </c>
      <c r="E93" s="30" t="str">
        <f>IF('תנאי סף'!$AK93&lt;&gt;1,"",'תנאי סף'!E93)</f>
        <v/>
      </c>
      <c r="F93" s="30" t="str">
        <f>IF('תנאי סף'!$AK93&lt;&gt;1,"",'תנאי סף'!F93)</f>
        <v/>
      </c>
      <c r="G93" s="26"/>
      <c r="H93" s="27"/>
      <c r="I93" s="27"/>
      <c r="J93" s="28"/>
      <c r="K93" s="27"/>
      <c r="L93" s="28"/>
      <c r="M93" s="27"/>
      <c r="N93" s="30"/>
      <c r="O93" s="30"/>
      <c r="P93" s="28" t="str">
        <f>IF($F93="","",'ייחודיות ומורכבות'!G93)</f>
        <v/>
      </c>
      <c r="Q93" s="28"/>
      <c r="R93" s="28"/>
      <c r="S93" s="28"/>
      <c r="T93" s="28"/>
      <c r="U93" s="28" t="str">
        <f t="shared" si="17"/>
        <v/>
      </c>
      <c r="V93" s="28"/>
      <c r="W93" s="28"/>
      <c r="X93" s="28"/>
      <c r="Y93" s="28"/>
      <c r="Z93" s="217" t="str">
        <f t="shared" si="10"/>
        <v/>
      </c>
      <c r="AA93" s="1">
        <f t="shared" si="11"/>
        <v>0</v>
      </c>
      <c r="AB93" s="1" t="str">
        <f t="shared" si="22"/>
        <v/>
      </c>
      <c r="AC93" s="1" t="str">
        <f t="shared" si="22"/>
        <v/>
      </c>
      <c r="AD93" s="1">
        <f t="shared" si="13"/>
        <v>0</v>
      </c>
      <c r="BA93" s="1" t="str">
        <f t="shared" si="21"/>
        <v/>
      </c>
      <c r="BB93" s="1" t="str">
        <f t="shared" si="21"/>
        <v/>
      </c>
      <c r="BC93" s="1" t="str">
        <f t="shared" si="21"/>
        <v/>
      </c>
      <c r="BD93" s="1" t="str">
        <f t="shared" si="21"/>
        <v/>
      </c>
    </row>
    <row r="94" spans="2:56" hidden="1" x14ac:dyDescent="0.25">
      <c r="B94" s="24" t="str">
        <f t="shared" si="8"/>
        <v/>
      </c>
      <c r="C94" s="30" t="str">
        <f>IF('תנאי סף'!$AK94&lt;&gt;1,"",'תנאי סף'!C94)</f>
        <v/>
      </c>
      <c r="D94" s="30" t="str">
        <f>IF('תנאי סף'!$AK94&lt;&gt;1,"",'תנאי סף'!D94)</f>
        <v/>
      </c>
      <c r="E94" s="30" t="str">
        <f>IF('תנאי סף'!$AK94&lt;&gt;1,"",'תנאי סף'!E94)</f>
        <v/>
      </c>
      <c r="F94" s="30" t="str">
        <f>IF('תנאי סף'!$AK94&lt;&gt;1,"",'תנאי סף'!F94)</f>
        <v/>
      </c>
      <c r="G94" s="26"/>
      <c r="H94" s="27"/>
      <c r="I94" s="27"/>
      <c r="J94" s="28"/>
      <c r="K94" s="27"/>
      <c r="L94" s="28"/>
      <c r="M94" s="27"/>
      <c r="N94" s="30"/>
      <c r="O94" s="30"/>
      <c r="P94" s="28" t="str">
        <f>IF($F94="","",'ייחודיות ומורכבות'!G94)</f>
        <v/>
      </c>
      <c r="Q94" s="28"/>
      <c r="R94" s="28"/>
      <c r="S94" s="28"/>
      <c r="T94" s="28"/>
      <c r="U94" s="28" t="str">
        <f t="shared" si="17"/>
        <v/>
      </c>
      <c r="V94" s="28"/>
      <c r="W94" s="28"/>
      <c r="X94" s="28"/>
      <c r="Y94" s="28"/>
      <c r="Z94" s="217" t="str">
        <f t="shared" si="10"/>
        <v/>
      </c>
      <c r="AA94" s="1">
        <f t="shared" si="11"/>
        <v>0</v>
      </c>
      <c r="AB94" s="1" t="str">
        <f t="shared" si="22"/>
        <v/>
      </c>
      <c r="AC94" s="1" t="str">
        <f t="shared" si="22"/>
        <v/>
      </c>
      <c r="AD94" s="1">
        <f t="shared" si="13"/>
        <v>0</v>
      </c>
      <c r="BA94" s="1" t="str">
        <f t="shared" si="21"/>
        <v/>
      </c>
      <c r="BB94" s="1" t="str">
        <f t="shared" si="21"/>
        <v/>
      </c>
      <c r="BC94" s="1" t="str">
        <f t="shared" si="21"/>
        <v/>
      </c>
      <c r="BD94" s="1" t="str">
        <f t="shared" si="21"/>
        <v/>
      </c>
    </row>
    <row r="95" spans="2:56" hidden="1" x14ac:dyDescent="0.25">
      <c r="B95" s="24" t="str">
        <f t="shared" si="8"/>
        <v/>
      </c>
      <c r="C95" s="30" t="str">
        <f>IF('תנאי סף'!$AK95&lt;&gt;1,"",'תנאי סף'!C95)</f>
        <v/>
      </c>
      <c r="D95" s="30" t="str">
        <f>IF('תנאי סף'!$AK95&lt;&gt;1,"",'תנאי סף'!D95)</f>
        <v/>
      </c>
      <c r="E95" s="30" t="str">
        <f>IF('תנאי סף'!$AK95&lt;&gt;1,"",'תנאי סף'!E95)</f>
        <v/>
      </c>
      <c r="F95" s="30" t="str">
        <f>IF('תנאי סף'!$AK95&lt;&gt;1,"",'תנאי סף'!F95)</f>
        <v/>
      </c>
      <c r="G95" s="26"/>
      <c r="H95" s="27"/>
      <c r="I95" s="27"/>
      <c r="J95" s="28"/>
      <c r="K95" s="27"/>
      <c r="L95" s="28"/>
      <c r="M95" s="27"/>
      <c r="N95" s="30"/>
      <c r="O95" s="30"/>
      <c r="P95" s="28" t="str">
        <f>IF($F95="","",'ייחודיות ומורכבות'!G95)</f>
        <v/>
      </c>
      <c r="Q95" s="28"/>
      <c r="R95" s="28"/>
      <c r="S95" s="28"/>
      <c r="T95" s="28"/>
      <c r="U95" s="28" t="str">
        <f t="shared" ref="U95:U130" si="23">IF($F95="","",IF($AA95&lt;&gt;1,$AB$1,IFERROR(VLOOKUP(G95,$E$4:$F$8,2,0),$AB$1)))</f>
        <v/>
      </c>
      <c r="V95" s="28"/>
      <c r="W95" s="28"/>
      <c r="X95" s="28"/>
      <c r="Y95" s="28"/>
      <c r="Z95" s="217" t="str">
        <f t="shared" si="10"/>
        <v/>
      </c>
      <c r="AA95" s="1">
        <f t="shared" si="11"/>
        <v>0</v>
      </c>
      <c r="AB95" s="1" t="str">
        <f t="shared" si="22"/>
        <v/>
      </c>
      <c r="AC95" s="1" t="str">
        <f t="shared" si="22"/>
        <v/>
      </c>
      <c r="AD95" s="1">
        <f t="shared" si="13"/>
        <v>0</v>
      </c>
      <c r="BA95" s="1" t="str">
        <f t="shared" si="21"/>
        <v/>
      </c>
      <c r="BB95" s="1" t="str">
        <f t="shared" si="21"/>
        <v/>
      </c>
      <c r="BC95" s="1" t="str">
        <f t="shared" si="21"/>
        <v/>
      </c>
      <c r="BD95" s="1" t="str">
        <f t="shared" si="21"/>
        <v/>
      </c>
    </row>
    <row r="96" spans="2:56" hidden="1" x14ac:dyDescent="0.25">
      <c r="B96" s="24" t="str">
        <f t="shared" ref="B96:B130" si="24">IF(F96="","",ROW()-30)</f>
        <v/>
      </c>
      <c r="C96" s="30" t="str">
        <f>IF('תנאי סף'!$AK96&lt;&gt;1,"",'תנאי סף'!C96)</f>
        <v/>
      </c>
      <c r="D96" s="30" t="str">
        <f>IF('תנאי סף'!$AK96&lt;&gt;1,"",'תנאי סף'!D96)</f>
        <v/>
      </c>
      <c r="E96" s="30" t="str">
        <f>IF('תנאי סף'!$AK96&lt;&gt;1,"",'תנאי סף'!E96)</f>
        <v/>
      </c>
      <c r="F96" s="30" t="str">
        <f>IF('תנאי סף'!$AK96&lt;&gt;1,"",'תנאי סף'!F96)</f>
        <v/>
      </c>
      <c r="G96" s="26"/>
      <c r="H96" s="27"/>
      <c r="I96" s="27"/>
      <c r="J96" s="28"/>
      <c r="K96" s="27"/>
      <c r="L96" s="28"/>
      <c r="M96" s="27"/>
      <c r="N96" s="30"/>
      <c r="O96" s="30"/>
      <c r="P96" s="28" t="str">
        <f>IF($F96="","",'ייחודיות ומורכבות'!G96)</f>
        <v/>
      </c>
      <c r="Q96" s="28"/>
      <c r="R96" s="28"/>
      <c r="S96" s="28"/>
      <c r="T96" s="28"/>
      <c r="U96" s="28" t="str">
        <f t="shared" si="23"/>
        <v/>
      </c>
      <c r="V96" s="28"/>
      <c r="W96" s="28"/>
      <c r="X96" s="28"/>
      <c r="Y96" s="28"/>
      <c r="Z96" s="217" t="str">
        <f t="shared" ref="Z96:Z130" si="25">IF($F96="","",IF(OR($AA96&lt;&gt;1,U96=$AB$1),$AB$1,IFERROR(U96/$U$131,0)))</f>
        <v/>
      </c>
      <c r="AA96" s="1">
        <f t="shared" ref="AA96:AA130" si="26">IF(SUM(AD96:AV96)=COUNT(AD96:AV96),1,0)</f>
        <v>0</v>
      </c>
      <c r="AB96" s="1" t="str">
        <f t="shared" si="22"/>
        <v/>
      </c>
      <c r="AC96" s="1" t="str">
        <f t="shared" si="22"/>
        <v/>
      </c>
      <c r="AD96" s="1">
        <f t="shared" ref="AD96:AD130" si="27">IF(G$30="",1,IF(G96="",0,IF(G$30=$AE$1,IF(ISNA(MATCH(G96,$AB$30:$AC$30,0)),0,1),IF(G$30=$AF$1,IF(IFERROR(G96*1,"bad")="bad",0,1),IF(G$30=$AG$1,IF(IFERROR(IF(G96=TRUNC(G96),1,"bad"),"bad")="bad",0,1),IF(G$30=$AH$1,IF(AND(IF(IFERROR(G96*1,"bad")="bad",0,1)=1,G96&gt;=0),1,0),IF(G$30=$AI$1,IF(AND(IF(IFERROR(IF(G96=TRUNC(G96),1,"bad"),"bad")="bad",0,1)=1,G96&gt;=0),1,0),IF(G$30=$AJ$1,IF(AND(IF(IFERROR(G96*1,"bad")="bad",0,1)=1,G96&gt;0),1,0),IF(G$30=$AK$1,IF(AND(IF(IFERROR(IF(G96=TRUNC(G96),1,"bad"),"bad")="bad",0,1)=1,G96&gt;0),1,0),IF(G$30=$AL$1,1,IF(G$30=$AM$1,IF(IFERROR(HLOOKUP(G96,$AE$4:$AN$4,1,0),"bad")="bad",0,1),0)))))))))))</f>
        <v>0</v>
      </c>
      <c r="BA96" s="1" t="str">
        <f t="shared" si="21"/>
        <v/>
      </c>
      <c r="BB96" s="1" t="str">
        <f t="shared" si="21"/>
        <v/>
      </c>
      <c r="BC96" s="1" t="str">
        <f t="shared" si="21"/>
        <v/>
      </c>
      <c r="BD96" s="1" t="str">
        <f t="shared" si="21"/>
        <v/>
      </c>
    </row>
    <row r="97" spans="2:56" hidden="1" x14ac:dyDescent="0.25">
      <c r="B97" s="24" t="str">
        <f t="shared" si="24"/>
        <v/>
      </c>
      <c r="C97" s="30" t="str">
        <f>IF('תנאי סף'!$AK97&lt;&gt;1,"",'תנאי סף'!C97)</f>
        <v/>
      </c>
      <c r="D97" s="30" t="str">
        <f>IF('תנאי סף'!$AK97&lt;&gt;1,"",'תנאי סף'!D97)</f>
        <v/>
      </c>
      <c r="E97" s="30" t="str">
        <f>IF('תנאי סף'!$AK97&lt;&gt;1,"",'תנאי סף'!E97)</f>
        <v/>
      </c>
      <c r="F97" s="30" t="str">
        <f>IF('תנאי סף'!$AK97&lt;&gt;1,"",'תנאי סף'!F97)</f>
        <v/>
      </c>
      <c r="G97" s="26"/>
      <c r="H97" s="27"/>
      <c r="I97" s="27"/>
      <c r="J97" s="28"/>
      <c r="K97" s="27"/>
      <c r="L97" s="28"/>
      <c r="M97" s="27"/>
      <c r="N97" s="30"/>
      <c r="O97" s="30"/>
      <c r="P97" s="28" t="str">
        <f>IF($F97="","",'ייחודיות ומורכבות'!G97)</f>
        <v/>
      </c>
      <c r="Q97" s="28"/>
      <c r="R97" s="28"/>
      <c r="S97" s="28"/>
      <c r="T97" s="28"/>
      <c r="U97" s="28" t="str">
        <f t="shared" si="23"/>
        <v/>
      </c>
      <c r="V97" s="28"/>
      <c r="W97" s="28"/>
      <c r="X97" s="28"/>
      <c r="Y97" s="28"/>
      <c r="Z97" s="217" t="str">
        <f t="shared" si="25"/>
        <v/>
      </c>
      <c r="AA97" s="1">
        <f t="shared" si="26"/>
        <v>0</v>
      </c>
      <c r="AB97" s="1" t="str">
        <f t="shared" si="22"/>
        <v/>
      </c>
      <c r="AC97" s="1" t="str">
        <f t="shared" si="22"/>
        <v/>
      </c>
      <c r="AD97" s="1">
        <f t="shared" si="27"/>
        <v>0</v>
      </c>
      <c r="BA97" s="1" t="str">
        <f t="shared" si="21"/>
        <v/>
      </c>
      <c r="BB97" s="1" t="str">
        <f t="shared" si="21"/>
        <v/>
      </c>
      <c r="BC97" s="1" t="str">
        <f t="shared" si="21"/>
        <v/>
      </c>
      <c r="BD97" s="1" t="str">
        <f t="shared" si="21"/>
        <v/>
      </c>
    </row>
    <row r="98" spans="2:56" hidden="1" x14ac:dyDescent="0.25">
      <c r="B98" s="24" t="str">
        <f t="shared" si="24"/>
        <v/>
      </c>
      <c r="C98" s="30" t="str">
        <f>IF('תנאי סף'!$AK98&lt;&gt;1,"",'תנאי סף'!C98)</f>
        <v/>
      </c>
      <c r="D98" s="30" t="str">
        <f>IF('תנאי סף'!$AK98&lt;&gt;1,"",'תנאי סף'!D98)</f>
        <v/>
      </c>
      <c r="E98" s="30" t="str">
        <f>IF('תנאי סף'!$AK98&lt;&gt;1,"",'תנאי סף'!E98)</f>
        <v/>
      </c>
      <c r="F98" s="30" t="str">
        <f>IF('תנאי סף'!$AK98&lt;&gt;1,"",'תנאי סף'!F98)</f>
        <v/>
      </c>
      <c r="G98" s="26"/>
      <c r="H98" s="27"/>
      <c r="I98" s="27"/>
      <c r="J98" s="28"/>
      <c r="K98" s="27"/>
      <c r="L98" s="28"/>
      <c r="M98" s="27"/>
      <c r="N98" s="30"/>
      <c r="O98" s="30"/>
      <c r="P98" s="28" t="str">
        <f>IF($F98="","",'ייחודיות ומורכבות'!G98)</f>
        <v/>
      </c>
      <c r="Q98" s="28"/>
      <c r="R98" s="28"/>
      <c r="S98" s="28"/>
      <c r="T98" s="28"/>
      <c r="U98" s="28" t="str">
        <f t="shared" si="23"/>
        <v/>
      </c>
      <c r="V98" s="28"/>
      <c r="W98" s="28"/>
      <c r="X98" s="28"/>
      <c r="Y98" s="28"/>
      <c r="Z98" s="217" t="str">
        <f t="shared" si="25"/>
        <v/>
      </c>
      <c r="AA98" s="1">
        <f t="shared" si="26"/>
        <v>0</v>
      </c>
      <c r="AB98" s="1" t="str">
        <f t="shared" si="22"/>
        <v/>
      </c>
      <c r="AC98" s="1" t="str">
        <f t="shared" si="22"/>
        <v/>
      </c>
      <c r="AD98" s="1">
        <f t="shared" si="27"/>
        <v>0</v>
      </c>
      <c r="BA98" s="1" t="str">
        <f t="shared" si="21"/>
        <v/>
      </c>
      <c r="BB98" s="1" t="str">
        <f t="shared" si="21"/>
        <v/>
      </c>
      <c r="BC98" s="1" t="str">
        <f t="shared" si="21"/>
        <v/>
      </c>
      <c r="BD98" s="1" t="str">
        <f t="shared" si="21"/>
        <v/>
      </c>
    </row>
    <row r="99" spans="2:56" hidden="1" x14ac:dyDescent="0.25">
      <c r="B99" s="24" t="str">
        <f t="shared" si="24"/>
        <v/>
      </c>
      <c r="C99" s="30" t="str">
        <f>IF('תנאי סף'!$AK99&lt;&gt;1,"",'תנאי סף'!C99)</f>
        <v/>
      </c>
      <c r="D99" s="30" t="str">
        <f>IF('תנאי סף'!$AK99&lt;&gt;1,"",'תנאי סף'!D99)</f>
        <v/>
      </c>
      <c r="E99" s="30" t="str">
        <f>IF('תנאי סף'!$AK99&lt;&gt;1,"",'תנאי סף'!E99)</f>
        <v/>
      </c>
      <c r="F99" s="30" t="str">
        <f>IF('תנאי סף'!$AK99&lt;&gt;1,"",'תנאי סף'!F99)</f>
        <v/>
      </c>
      <c r="G99" s="26"/>
      <c r="H99" s="27"/>
      <c r="I99" s="27"/>
      <c r="J99" s="28"/>
      <c r="K99" s="27"/>
      <c r="L99" s="28"/>
      <c r="M99" s="27"/>
      <c r="N99" s="30"/>
      <c r="O99" s="30"/>
      <c r="P99" s="28" t="str">
        <f>IF($F99="","",'ייחודיות ומורכבות'!G99)</f>
        <v/>
      </c>
      <c r="Q99" s="28"/>
      <c r="R99" s="28"/>
      <c r="S99" s="28"/>
      <c r="T99" s="28"/>
      <c r="U99" s="28" t="str">
        <f t="shared" si="23"/>
        <v/>
      </c>
      <c r="V99" s="28"/>
      <c r="W99" s="28"/>
      <c r="X99" s="28"/>
      <c r="Y99" s="28"/>
      <c r="Z99" s="217" t="str">
        <f t="shared" si="25"/>
        <v/>
      </c>
      <c r="AA99" s="1">
        <f t="shared" si="26"/>
        <v>0</v>
      </c>
      <c r="AB99" s="1" t="str">
        <f t="shared" si="22"/>
        <v/>
      </c>
      <c r="AC99" s="1" t="str">
        <f t="shared" si="22"/>
        <v/>
      </c>
      <c r="AD99" s="1">
        <f t="shared" si="27"/>
        <v>0</v>
      </c>
      <c r="BA99" s="1" t="str">
        <f t="shared" si="21"/>
        <v/>
      </c>
      <c r="BB99" s="1" t="str">
        <f t="shared" si="21"/>
        <v/>
      </c>
      <c r="BC99" s="1" t="str">
        <f t="shared" si="21"/>
        <v/>
      </c>
      <c r="BD99" s="1" t="str">
        <f t="shared" si="21"/>
        <v/>
      </c>
    </row>
    <row r="100" spans="2:56" hidden="1" x14ac:dyDescent="0.25">
      <c r="B100" s="24" t="str">
        <f t="shared" si="24"/>
        <v/>
      </c>
      <c r="C100" s="30" t="str">
        <f>IF('תנאי סף'!$AK100&lt;&gt;1,"",'תנאי סף'!C100)</f>
        <v/>
      </c>
      <c r="D100" s="30" t="str">
        <f>IF('תנאי סף'!$AK100&lt;&gt;1,"",'תנאי סף'!D100)</f>
        <v/>
      </c>
      <c r="E100" s="30" t="str">
        <f>IF('תנאי סף'!$AK100&lt;&gt;1,"",'תנאי סף'!E100)</f>
        <v/>
      </c>
      <c r="F100" s="30" t="str">
        <f>IF('תנאי סף'!$AK100&lt;&gt;1,"",'תנאי סף'!F100)</f>
        <v/>
      </c>
      <c r="G100" s="26"/>
      <c r="H100" s="27"/>
      <c r="I100" s="27"/>
      <c r="J100" s="28"/>
      <c r="K100" s="27"/>
      <c r="L100" s="28"/>
      <c r="M100" s="27"/>
      <c r="N100" s="30"/>
      <c r="O100" s="30"/>
      <c r="P100" s="28" t="str">
        <f>IF($F100="","",'ייחודיות ומורכבות'!G100)</f>
        <v/>
      </c>
      <c r="Q100" s="28"/>
      <c r="R100" s="28"/>
      <c r="S100" s="28"/>
      <c r="T100" s="28"/>
      <c r="U100" s="28" t="str">
        <f t="shared" si="23"/>
        <v/>
      </c>
      <c r="V100" s="28"/>
      <c r="W100" s="28"/>
      <c r="X100" s="28"/>
      <c r="Y100" s="28"/>
      <c r="Z100" s="217" t="str">
        <f t="shared" si="25"/>
        <v/>
      </c>
      <c r="AA100" s="1">
        <f t="shared" si="26"/>
        <v>0</v>
      </c>
      <c r="AB100" s="1" t="str">
        <f t="shared" si="22"/>
        <v/>
      </c>
      <c r="AC100" s="1" t="str">
        <f t="shared" si="22"/>
        <v/>
      </c>
      <c r="AD100" s="1">
        <f t="shared" si="27"/>
        <v>0</v>
      </c>
      <c r="BA100" s="1" t="str">
        <f t="shared" si="21"/>
        <v/>
      </c>
      <c r="BB100" s="1" t="str">
        <f t="shared" si="21"/>
        <v/>
      </c>
      <c r="BC100" s="1" t="str">
        <f t="shared" si="21"/>
        <v/>
      </c>
      <c r="BD100" s="1" t="str">
        <f t="shared" si="21"/>
        <v/>
      </c>
    </row>
    <row r="101" spans="2:56" hidden="1" x14ac:dyDescent="0.25">
      <c r="B101" s="24" t="str">
        <f t="shared" si="24"/>
        <v/>
      </c>
      <c r="C101" s="30" t="str">
        <f>IF('תנאי סף'!$AK101&lt;&gt;1,"",'תנאי סף'!C101)</f>
        <v/>
      </c>
      <c r="D101" s="30" t="str">
        <f>IF('תנאי סף'!$AK101&lt;&gt;1,"",'תנאי סף'!D101)</f>
        <v/>
      </c>
      <c r="E101" s="30" t="str">
        <f>IF('תנאי סף'!$AK101&lt;&gt;1,"",'תנאי סף'!E101)</f>
        <v/>
      </c>
      <c r="F101" s="30" t="str">
        <f>IF('תנאי סף'!$AK101&lt;&gt;1,"",'תנאי סף'!F101)</f>
        <v/>
      </c>
      <c r="G101" s="26"/>
      <c r="H101" s="27"/>
      <c r="I101" s="27"/>
      <c r="J101" s="28"/>
      <c r="K101" s="27"/>
      <c r="L101" s="28"/>
      <c r="M101" s="27"/>
      <c r="N101" s="30"/>
      <c r="O101" s="30"/>
      <c r="P101" s="28" t="str">
        <f>IF($F101="","",'ייחודיות ומורכבות'!G101)</f>
        <v/>
      </c>
      <c r="Q101" s="28"/>
      <c r="R101" s="28"/>
      <c r="S101" s="28"/>
      <c r="T101" s="28"/>
      <c r="U101" s="28" t="str">
        <f t="shared" si="23"/>
        <v/>
      </c>
      <c r="V101" s="28"/>
      <c r="W101" s="28"/>
      <c r="X101" s="28"/>
      <c r="Y101" s="28"/>
      <c r="Z101" s="217" t="str">
        <f t="shared" si="25"/>
        <v/>
      </c>
      <c r="AA101" s="1">
        <f t="shared" si="26"/>
        <v>0</v>
      </c>
      <c r="AB101" s="1" t="str">
        <f t="shared" si="22"/>
        <v/>
      </c>
      <c r="AC101" s="1" t="str">
        <f t="shared" si="22"/>
        <v/>
      </c>
      <c r="AD101" s="1">
        <f t="shared" si="27"/>
        <v>0</v>
      </c>
      <c r="BA101" s="1" t="str">
        <f t="shared" ref="BA101:BD110" si="28">IF($F101="","",BA$30)</f>
        <v/>
      </c>
      <c r="BB101" s="1" t="str">
        <f t="shared" si="28"/>
        <v/>
      </c>
      <c r="BC101" s="1" t="str">
        <f t="shared" si="28"/>
        <v/>
      </c>
      <c r="BD101" s="1" t="str">
        <f t="shared" si="28"/>
        <v/>
      </c>
    </row>
    <row r="102" spans="2:56" hidden="1" x14ac:dyDescent="0.25">
      <c r="B102" s="24" t="str">
        <f t="shared" si="24"/>
        <v/>
      </c>
      <c r="C102" s="30" t="str">
        <f>IF('תנאי סף'!$AK102&lt;&gt;1,"",'תנאי סף'!C102)</f>
        <v/>
      </c>
      <c r="D102" s="30" t="str">
        <f>IF('תנאי סף'!$AK102&lt;&gt;1,"",'תנאי סף'!D102)</f>
        <v/>
      </c>
      <c r="E102" s="30" t="str">
        <f>IF('תנאי סף'!$AK102&lt;&gt;1,"",'תנאי סף'!E102)</f>
        <v/>
      </c>
      <c r="F102" s="30" t="str">
        <f>IF('תנאי סף'!$AK102&lt;&gt;1,"",'תנאי סף'!F102)</f>
        <v/>
      </c>
      <c r="G102" s="26"/>
      <c r="H102" s="27"/>
      <c r="I102" s="27"/>
      <c r="J102" s="28"/>
      <c r="K102" s="27"/>
      <c r="L102" s="28"/>
      <c r="M102" s="27"/>
      <c r="N102" s="30"/>
      <c r="O102" s="30"/>
      <c r="P102" s="28" t="str">
        <f>IF($F102="","",'ייחודיות ומורכבות'!G102)</f>
        <v/>
      </c>
      <c r="Q102" s="28"/>
      <c r="R102" s="28"/>
      <c r="S102" s="28"/>
      <c r="T102" s="28"/>
      <c r="U102" s="28" t="str">
        <f t="shared" si="23"/>
        <v/>
      </c>
      <c r="V102" s="28"/>
      <c r="W102" s="28"/>
      <c r="X102" s="28"/>
      <c r="Y102" s="28"/>
      <c r="Z102" s="217" t="str">
        <f t="shared" si="25"/>
        <v/>
      </c>
      <c r="AA102" s="1">
        <f t="shared" si="26"/>
        <v>0</v>
      </c>
      <c r="AB102" s="1" t="str">
        <f t="shared" si="22"/>
        <v/>
      </c>
      <c r="AC102" s="1" t="str">
        <f t="shared" si="22"/>
        <v/>
      </c>
      <c r="AD102" s="1">
        <f t="shared" si="27"/>
        <v>0</v>
      </c>
      <c r="BA102" s="1" t="str">
        <f t="shared" si="28"/>
        <v/>
      </c>
      <c r="BB102" s="1" t="str">
        <f t="shared" si="28"/>
        <v/>
      </c>
      <c r="BC102" s="1" t="str">
        <f t="shared" si="28"/>
        <v/>
      </c>
      <c r="BD102" s="1" t="str">
        <f t="shared" si="28"/>
        <v/>
      </c>
    </row>
    <row r="103" spans="2:56" hidden="1" x14ac:dyDescent="0.25">
      <c r="B103" s="24" t="str">
        <f t="shared" si="24"/>
        <v/>
      </c>
      <c r="C103" s="30" t="str">
        <f>IF('תנאי סף'!$AK103&lt;&gt;1,"",'תנאי סף'!C103)</f>
        <v/>
      </c>
      <c r="D103" s="30" t="str">
        <f>IF('תנאי סף'!$AK103&lt;&gt;1,"",'תנאי סף'!D103)</f>
        <v/>
      </c>
      <c r="E103" s="30" t="str">
        <f>IF('תנאי סף'!$AK103&lt;&gt;1,"",'תנאי סף'!E103)</f>
        <v/>
      </c>
      <c r="F103" s="30" t="str">
        <f>IF('תנאי סף'!$AK103&lt;&gt;1,"",'תנאי סף'!F103)</f>
        <v/>
      </c>
      <c r="G103" s="26"/>
      <c r="H103" s="27"/>
      <c r="I103" s="27"/>
      <c r="J103" s="28"/>
      <c r="K103" s="27"/>
      <c r="L103" s="28"/>
      <c r="M103" s="27"/>
      <c r="N103" s="30"/>
      <c r="O103" s="30"/>
      <c r="P103" s="28" t="str">
        <f>IF($F103="","",'ייחודיות ומורכבות'!G103)</f>
        <v/>
      </c>
      <c r="Q103" s="28"/>
      <c r="R103" s="28"/>
      <c r="S103" s="28"/>
      <c r="T103" s="28"/>
      <c r="U103" s="28" t="str">
        <f t="shared" si="23"/>
        <v/>
      </c>
      <c r="V103" s="28"/>
      <c r="W103" s="28"/>
      <c r="X103" s="28"/>
      <c r="Y103" s="28"/>
      <c r="Z103" s="217" t="str">
        <f t="shared" si="25"/>
        <v/>
      </c>
      <c r="AA103" s="1">
        <f t="shared" si="26"/>
        <v>0</v>
      </c>
      <c r="AB103" s="1" t="str">
        <f t="shared" si="22"/>
        <v/>
      </c>
      <c r="AC103" s="1" t="str">
        <f t="shared" si="22"/>
        <v/>
      </c>
      <c r="AD103" s="1">
        <f t="shared" si="27"/>
        <v>0</v>
      </c>
      <c r="BA103" s="1" t="str">
        <f t="shared" si="28"/>
        <v/>
      </c>
      <c r="BB103" s="1" t="str">
        <f t="shared" si="28"/>
        <v/>
      </c>
      <c r="BC103" s="1" t="str">
        <f t="shared" si="28"/>
        <v/>
      </c>
      <c r="BD103" s="1" t="str">
        <f t="shared" si="28"/>
        <v/>
      </c>
    </row>
    <row r="104" spans="2:56" hidden="1" x14ac:dyDescent="0.25">
      <c r="B104" s="24" t="str">
        <f t="shared" si="24"/>
        <v/>
      </c>
      <c r="C104" s="30" t="str">
        <f>IF('תנאי סף'!$AK104&lt;&gt;1,"",'תנאי סף'!C104)</f>
        <v/>
      </c>
      <c r="D104" s="30" t="str">
        <f>IF('תנאי סף'!$AK104&lt;&gt;1,"",'תנאי סף'!D104)</f>
        <v/>
      </c>
      <c r="E104" s="30" t="str">
        <f>IF('תנאי סף'!$AK104&lt;&gt;1,"",'תנאי סף'!E104)</f>
        <v/>
      </c>
      <c r="F104" s="30" t="str">
        <f>IF('תנאי סף'!$AK104&lt;&gt;1,"",'תנאי סף'!F104)</f>
        <v/>
      </c>
      <c r="G104" s="26"/>
      <c r="H104" s="27"/>
      <c r="I104" s="27"/>
      <c r="J104" s="28"/>
      <c r="K104" s="27"/>
      <c r="L104" s="28"/>
      <c r="M104" s="27"/>
      <c r="N104" s="30"/>
      <c r="O104" s="30"/>
      <c r="P104" s="28" t="str">
        <f>IF($F104="","",'ייחודיות ומורכבות'!G104)</f>
        <v/>
      </c>
      <c r="Q104" s="28"/>
      <c r="R104" s="28"/>
      <c r="S104" s="28"/>
      <c r="T104" s="28"/>
      <c r="U104" s="28" t="str">
        <f t="shared" si="23"/>
        <v/>
      </c>
      <c r="V104" s="28"/>
      <c r="W104" s="28"/>
      <c r="X104" s="28"/>
      <c r="Y104" s="28"/>
      <c r="Z104" s="217" t="str">
        <f t="shared" si="25"/>
        <v/>
      </c>
      <c r="AA104" s="1">
        <f t="shared" si="26"/>
        <v>0</v>
      </c>
      <c r="AB104" s="1" t="str">
        <f t="shared" si="22"/>
        <v/>
      </c>
      <c r="AC104" s="1" t="str">
        <f t="shared" si="22"/>
        <v/>
      </c>
      <c r="AD104" s="1">
        <f t="shared" si="27"/>
        <v>0</v>
      </c>
      <c r="BA104" s="1" t="str">
        <f t="shared" si="28"/>
        <v/>
      </c>
      <c r="BB104" s="1" t="str">
        <f t="shared" si="28"/>
        <v/>
      </c>
      <c r="BC104" s="1" t="str">
        <f t="shared" si="28"/>
        <v/>
      </c>
      <c r="BD104" s="1" t="str">
        <f t="shared" si="28"/>
        <v/>
      </c>
    </row>
    <row r="105" spans="2:56" hidden="1" x14ac:dyDescent="0.25">
      <c r="B105" s="24" t="str">
        <f t="shared" si="24"/>
        <v/>
      </c>
      <c r="C105" s="30" t="str">
        <f>IF('תנאי סף'!$AK105&lt;&gt;1,"",'תנאי סף'!C105)</f>
        <v/>
      </c>
      <c r="D105" s="30" t="str">
        <f>IF('תנאי סף'!$AK105&lt;&gt;1,"",'תנאי סף'!D105)</f>
        <v/>
      </c>
      <c r="E105" s="30" t="str">
        <f>IF('תנאי סף'!$AK105&lt;&gt;1,"",'תנאי סף'!E105)</f>
        <v/>
      </c>
      <c r="F105" s="30" t="str">
        <f>IF('תנאי סף'!$AK105&lt;&gt;1,"",'תנאי סף'!F105)</f>
        <v/>
      </c>
      <c r="G105" s="26"/>
      <c r="H105" s="27"/>
      <c r="I105" s="27"/>
      <c r="J105" s="28"/>
      <c r="K105" s="27"/>
      <c r="L105" s="28"/>
      <c r="M105" s="27"/>
      <c r="N105" s="30"/>
      <c r="O105" s="30"/>
      <c r="P105" s="28" t="str">
        <f>IF($F105="","",'ייחודיות ומורכבות'!G105)</f>
        <v/>
      </c>
      <c r="Q105" s="28"/>
      <c r="R105" s="28"/>
      <c r="S105" s="28"/>
      <c r="T105" s="28"/>
      <c r="U105" s="28" t="str">
        <f t="shared" si="23"/>
        <v/>
      </c>
      <c r="V105" s="28"/>
      <c r="W105" s="28"/>
      <c r="X105" s="28"/>
      <c r="Y105" s="28"/>
      <c r="Z105" s="217" t="str">
        <f t="shared" si="25"/>
        <v/>
      </c>
      <c r="AA105" s="1">
        <f t="shared" si="26"/>
        <v>0</v>
      </c>
      <c r="AB105" s="1" t="str">
        <f t="shared" si="22"/>
        <v/>
      </c>
      <c r="AC105" s="1" t="str">
        <f t="shared" si="22"/>
        <v/>
      </c>
      <c r="AD105" s="1">
        <f t="shared" si="27"/>
        <v>0</v>
      </c>
      <c r="BA105" s="1" t="str">
        <f t="shared" si="28"/>
        <v/>
      </c>
      <c r="BB105" s="1" t="str">
        <f t="shared" si="28"/>
        <v/>
      </c>
      <c r="BC105" s="1" t="str">
        <f t="shared" si="28"/>
        <v/>
      </c>
      <c r="BD105" s="1" t="str">
        <f t="shared" si="28"/>
        <v/>
      </c>
    </row>
    <row r="106" spans="2:56" hidden="1" x14ac:dyDescent="0.25">
      <c r="B106" s="24" t="str">
        <f t="shared" si="24"/>
        <v/>
      </c>
      <c r="C106" s="30" t="str">
        <f>IF('תנאי סף'!$AK106&lt;&gt;1,"",'תנאי סף'!C106)</f>
        <v/>
      </c>
      <c r="D106" s="30" t="str">
        <f>IF('תנאי סף'!$AK106&lt;&gt;1,"",'תנאי סף'!D106)</f>
        <v/>
      </c>
      <c r="E106" s="30" t="str">
        <f>IF('תנאי סף'!$AK106&lt;&gt;1,"",'תנאי סף'!E106)</f>
        <v/>
      </c>
      <c r="F106" s="30" t="str">
        <f>IF('תנאי סף'!$AK106&lt;&gt;1,"",'תנאי סף'!F106)</f>
        <v/>
      </c>
      <c r="G106" s="26"/>
      <c r="H106" s="27"/>
      <c r="I106" s="27"/>
      <c r="J106" s="28"/>
      <c r="K106" s="27"/>
      <c r="L106" s="28"/>
      <c r="M106" s="27"/>
      <c r="N106" s="30"/>
      <c r="O106" s="30"/>
      <c r="P106" s="28" t="str">
        <f>IF($F106="","",'ייחודיות ומורכבות'!G106)</f>
        <v/>
      </c>
      <c r="Q106" s="28"/>
      <c r="R106" s="28"/>
      <c r="S106" s="28"/>
      <c r="T106" s="28"/>
      <c r="U106" s="28" t="str">
        <f t="shared" si="23"/>
        <v/>
      </c>
      <c r="V106" s="28"/>
      <c r="W106" s="28"/>
      <c r="X106" s="28"/>
      <c r="Y106" s="28"/>
      <c r="Z106" s="217" t="str">
        <f t="shared" si="25"/>
        <v/>
      </c>
      <c r="AA106" s="1">
        <f t="shared" si="26"/>
        <v>0</v>
      </c>
      <c r="AB106" s="1" t="str">
        <f t="shared" si="22"/>
        <v/>
      </c>
      <c r="AC106" s="1" t="str">
        <f t="shared" si="22"/>
        <v/>
      </c>
      <c r="AD106" s="1">
        <f t="shared" si="27"/>
        <v>0</v>
      </c>
      <c r="BA106" s="1" t="str">
        <f t="shared" si="28"/>
        <v/>
      </c>
      <c r="BB106" s="1" t="str">
        <f t="shared" si="28"/>
        <v/>
      </c>
      <c r="BC106" s="1" t="str">
        <f t="shared" si="28"/>
        <v/>
      </c>
      <c r="BD106" s="1" t="str">
        <f t="shared" si="28"/>
        <v/>
      </c>
    </row>
    <row r="107" spans="2:56" hidden="1" x14ac:dyDescent="0.25">
      <c r="B107" s="24" t="str">
        <f t="shared" si="24"/>
        <v/>
      </c>
      <c r="C107" s="30" t="str">
        <f>IF('תנאי סף'!$AK107&lt;&gt;1,"",'תנאי סף'!C107)</f>
        <v/>
      </c>
      <c r="D107" s="30" t="str">
        <f>IF('תנאי סף'!$AK107&lt;&gt;1,"",'תנאי סף'!D107)</f>
        <v/>
      </c>
      <c r="E107" s="30" t="str">
        <f>IF('תנאי סף'!$AK107&lt;&gt;1,"",'תנאי סף'!E107)</f>
        <v/>
      </c>
      <c r="F107" s="30" t="str">
        <f>IF('תנאי סף'!$AK107&lt;&gt;1,"",'תנאי סף'!F107)</f>
        <v/>
      </c>
      <c r="G107" s="26"/>
      <c r="H107" s="27"/>
      <c r="I107" s="27"/>
      <c r="J107" s="28"/>
      <c r="K107" s="27"/>
      <c r="L107" s="28"/>
      <c r="M107" s="27"/>
      <c r="N107" s="30"/>
      <c r="O107" s="30"/>
      <c r="P107" s="28" t="str">
        <f>IF($F107="","",'ייחודיות ומורכבות'!G107)</f>
        <v/>
      </c>
      <c r="Q107" s="28"/>
      <c r="R107" s="28"/>
      <c r="S107" s="28"/>
      <c r="T107" s="28"/>
      <c r="U107" s="28" t="str">
        <f t="shared" si="23"/>
        <v/>
      </c>
      <c r="V107" s="28"/>
      <c r="W107" s="28"/>
      <c r="X107" s="28"/>
      <c r="Y107" s="28"/>
      <c r="Z107" s="217" t="str">
        <f t="shared" si="25"/>
        <v/>
      </c>
      <c r="AA107" s="1">
        <f t="shared" si="26"/>
        <v>0</v>
      </c>
      <c r="AB107" s="1" t="str">
        <f t="shared" si="22"/>
        <v/>
      </c>
      <c r="AC107" s="1" t="str">
        <f t="shared" si="22"/>
        <v/>
      </c>
      <c r="AD107" s="1">
        <f t="shared" si="27"/>
        <v>0</v>
      </c>
      <c r="BA107" s="1" t="str">
        <f t="shared" si="28"/>
        <v/>
      </c>
      <c r="BB107" s="1" t="str">
        <f t="shared" si="28"/>
        <v/>
      </c>
      <c r="BC107" s="1" t="str">
        <f t="shared" si="28"/>
        <v/>
      </c>
      <c r="BD107" s="1" t="str">
        <f t="shared" si="28"/>
        <v/>
      </c>
    </row>
    <row r="108" spans="2:56" hidden="1" x14ac:dyDescent="0.25">
      <c r="B108" s="24" t="str">
        <f t="shared" si="24"/>
        <v/>
      </c>
      <c r="C108" s="30" t="str">
        <f>IF('תנאי סף'!$AK108&lt;&gt;1,"",'תנאי סף'!C108)</f>
        <v/>
      </c>
      <c r="D108" s="30" t="str">
        <f>IF('תנאי סף'!$AK108&lt;&gt;1,"",'תנאי סף'!D108)</f>
        <v/>
      </c>
      <c r="E108" s="30" t="str">
        <f>IF('תנאי סף'!$AK108&lt;&gt;1,"",'תנאי סף'!E108)</f>
        <v/>
      </c>
      <c r="F108" s="30" t="str">
        <f>IF('תנאי סף'!$AK108&lt;&gt;1,"",'תנאי סף'!F108)</f>
        <v/>
      </c>
      <c r="G108" s="26"/>
      <c r="H108" s="27"/>
      <c r="I108" s="27"/>
      <c r="J108" s="28"/>
      <c r="K108" s="27"/>
      <c r="L108" s="28"/>
      <c r="M108" s="27"/>
      <c r="N108" s="30"/>
      <c r="O108" s="30"/>
      <c r="P108" s="28" t="str">
        <f>IF($F108="","",'ייחודיות ומורכבות'!G108)</f>
        <v/>
      </c>
      <c r="Q108" s="28"/>
      <c r="R108" s="28"/>
      <c r="S108" s="28"/>
      <c r="T108" s="28"/>
      <c r="U108" s="28" t="str">
        <f t="shared" si="23"/>
        <v/>
      </c>
      <c r="V108" s="28"/>
      <c r="W108" s="28"/>
      <c r="X108" s="28"/>
      <c r="Y108" s="28"/>
      <c r="Z108" s="217" t="str">
        <f t="shared" si="25"/>
        <v/>
      </c>
      <c r="AA108" s="1">
        <f t="shared" si="26"/>
        <v>0</v>
      </c>
      <c r="AB108" s="1" t="str">
        <f t="shared" si="22"/>
        <v/>
      </c>
      <c r="AC108" s="1" t="str">
        <f t="shared" si="22"/>
        <v/>
      </c>
      <c r="AD108" s="1">
        <f t="shared" si="27"/>
        <v>0</v>
      </c>
      <c r="BA108" s="1" t="str">
        <f t="shared" si="28"/>
        <v/>
      </c>
      <c r="BB108" s="1" t="str">
        <f t="shared" si="28"/>
        <v/>
      </c>
      <c r="BC108" s="1" t="str">
        <f t="shared" si="28"/>
        <v/>
      </c>
      <c r="BD108" s="1" t="str">
        <f t="shared" si="28"/>
        <v/>
      </c>
    </row>
    <row r="109" spans="2:56" hidden="1" x14ac:dyDescent="0.25">
      <c r="B109" s="24" t="str">
        <f t="shared" si="24"/>
        <v/>
      </c>
      <c r="C109" s="30" t="str">
        <f>IF('תנאי סף'!$AK109&lt;&gt;1,"",'תנאי סף'!C109)</f>
        <v/>
      </c>
      <c r="D109" s="30" t="str">
        <f>IF('תנאי סף'!$AK109&lt;&gt;1,"",'תנאי סף'!D109)</f>
        <v/>
      </c>
      <c r="E109" s="30" t="str">
        <f>IF('תנאי סף'!$AK109&lt;&gt;1,"",'תנאי סף'!E109)</f>
        <v/>
      </c>
      <c r="F109" s="30" t="str">
        <f>IF('תנאי סף'!$AK109&lt;&gt;1,"",'תנאי סף'!F109)</f>
        <v/>
      </c>
      <c r="G109" s="26"/>
      <c r="H109" s="27"/>
      <c r="I109" s="27"/>
      <c r="J109" s="28"/>
      <c r="K109" s="27"/>
      <c r="L109" s="28"/>
      <c r="M109" s="27"/>
      <c r="N109" s="30"/>
      <c r="O109" s="30"/>
      <c r="P109" s="28" t="str">
        <f>IF($F109="","",'ייחודיות ומורכבות'!G109)</f>
        <v/>
      </c>
      <c r="Q109" s="28"/>
      <c r="R109" s="28"/>
      <c r="S109" s="28"/>
      <c r="T109" s="28"/>
      <c r="U109" s="28" t="str">
        <f t="shared" si="23"/>
        <v/>
      </c>
      <c r="V109" s="28"/>
      <c r="W109" s="28"/>
      <c r="X109" s="28"/>
      <c r="Y109" s="28"/>
      <c r="Z109" s="217" t="str">
        <f t="shared" si="25"/>
        <v/>
      </c>
      <c r="AA109" s="1">
        <f t="shared" si="26"/>
        <v>0</v>
      </c>
      <c r="AB109" s="1" t="str">
        <f t="shared" si="22"/>
        <v/>
      </c>
      <c r="AC109" s="1" t="str">
        <f t="shared" si="22"/>
        <v/>
      </c>
      <c r="AD109" s="1">
        <f t="shared" si="27"/>
        <v>0</v>
      </c>
      <c r="BA109" s="1" t="str">
        <f t="shared" si="28"/>
        <v/>
      </c>
      <c r="BB109" s="1" t="str">
        <f t="shared" si="28"/>
        <v/>
      </c>
      <c r="BC109" s="1" t="str">
        <f t="shared" si="28"/>
        <v/>
      </c>
      <c r="BD109" s="1" t="str">
        <f t="shared" si="28"/>
        <v/>
      </c>
    </row>
    <row r="110" spans="2:56" hidden="1" x14ac:dyDescent="0.25">
      <c r="B110" s="24" t="str">
        <f t="shared" si="24"/>
        <v/>
      </c>
      <c r="C110" s="30" t="str">
        <f>IF('תנאי סף'!$AK110&lt;&gt;1,"",'תנאי סף'!C110)</f>
        <v/>
      </c>
      <c r="D110" s="30" t="str">
        <f>IF('תנאי סף'!$AK110&lt;&gt;1,"",'תנאי סף'!D110)</f>
        <v/>
      </c>
      <c r="E110" s="30" t="str">
        <f>IF('תנאי סף'!$AK110&lt;&gt;1,"",'תנאי סף'!E110)</f>
        <v/>
      </c>
      <c r="F110" s="30" t="str">
        <f>IF('תנאי סף'!$AK110&lt;&gt;1,"",'תנאי סף'!F110)</f>
        <v/>
      </c>
      <c r="G110" s="26"/>
      <c r="H110" s="27"/>
      <c r="I110" s="27"/>
      <c r="J110" s="28"/>
      <c r="K110" s="27"/>
      <c r="L110" s="28"/>
      <c r="M110" s="27"/>
      <c r="N110" s="30"/>
      <c r="O110" s="30"/>
      <c r="P110" s="28" t="str">
        <f>IF($F110="","",'ייחודיות ומורכבות'!G110)</f>
        <v/>
      </c>
      <c r="Q110" s="28"/>
      <c r="R110" s="28"/>
      <c r="S110" s="28"/>
      <c r="T110" s="28"/>
      <c r="U110" s="28" t="str">
        <f t="shared" si="23"/>
        <v/>
      </c>
      <c r="V110" s="28"/>
      <c r="W110" s="28"/>
      <c r="X110" s="28"/>
      <c r="Y110" s="28"/>
      <c r="Z110" s="217" t="str">
        <f t="shared" si="25"/>
        <v/>
      </c>
      <c r="AA110" s="1">
        <f t="shared" si="26"/>
        <v>0</v>
      </c>
      <c r="AB110" s="1" t="str">
        <f t="shared" si="22"/>
        <v/>
      </c>
      <c r="AC110" s="1" t="str">
        <f t="shared" si="22"/>
        <v/>
      </c>
      <c r="AD110" s="1">
        <f t="shared" si="27"/>
        <v>0</v>
      </c>
      <c r="BA110" s="1" t="str">
        <f t="shared" si="28"/>
        <v/>
      </c>
      <c r="BB110" s="1" t="str">
        <f t="shared" si="28"/>
        <v/>
      </c>
      <c r="BC110" s="1" t="str">
        <f t="shared" si="28"/>
        <v/>
      </c>
      <c r="BD110" s="1" t="str">
        <f t="shared" si="28"/>
        <v/>
      </c>
    </row>
    <row r="111" spans="2:56" hidden="1" x14ac:dyDescent="0.25">
      <c r="B111" s="24" t="str">
        <f t="shared" si="24"/>
        <v/>
      </c>
      <c r="C111" s="30" t="str">
        <f>IF('תנאי סף'!$AK111&lt;&gt;1,"",'תנאי סף'!C111)</f>
        <v/>
      </c>
      <c r="D111" s="30" t="str">
        <f>IF('תנאי סף'!$AK111&lt;&gt;1,"",'תנאי סף'!D111)</f>
        <v/>
      </c>
      <c r="E111" s="30" t="str">
        <f>IF('תנאי סף'!$AK111&lt;&gt;1,"",'תנאי סף'!E111)</f>
        <v/>
      </c>
      <c r="F111" s="30" t="str">
        <f>IF('תנאי סף'!$AK111&lt;&gt;1,"",'תנאי סף'!F111)</f>
        <v/>
      </c>
      <c r="G111" s="26"/>
      <c r="H111" s="27"/>
      <c r="I111" s="27"/>
      <c r="J111" s="28"/>
      <c r="K111" s="27"/>
      <c r="L111" s="28"/>
      <c r="M111" s="27"/>
      <c r="N111" s="30"/>
      <c r="O111" s="30"/>
      <c r="P111" s="28" t="str">
        <f>IF($F111="","",'ייחודיות ומורכבות'!G111)</f>
        <v/>
      </c>
      <c r="Q111" s="28"/>
      <c r="R111" s="28"/>
      <c r="S111" s="28"/>
      <c r="T111" s="28"/>
      <c r="U111" s="28" t="str">
        <f t="shared" si="23"/>
        <v/>
      </c>
      <c r="V111" s="28"/>
      <c r="W111" s="28"/>
      <c r="X111" s="28"/>
      <c r="Y111" s="28"/>
      <c r="Z111" s="217" t="str">
        <f t="shared" si="25"/>
        <v/>
      </c>
      <c r="AA111" s="1">
        <f t="shared" si="26"/>
        <v>0</v>
      </c>
      <c r="AB111" s="1" t="str">
        <f t="shared" si="22"/>
        <v/>
      </c>
      <c r="AC111" s="1" t="str">
        <f t="shared" si="22"/>
        <v/>
      </c>
      <c r="AD111" s="1">
        <f t="shared" si="27"/>
        <v>0</v>
      </c>
      <c r="BA111" s="1" t="str">
        <f t="shared" ref="BA111:BD120" si="29">IF($F111="","",BA$30)</f>
        <v/>
      </c>
      <c r="BB111" s="1" t="str">
        <f t="shared" si="29"/>
        <v/>
      </c>
      <c r="BC111" s="1" t="str">
        <f t="shared" si="29"/>
        <v/>
      </c>
      <c r="BD111" s="1" t="str">
        <f t="shared" si="29"/>
        <v/>
      </c>
    </row>
    <row r="112" spans="2:56" hidden="1" x14ac:dyDescent="0.25">
      <c r="B112" s="24" t="str">
        <f t="shared" si="24"/>
        <v/>
      </c>
      <c r="C112" s="30" t="str">
        <f>IF('תנאי סף'!$AK112&lt;&gt;1,"",'תנאי סף'!C112)</f>
        <v/>
      </c>
      <c r="D112" s="30" t="str">
        <f>IF('תנאי סף'!$AK112&lt;&gt;1,"",'תנאי סף'!D112)</f>
        <v/>
      </c>
      <c r="E112" s="30" t="str">
        <f>IF('תנאי סף'!$AK112&lt;&gt;1,"",'תנאי סף'!E112)</f>
        <v/>
      </c>
      <c r="F112" s="30" t="str">
        <f>IF('תנאי סף'!$AK112&lt;&gt;1,"",'תנאי סף'!F112)</f>
        <v/>
      </c>
      <c r="G112" s="26"/>
      <c r="H112" s="27"/>
      <c r="I112" s="27"/>
      <c r="J112" s="28"/>
      <c r="K112" s="27"/>
      <c r="L112" s="28"/>
      <c r="M112" s="27"/>
      <c r="N112" s="30"/>
      <c r="O112" s="30"/>
      <c r="P112" s="28" t="str">
        <f>IF($F112="","",'ייחודיות ומורכבות'!G112)</f>
        <v/>
      </c>
      <c r="Q112" s="28"/>
      <c r="R112" s="28"/>
      <c r="S112" s="28"/>
      <c r="T112" s="28"/>
      <c r="U112" s="28" t="str">
        <f t="shared" si="23"/>
        <v/>
      </c>
      <c r="V112" s="28"/>
      <c r="W112" s="28"/>
      <c r="X112" s="28"/>
      <c r="Y112" s="28"/>
      <c r="Z112" s="217" t="str">
        <f t="shared" si="25"/>
        <v/>
      </c>
      <c r="AA112" s="1">
        <f t="shared" si="26"/>
        <v>0</v>
      </c>
      <c r="AB112" s="1" t="str">
        <f t="shared" si="22"/>
        <v/>
      </c>
      <c r="AC112" s="1" t="str">
        <f t="shared" si="22"/>
        <v/>
      </c>
      <c r="AD112" s="1">
        <f t="shared" si="27"/>
        <v>0</v>
      </c>
      <c r="BA112" s="1" t="str">
        <f t="shared" si="29"/>
        <v/>
      </c>
      <c r="BB112" s="1" t="str">
        <f t="shared" si="29"/>
        <v/>
      </c>
      <c r="BC112" s="1" t="str">
        <f t="shared" si="29"/>
        <v/>
      </c>
      <c r="BD112" s="1" t="str">
        <f t="shared" si="29"/>
        <v/>
      </c>
    </row>
    <row r="113" spans="2:56" hidden="1" x14ac:dyDescent="0.25">
      <c r="B113" s="24" t="str">
        <f t="shared" si="24"/>
        <v/>
      </c>
      <c r="C113" s="30" t="str">
        <f>IF('תנאי סף'!$AK113&lt;&gt;1,"",'תנאי סף'!C113)</f>
        <v/>
      </c>
      <c r="D113" s="30" t="str">
        <f>IF('תנאי סף'!$AK113&lt;&gt;1,"",'תנאי סף'!D113)</f>
        <v/>
      </c>
      <c r="E113" s="30" t="str">
        <f>IF('תנאי סף'!$AK113&lt;&gt;1,"",'תנאי סף'!E113)</f>
        <v/>
      </c>
      <c r="F113" s="30" t="str">
        <f>IF('תנאי סף'!$AK113&lt;&gt;1,"",'תנאי סף'!F113)</f>
        <v/>
      </c>
      <c r="G113" s="26"/>
      <c r="H113" s="27"/>
      <c r="I113" s="27"/>
      <c r="J113" s="28"/>
      <c r="K113" s="27"/>
      <c r="L113" s="28"/>
      <c r="M113" s="27"/>
      <c r="N113" s="30"/>
      <c r="O113" s="30"/>
      <c r="P113" s="28" t="str">
        <f>IF($F113="","",'ייחודיות ומורכבות'!G113)</f>
        <v/>
      </c>
      <c r="Q113" s="28"/>
      <c r="R113" s="28"/>
      <c r="S113" s="28"/>
      <c r="T113" s="28"/>
      <c r="U113" s="28" t="str">
        <f t="shared" si="23"/>
        <v/>
      </c>
      <c r="V113" s="28"/>
      <c r="W113" s="28"/>
      <c r="X113" s="28"/>
      <c r="Y113" s="28"/>
      <c r="Z113" s="217" t="str">
        <f t="shared" si="25"/>
        <v/>
      </c>
      <c r="AA113" s="1">
        <f t="shared" si="26"/>
        <v>0</v>
      </c>
      <c r="AB113" s="1" t="str">
        <f t="shared" si="22"/>
        <v/>
      </c>
      <c r="AC113" s="1" t="str">
        <f t="shared" si="22"/>
        <v/>
      </c>
      <c r="AD113" s="1">
        <f t="shared" si="27"/>
        <v>0</v>
      </c>
      <c r="BA113" s="1" t="str">
        <f t="shared" si="29"/>
        <v/>
      </c>
      <c r="BB113" s="1" t="str">
        <f t="shared" si="29"/>
        <v/>
      </c>
      <c r="BC113" s="1" t="str">
        <f t="shared" si="29"/>
        <v/>
      </c>
      <c r="BD113" s="1" t="str">
        <f t="shared" si="29"/>
        <v/>
      </c>
    </row>
    <row r="114" spans="2:56" hidden="1" x14ac:dyDescent="0.25">
      <c r="B114" s="24" t="str">
        <f t="shared" si="24"/>
        <v/>
      </c>
      <c r="C114" s="30" t="str">
        <f>IF('תנאי סף'!$AK114&lt;&gt;1,"",'תנאי סף'!C114)</f>
        <v/>
      </c>
      <c r="D114" s="30" t="str">
        <f>IF('תנאי סף'!$AK114&lt;&gt;1,"",'תנאי סף'!D114)</f>
        <v/>
      </c>
      <c r="E114" s="30" t="str">
        <f>IF('תנאי סף'!$AK114&lt;&gt;1,"",'תנאי סף'!E114)</f>
        <v/>
      </c>
      <c r="F114" s="30" t="str">
        <f>IF('תנאי סף'!$AK114&lt;&gt;1,"",'תנאי סף'!F114)</f>
        <v/>
      </c>
      <c r="G114" s="26"/>
      <c r="H114" s="27"/>
      <c r="I114" s="27"/>
      <c r="J114" s="28"/>
      <c r="K114" s="27"/>
      <c r="L114" s="28"/>
      <c r="M114" s="27"/>
      <c r="N114" s="30"/>
      <c r="O114" s="30"/>
      <c r="P114" s="28" t="str">
        <f>IF($F114="","",'ייחודיות ומורכבות'!G114)</f>
        <v/>
      </c>
      <c r="Q114" s="28"/>
      <c r="R114" s="28"/>
      <c r="S114" s="28"/>
      <c r="T114" s="28"/>
      <c r="U114" s="28" t="str">
        <f t="shared" si="23"/>
        <v/>
      </c>
      <c r="V114" s="28"/>
      <c r="W114" s="28"/>
      <c r="X114" s="28"/>
      <c r="Y114" s="28"/>
      <c r="Z114" s="217" t="str">
        <f t="shared" si="25"/>
        <v/>
      </c>
      <c r="AA114" s="1">
        <f t="shared" si="26"/>
        <v>0</v>
      </c>
      <c r="AB114" s="1" t="str">
        <f t="shared" si="22"/>
        <v/>
      </c>
      <c r="AC114" s="1" t="str">
        <f t="shared" si="22"/>
        <v/>
      </c>
      <c r="AD114" s="1">
        <f t="shared" si="27"/>
        <v>0</v>
      </c>
      <c r="BA114" s="1" t="str">
        <f t="shared" si="29"/>
        <v/>
      </c>
      <c r="BB114" s="1" t="str">
        <f t="shared" si="29"/>
        <v/>
      </c>
      <c r="BC114" s="1" t="str">
        <f t="shared" si="29"/>
        <v/>
      </c>
      <c r="BD114" s="1" t="str">
        <f t="shared" si="29"/>
        <v/>
      </c>
    </row>
    <row r="115" spans="2:56" hidden="1" x14ac:dyDescent="0.25">
      <c r="B115" s="24" t="str">
        <f t="shared" si="24"/>
        <v/>
      </c>
      <c r="C115" s="30" t="str">
        <f>IF('תנאי סף'!$AK115&lt;&gt;1,"",'תנאי סף'!C115)</f>
        <v/>
      </c>
      <c r="D115" s="30" t="str">
        <f>IF('תנאי סף'!$AK115&lt;&gt;1,"",'תנאי סף'!D115)</f>
        <v/>
      </c>
      <c r="E115" s="30" t="str">
        <f>IF('תנאי סף'!$AK115&lt;&gt;1,"",'תנאי סף'!E115)</f>
        <v/>
      </c>
      <c r="F115" s="30" t="str">
        <f>IF('תנאי סף'!$AK115&lt;&gt;1,"",'תנאי סף'!F115)</f>
        <v/>
      </c>
      <c r="G115" s="26"/>
      <c r="H115" s="27"/>
      <c r="I115" s="27"/>
      <c r="J115" s="28"/>
      <c r="K115" s="27"/>
      <c r="L115" s="28"/>
      <c r="M115" s="27"/>
      <c r="N115" s="30"/>
      <c r="O115" s="30"/>
      <c r="P115" s="28" t="str">
        <f>IF($F115="","",'ייחודיות ומורכבות'!G115)</f>
        <v/>
      </c>
      <c r="Q115" s="28"/>
      <c r="R115" s="28"/>
      <c r="S115" s="28"/>
      <c r="T115" s="28"/>
      <c r="U115" s="28" t="str">
        <f t="shared" si="23"/>
        <v/>
      </c>
      <c r="V115" s="28"/>
      <c r="W115" s="28"/>
      <c r="X115" s="28"/>
      <c r="Y115" s="28"/>
      <c r="Z115" s="217" t="str">
        <f t="shared" si="25"/>
        <v/>
      </c>
      <c r="AA115" s="1">
        <f t="shared" si="26"/>
        <v>0</v>
      </c>
      <c r="AB115" s="1" t="str">
        <f t="shared" si="22"/>
        <v/>
      </c>
      <c r="AC115" s="1" t="str">
        <f t="shared" si="22"/>
        <v/>
      </c>
      <c r="AD115" s="1">
        <f t="shared" si="27"/>
        <v>0</v>
      </c>
      <c r="BA115" s="1" t="str">
        <f t="shared" si="29"/>
        <v/>
      </c>
      <c r="BB115" s="1" t="str">
        <f t="shared" si="29"/>
        <v/>
      </c>
      <c r="BC115" s="1" t="str">
        <f t="shared" si="29"/>
        <v/>
      </c>
      <c r="BD115" s="1" t="str">
        <f t="shared" si="29"/>
        <v/>
      </c>
    </row>
    <row r="116" spans="2:56" hidden="1" x14ac:dyDescent="0.25">
      <c r="B116" s="24" t="str">
        <f t="shared" si="24"/>
        <v/>
      </c>
      <c r="C116" s="30" t="str">
        <f>IF('תנאי סף'!$AK116&lt;&gt;1,"",'תנאי סף'!C116)</f>
        <v/>
      </c>
      <c r="D116" s="30" t="str">
        <f>IF('תנאי סף'!$AK116&lt;&gt;1,"",'תנאי סף'!D116)</f>
        <v/>
      </c>
      <c r="E116" s="30" t="str">
        <f>IF('תנאי סף'!$AK116&lt;&gt;1,"",'תנאי סף'!E116)</f>
        <v/>
      </c>
      <c r="F116" s="30" t="str">
        <f>IF('תנאי סף'!$AK116&lt;&gt;1,"",'תנאי סף'!F116)</f>
        <v/>
      </c>
      <c r="G116" s="26"/>
      <c r="H116" s="27"/>
      <c r="I116" s="27"/>
      <c r="J116" s="28"/>
      <c r="K116" s="27"/>
      <c r="L116" s="28"/>
      <c r="M116" s="27"/>
      <c r="N116" s="30"/>
      <c r="O116" s="30"/>
      <c r="P116" s="28" t="str">
        <f>IF($F116="","",'ייחודיות ומורכבות'!G116)</f>
        <v/>
      </c>
      <c r="Q116" s="28"/>
      <c r="R116" s="28"/>
      <c r="S116" s="28"/>
      <c r="T116" s="28"/>
      <c r="U116" s="28" t="str">
        <f t="shared" si="23"/>
        <v/>
      </c>
      <c r="V116" s="28"/>
      <c r="W116" s="28"/>
      <c r="X116" s="28"/>
      <c r="Y116" s="28"/>
      <c r="Z116" s="217" t="str">
        <f t="shared" si="25"/>
        <v/>
      </c>
      <c r="AA116" s="1">
        <f t="shared" si="26"/>
        <v>0</v>
      </c>
      <c r="AB116" s="1" t="str">
        <f t="shared" si="22"/>
        <v/>
      </c>
      <c r="AC116" s="1" t="str">
        <f t="shared" si="22"/>
        <v/>
      </c>
      <c r="AD116" s="1">
        <f t="shared" si="27"/>
        <v>0</v>
      </c>
      <c r="BA116" s="1" t="str">
        <f t="shared" si="29"/>
        <v/>
      </c>
      <c r="BB116" s="1" t="str">
        <f t="shared" si="29"/>
        <v/>
      </c>
      <c r="BC116" s="1" t="str">
        <f t="shared" si="29"/>
        <v/>
      </c>
      <c r="BD116" s="1" t="str">
        <f t="shared" si="29"/>
        <v/>
      </c>
    </row>
    <row r="117" spans="2:56" hidden="1" x14ac:dyDescent="0.25">
      <c r="B117" s="24" t="str">
        <f t="shared" si="24"/>
        <v/>
      </c>
      <c r="C117" s="30" t="str">
        <f>IF('תנאי סף'!$AK117&lt;&gt;1,"",'תנאי סף'!C117)</f>
        <v/>
      </c>
      <c r="D117" s="30" t="str">
        <f>IF('תנאי סף'!$AK117&lt;&gt;1,"",'תנאי סף'!D117)</f>
        <v/>
      </c>
      <c r="E117" s="30" t="str">
        <f>IF('תנאי סף'!$AK117&lt;&gt;1,"",'תנאי סף'!E117)</f>
        <v/>
      </c>
      <c r="F117" s="30" t="str">
        <f>IF('תנאי סף'!$AK117&lt;&gt;1,"",'תנאי סף'!F117)</f>
        <v/>
      </c>
      <c r="G117" s="26"/>
      <c r="H117" s="27"/>
      <c r="I117" s="27"/>
      <c r="J117" s="28"/>
      <c r="K117" s="27"/>
      <c r="L117" s="28"/>
      <c r="M117" s="27"/>
      <c r="N117" s="30"/>
      <c r="O117" s="30"/>
      <c r="P117" s="28" t="str">
        <f>IF($F117="","",'ייחודיות ומורכבות'!G117)</f>
        <v/>
      </c>
      <c r="Q117" s="28"/>
      <c r="R117" s="28"/>
      <c r="S117" s="28"/>
      <c r="T117" s="28"/>
      <c r="U117" s="28" t="str">
        <f t="shared" si="23"/>
        <v/>
      </c>
      <c r="V117" s="28"/>
      <c r="W117" s="28"/>
      <c r="X117" s="28"/>
      <c r="Y117" s="28"/>
      <c r="Z117" s="217" t="str">
        <f t="shared" si="25"/>
        <v/>
      </c>
      <c r="AA117" s="1">
        <f t="shared" si="26"/>
        <v>0</v>
      </c>
      <c r="AB117" s="1" t="str">
        <f t="shared" si="22"/>
        <v/>
      </c>
      <c r="AC117" s="1" t="str">
        <f t="shared" si="22"/>
        <v/>
      </c>
      <c r="AD117" s="1">
        <f t="shared" si="27"/>
        <v>0</v>
      </c>
      <c r="BA117" s="1" t="str">
        <f t="shared" si="29"/>
        <v/>
      </c>
      <c r="BB117" s="1" t="str">
        <f t="shared" si="29"/>
        <v/>
      </c>
      <c r="BC117" s="1" t="str">
        <f t="shared" si="29"/>
        <v/>
      </c>
      <c r="BD117" s="1" t="str">
        <f t="shared" si="29"/>
        <v/>
      </c>
    </row>
    <row r="118" spans="2:56" hidden="1" x14ac:dyDescent="0.25">
      <c r="B118" s="24" t="str">
        <f t="shared" si="24"/>
        <v/>
      </c>
      <c r="C118" s="30" t="str">
        <f>IF('תנאי סף'!$AK118&lt;&gt;1,"",'תנאי סף'!C118)</f>
        <v/>
      </c>
      <c r="D118" s="30" t="str">
        <f>IF('תנאי סף'!$AK118&lt;&gt;1,"",'תנאי סף'!D118)</f>
        <v/>
      </c>
      <c r="E118" s="30" t="str">
        <f>IF('תנאי סף'!$AK118&lt;&gt;1,"",'תנאי סף'!E118)</f>
        <v/>
      </c>
      <c r="F118" s="30" t="str">
        <f>IF('תנאי סף'!$AK118&lt;&gt;1,"",'תנאי סף'!F118)</f>
        <v/>
      </c>
      <c r="G118" s="26"/>
      <c r="H118" s="27"/>
      <c r="I118" s="27"/>
      <c r="J118" s="28"/>
      <c r="K118" s="27"/>
      <c r="L118" s="28"/>
      <c r="M118" s="27"/>
      <c r="N118" s="30"/>
      <c r="O118" s="30"/>
      <c r="P118" s="28" t="str">
        <f>IF($F118="","",'ייחודיות ומורכבות'!G118)</f>
        <v/>
      </c>
      <c r="Q118" s="28"/>
      <c r="R118" s="28"/>
      <c r="S118" s="28"/>
      <c r="T118" s="28"/>
      <c r="U118" s="28" t="str">
        <f t="shared" si="23"/>
        <v/>
      </c>
      <c r="V118" s="28"/>
      <c r="W118" s="28"/>
      <c r="X118" s="28"/>
      <c r="Y118" s="28"/>
      <c r="Z118" s="217" t="str">
        <f t="shared" si="25"/>
        <v/>
      </c>
      <c r="AA118" s="1">
        <f t="shared" si="26"/>
        <v>0</v>
      </c>
      <c r="AB118" s="1" t="str">
        <f t="shared" si="22"/>
        <v/>
      </c>
      <c r="AC118" s="1" t="str">
        <f t="shared" si="22"/>
        <v/>
      </c>
      <c r="AD118" s="1">
        <f t="shared" si="27"/>
        <v>0</v>
      </c>
      <c r="BA118" s="1" t="str">
        <f t="shared" si="29"/>
        <v/>
      </c>
      <c r="BB118" s="1" t="str">
        <f t="shared" si="29"/>
        <v/>
      </c>
      <c r="BC118" s="1" t="str">
        <f t="shared" si="29"/>
        <v/>
      </c>
      <c r="BD118" s="1" t="str">
        <f t="shared" si="29"/>
        <v/>
      </c>
    </row>
    <row r="119" spans="2:56" hidden="1" x14ac:dyDescent="0.25">
      <c r="B119" s="24" t="str">
        <f t="shared" si="24"/>
        <v/>
      </c>
      <c r="C119" s="30" t="str">
        <f>IF('תנאי סף'!$AK119&lt;&gt;1,"",'תנאי סף'!C119)</f>
        <v/>
      </c>
      <c r="D119" s="30" t="str">
        <f>IF('תנאי סף'!$AK119&lt;&gt;1,"",'תנאי סף'!D119)</f>
        <v/>
      </c>
      <c r="E119" s="30" t="str">
        <f>IF('תנאי סף'!$AK119&lt;&gt;1,"",'תנאי סף'!E119)</f>
        <v/>
      </c>
      <c r="F119" s="30" t="str">
        <f>IF('תנאי סף'!$AK119&lt;&gt;1,"",'תנאי סף'!F119)</f>
        <v/>
      </c>
      <c r="G119" s="26"/>
      <c r="H119" s="27"/>
      <c r="I119" s="27"/>
      <c r="J119" s="28"/>
      <c r="K119" s="27"/>
      <c r="L119" s="28"/>
      <c r="M119" s="27"/>
      <c r="N119" s="30"/>
      <c r="O119" s="30"/>
      <c r="P119" s="28" t="str">
        <f>IF($F119="","",'ייחודיות ומורכבות'!G119)</f>
        <v/>
      </c>
      <c r="Q119" s="28"/>
      <c r="R119" s="28"/>
      <c r="S119" s="28"/>
      <c r="T119" s="28"/>
      <c r="U119" s="28" t="str">
        <f t="shared" si="23"/>
        <v/>
      </c>
      <c r="V119" s="28"/>
      <c r="W119" s="28"/>
      <c r="X119" s="28"/>
      <c r="Y119" s="28"/>
      <c r="Z119" s="217" t="str">
        <f t="shared" si="25"/>
        <v/>
      </c>
      <c r="AA119" s="1">
        <f t="shared" si="26"/>
        <v>0</v>
      </c>
      <c r="AB119" s="1" t="str">
        <f t="shared" si="22"/>
        <v/>
      </c>
      <c r="AC119" s="1" t="str">
        <f t="shared" si="22"/>
        <v/>
      </c>
      <c r="AD119" s="1">
        <f t="shared" si="27"/>
        <v>0</v>
      </c>
      <c r="BA119" s="1" t="str">
        <f t="shared" si="29"/>
        <v/>
      </c>
      <c r="BB119" s="1" t="str">
        <f t="shared" si="29"/>
        <v/>
      </c>
      <c r="BC119" s="1" t="str">
        <f t="shared" si="29"/>
        <v/>
      </c>
      <c r="BD119" s="1" t="str">
        <f t="shared" si="29"/>
        <v/>
      </c>
    </row>
    <row r="120" spans="2:56" hidden="1" x14ac:dyDescent="0.25">
      <c r="B120" s="24" t="str">
        <f t="shared" si="24"/>
        <v/>
      </c>
      <c r="C120" s="30" t="str">
        <f>IF('תנאי סף'!$AK120&lt;&gt;1,"",'תנאי סף'!C120)</f>
        <v/>
      </c>
      <c r="D120" s="30" t="str">
        <f>IF('תנאי סף'!$AK120&lt;&gt;1,"",'תנאי סף'!D120)</f>
        <v/>
      </c>
      <c r="E120" s="30" t="str">
        <f>IF('תנאי סף'!$AK120&lt;&gt;1,"",'תנאי סף'!E120)</f>
        <v/>
      </c>
      <c r="F120" s="30" t="str">
        <f>IF('תנאי סף'!$AK120&lt;&gt;1,"",'תנאי סף'!F120)</f>
        <v/>
      </c>
      <c r="G120" s="26"/>
      <c r="H120" s="27"/>
      <c r="I120" s="27"/>
      <c r="J120" s="28"/>
      <c r="K120" s="27"/>
      <c r="L120" s="28"/>
      <c r="M120" s="27"/>
      <c r="N120" s="30"/>
      <c r="O120" s="30"/>
      <c r="P120" s="28" t="str">
        <f>IF($F120="","",'ייחודיות ומורכבות'!G120)</f>
        <v/>
      </c>
      <c r="Q120" s="28"/>
      <c r="R120" s="28"/>
      <c r="S120" s="28"/>
      <c r="T120" s="28"/>
      <c r="U120" s="28" t="str">
        <f t="shared" si="23"/>
        <v/>
      </c>
      <c r="V120" s="28"/>
      <c r="W120" s="28"/>
      <c r="X120" s="28"/>
      <c r="Y120" s="28"/>
      <c r="Z120" s="217" t="str">
        <f t="shared" si="25"/>
        <v/>
      </c>
      <c r="AA120" s="1">
        <f t="shared" si="26"/>
        <v>0</v>
      </c>
      <c r="AB120" s="1" t="str">
        <f t="shared" si="22"/>
        <v/>
      </c>
      <c r="AC120" s="1" t="str">
        <f t="shared" si="22"/>
        <v/>
      </c>
      <c r="AD120" s="1">
        <f t="shared" si="27"/>
        <v>0</v>
      </c>
      <c r="BA120" s="1" t="str">
        <f t="shared" si="29"/>
        <v/>
      </c>
      <c r="BB120" s="1" t="str">
        <f t="shared" si="29"/>
        <v/>
      </c>
      <c r="BC120" s="1" t="str">
        <f t="shared" si="29"/>
        <v/>
      </c>
      <c r="BD120" s="1" t="str">
        <f t="shared" si="29"/>
        <v/>
      </c>
    </row>
    <row r="121" spans="2:56" hidden="1" x14ac:dyDescent="0.25">
      <c r="B121" s="24" t="str">
        <f t="shared" si="24"/>
        <v/>
      </c>
      <c r="C121" s="30" t="str">
        <f>IF('תנאי סף'!$AK121&lt;&gt;1,"",'תנאי סף'!C121)</f>
        <v/>
      </c>
      <c r="D121" s="30" t="str">
        <f>IF('תנאי סף'!$AK121&lt;&gt;1,"",'תנאי סף'!D121)</f>
        <v/>
      </c>
      <c r="E121" s="30" t="str">
        <f>IF('תנאי סף'!$AK121&lt;&gt;1,"",'תנאי סף'!E121)</f>
        <v/>
      </c>
      <c r="F121" s="30" t="str">
        <f>IF('תנאי סף'!$AK121&lt;&gt;1,"",'תנאי סף'!F121)</f>
        <v/>
      </c>
      <c r="G121" s="26"/>
      <c r="H121" s="27"/>
      <c r="I121" s="27"/>
      <c r="J121" s="28"/>
      <c r="K121" s="27"/>
      <c r="L121" s="28"/>
      <c r="M121" s="27"/>
      <c r="N121" s="30"/>
      <c r="O121" s="30"/>
      <c r="P121" s="28" t="str">
        <f>IF($F121="","",'ייחודיות ומורכבות'!G121)</f>
        <v/>
      </c>
      <c r="Q121" s="28"/>
      <c r="R121" s="28"/>
      <c r="S121" s="28"/>
      <c r="T121" s="28"/>
      <c r="U121" s="28" t="str">
        <f t="shared" si="23"/>
        <v/>
      </c>
      <c r="V121" s="28"/>
      <c r="W121" s="28"/>
      <c r="X121" s="28"/>
      <c r="Y121" s="28"/>
      <c r="Z121" s="217" t="str">
        <f t="shared" si="25"/>
        <v/>
      </c>
      <c r="AA121" s="1">
        <f t="shared" si="26"/>
        <v>0</v>
      </c>
      <c r="AB121" s="1" t="str">
        <f t="shared" si="22"/>
        <v/>
      </c>
      <c r="AC121" s="1" t="str">
        <f t="shared" si="22"/>
        <v/>
      </c>
      <c r="AD121" s="1">
        <f t="shared" si="27"/>
        <v>0</v>
      </c>
      <c r="BA121" s="1" t="str">
        <f t="shared" ref="BA121:BD130" si="30">IF($F121="","",BA$30)</f>
        <v/>
      </c>
      <c r="BB121" s="1" t="str">
        <f t="shared" si="30"/>
        <v/>
      </c>
      <c r="BC121" s="1" t="str">
        <f t="shared" si="30"/>
        <v/>
      </c>
      <c r="BD121" s="1" t="str">
        <f t="shared" si="30"/>
        <v/>
      </c>
    </row>
    <row r="122" spans="2:56" hidden="1" x14ac:dyDescent="0.25">
      <c r="B122" s="24" t="str">
        <f t="shared" si="24"/>
        <v/>
      </c>
      <c r="C122" s="30" t="str">
        <f>IF('תנאי סף'!$AK122&lt;&gt;1,"",'תנאי סף'!C122)</f>
        <v/>
      </c>
      <c r="D122" s="30" t="str">
        <f>IF('תנאי סף'!$AK122&lt;&gt;1,"",'תנאי סף'!D122)</f>
        <v/>
      </c>
      <c r="E122" s="30" t="str">
        <f>IF('תנאי סף'!$AK122&lt;&gt;1,"",'תנאי סף'!E122)</f>
        <v/>
      </c>
      <c r="F122" s="30" t="str">
        <f>IF('תנאי סף'!$AK122&lt;&gt;1,"",'תנאי סף'!F122)</f>
        <v/>
      </c>
      <c r="G122" s="26"/>
      <c r="H122" s="27"/>
      <c r="I122" s="27"/>
      <c r="J122" s="28"/>
      <c r="K122" s="27"/>
      <c r="L122" s="28"/>
      <c r="M122" s="27"/>
      <c r="N122" s="30"/>
      <c r="O122" s="30"/>
      <c r="P122" s="28" t="str">
        <f>IF($F122="","",'ייחודיות ומורכבות'!G122)</f>
        <v/>
      </c>
      <c r="Q122" s="28"/>
      <c r="R122" s="28"/>
      <c r="S122" s="28"/>
      <c r="T122" s="28"/>
      <c r="U122" s="28" t="str">
        <f t="shared" si="23"/>
        <v/>
      </c>
      <c r="V122" s="28"/>
      <c r="W122" s="28"/>
      <c r="X122" s="28"/>
      <c r="Y122" s="28"/>
      <c r="Z122" s="217" t="str">
        <f t="shared" si="25"/>
        <v/>
      </c>
      <c r="AA122" s="1">
        <f t="shared" si="26"/>
        <v>0</v>
      </c>
      <c r="AB122" s="1" t="str">
        <f t="shared" si="22"/>
        <v/>
      </c>
      <c r="AC122" s="1" t="str">
        <f t="shared" si="22"/>
        <v/>
      </c>
      <c r="AD122" s="1">
        <f t="shared" si="27"/>
        <v>0</v>
      </c>
      <c r="BA122" s="1" t="str">
        <f t="shared" si="30"/>
        <v/>
      </c>
      <c r="BB122" s="1" t="str">
        <f t="shared" si="30"/>
        <v/>
      </c>
      <c r="BC122" s="1" t="str">
        <f t="shared" si="30"/>
        <v/>
      </c>
      <c r="BD122" s="1" t="str">
        <f t="shared" si="30"/>
        <v/>
      </c>
    </row>
    <row r="123" spans="2:56" hidden="1" x14ac:dyDescent="0.25">
      <c r="B123" s="24" t="str">
        <f t="shared" si="24"/>
        <v/>
      </c>
      <c r="C123" s="30" t="str">
        <f>IF('תנאי סף'!$AK123&lt;&gt;1,"",'תנאי סף'!C123)</f>
        <v/>
      </c>
      <c r="D123" s="30" t="str">
        <f>IF('תנאי סף'!$AK123&lt;&gt;1,"",'תנאי סף'!D123)</f>
        <v/>
      </c>
      <c r="E123" s="30" t="str">
        <f>IF('תנאי סף'!$AK123&lt;&gt;1,"",'תנאי סף'!E123)</f>
        <v/>
      </c>
      <c r="F123" s="30" t="str">
        <f>IF('תנאי סף'!$AK123&lt;&gt;1,"",'תנאי סף'!F123)</f>
        <v/>
      </c>
      <c r="G123" s="26"/>
      <c r="H123" s="27"/>
      <c r="I123" s="27"/>
      <c r="J123" s="28"/>
      <c r="K123" s="27"/>
      <c r="L123" s="28"/>
      <c r="M123" s="27"/>
      <c r="N123" s="30"/>
      <c r="O123" s="30"/>
      <c r="P123" s="28" t="str">
        <f>IF($F123="","",'ייחודיות ומורכבות'!G123)</f>
        <v/>
      </c>
      <c r="Q123" s="28"/>
      <c r="R123" s="28"/>
      <c r="S123" s="28"/>
      <c r="T123" s="28"/>
      <c r="U123" s="28" t="str">
        <f t="shared" si="23"/>
        <v/>
      </c>
      <c r="V123" s="28"/>
      <c r="W123" s="28"/>
      <c r="X123" s="28"/>
      <c r="Y123" s="28"/>
      <c r="Z123" s="217" t="str">
        <f t="shared" si="25"/>
        <v/>
      </c>
      <c r="AA123" s="1">
        <f t="shared" si="26"/>
        <v>0</v>
      </c>
      <c r="AB123" s="1" t="str">
        <f t="shared" si="22"/>
        <v/>
      </c>
      <c r="AC123" s="1" t="str">
        <f t="shared" si="22"/>
        <v/>
      </c>
      <c r="AD123" s="1">
        <f t="shared" si="27"/>
        <v>0</v>
      </c>
      <c r="BA123" s="1" t="str">
        <f t="shared" si="30"/>
        <v/>
      </c>
      <c r="BB123" s="1" t="str">
        <f t="shared" si="30"/>
        <v/>
      </c>
      <c r="BC123" s="1" t="str">
        <f t="shared" si="30"/>
        <v/>
      </c>
      <c r="BD123" s="1" t="str">
        <f t="shared" si="30"/>
        <v/>
      </c>
    </row>
    <row r="124" spans="2:56" hidden="1" x14ac:dyDescent="0.25">
      <c r="B124" s="24" t="str">
        <f t="shared" si="24"/>
        <v/>
      </c>
      <c r="C124" s="30" t="str">
        <f>IF('תנאי סף'!$AK124&lt;&gt;1,"",'תנאי סף'!C124)</f>
        <v/>
      </c>
      <c r="D124" s="30" t="str">
        <f>IF('תנאי סף'!$AK124&lt;&gt;1,"",'תנאי סף'!D124)</f>
        <v/>
      </c>
      <c r="E124" s="30" t="str">
        <f>IF('תנאי סף'!$AK124&lt;&gt;1,"",'תנאי סף'!E124)</f>
        <v/>
      </c>
      <c r="F124" s="30" t="str">
        <f>IF('תנאי סף'!$AK124&lt;&gt;1,"",'תנאי סף'!F124)</f>
        <v/>
      </c>
      <c r="G124" s="26"/>
      <c r="H124" s="27"/>
      <c r="I124" s="27"/>
      <c r="J124" s="28"/>
      <c r="K124" s="27"/>
      <c r="L124" s="28"/>
      <c r="M124" s="27"/>
      <c r="N124" s="30"/>
      <c r="O124" s="30"/>
      <c r="P124" s="28" t="str">
        <f>IF($F124="","",'ייחודיות ומורכבות'!G124)</f>
        <v/>
      </c>
      <c r="Q124" s="28"/>
      <c r="R124" s="28"/>
      <c r="S124" s="28"/>
      <c r="T124" s="28"/>
      <c r="U124" s="28" t="str">
        <f t="shared" si="23"/>
        <v/>
      </c>
      <c r="V124" s="28"/>
      <c r="W124" s="28"/>
      <c r="X124" s="28"/>
      <c r="Y124" s="28"/>
      <c r="Z124" s="217" t="str">
        <f t="shared" si="25"/>
        <v/>
      </c>
      <c r="AA124" s="1">
        <f t="shared" si="26"/>
        <v>0</v>
      </c>
      <c r="AB124" s="1" t="str">
        <f t="shared" si="22"/>
        <v/>
      </c>
      <c r="AC124" s="1" t="str">
        <f t="shared" si="22"/>
        <v/>
      </c>
      <c r="AD124" s="1">
        <f t="shared" si="27"/>
        <v>0</v>
      </c>
      <c r="BA124" s="1" t="str">
        <f t="shared" si="30"/>
        <v/>
      </c>
      <c r="BB124" s="1" t="str">
        <f t="shared" si="30"/>
        <v/>
      </c>
      <c r="BC124" s="1" t="str">
        <f t="shared" si="30"/>
        <v/>
      </c>
      <c r="BD124" s="1" t="str">
        <f t="shared" si="30"/>
        <v/>
      </c>
    </row>
    <row r="125" spans="2:56" hidden="1" x14ac:dyDescent="0.25">
      <c r="B125" s="24" t="str">
        <f t="shared" si="24"/>
        <v/>
      </c>
      <c r="C125" s="30" t="str">
        <f>IF('תנאי סף'!$AK125&lt;&gt;1,"",'תנאי סף'!C125)</f>
        <v/>
      </c>
      <c r="D125" s="30" t="str">
        <f>IF('תנאי סף'!$AK125&lt;&gt;1,"",'תנאי סף'!D125)</f>
        <v/>
      </c>
      <c r="E125" s="30" t="str">
        <f>IF('תנאי סף'!$AK125&lt;&gt;1,"",'תנאי סף'!E125)</f>
        <v/>
      </c>
      <c r="F125" s="30" t="str">
        <f>IF('תנאי סף'!$AK125&lt;&gt;1,"",'תנאי סף'!F125)</f>
        <v/>
      </c>
      <c r="G125" s="26"/>
      <c r="H125" s="27"/>
      <c r="I125" s="27"/>
      <c r="J125" s="28"/>
      <c r="K125" s="27"/>
      <c r="L125" s="28"/>
      <c r="M125" s="27"/>
      <c r="N125" s="30"/>
      <c r="O125" s="30"/>
      <c r="P125" s="28" t="str">
        <f>IF($F125="","",'ייחודיות ומורכבות'!G125)</f>
        <v/>
      </c>
      <c r="Q125" s="28"/>
      <c r="R125" s="28"/>
      <c r="S125" s="28"/>
      <c r="T125" s="28"/>
      <c r="U125" s="28" t="str">
        <f t="shared" si="23"/>
        <v/>
      </c>
      <c r="V125" s="28"/>
      <c r="W125" s="28"/>
      <c r="X125" s="28"/>
      <c r="Y125" s="28"/>
      <c r="Z125" s="217" t="str">
        <f t="shared" si="25"/>
        <v/>
      </c>
      <c r="AA125" s="1">
        <f t="shared" si="26"/>
        <v>0</v>
      </c>
      <c r="AB125" s="1" t="str">
        <f t="shared" si="22"/>
        <v/>
      </c>
      <c r="AC125" s="1" t="str">
        <f t="shared" si="22"/>
        <v/>
      </c>
      <c r="AD125" s="1">
        <f t="shared" si="27"/>
        <v>0</v>
      </c>
      <c r="BA125" s="1" t="str">
        <f t="shared" si="30"/>
        <v/>
      </c>
      <c r="BB125" s="1" t="str">
        <f t="shared" si="30"/>
        <v/>
      </c>
      <c r="BC125" s="1" t="str">
        <f t="shared" si="30"/>
        <v/>
      </c>
      <c r="BD125" s="1" t="str">
        <f t="shared" si="30"/>
        <v/>
      </c>
    </row>
    <row r="126" spans="2:56" hidden="1" x14ac:dyDescent="0.25">
      <c r="B126" s="24" t="str">
        <f t="shared" si="24"/>
        <v/>
      </c>
      <c r="C126" s="30" t="str">
        <f>IF('תנאי סף'!$AK126&lt;&gt;1,"",'תנאי סף'!C126)</f>
        <v/>
      </c>
      <c r="D126" s="30" t="str">
        <f>IF('תנאי סף'!$AK126&lt;&gt;1,"",'תנאי סף'!D126)</f>
        <v/>
      </c>
      <c r="E126" s="30" t="str">
        <f>IF('תנאי סף'!$AK126&lt;&gt;1,"",'תנאי סף'!E126)</f>
        <v/>
      </c>
      <c r="F126" s="30" t="str">
        <f>IF('תנאי סף'!$AK126&lt;&gt;1,"",'תנאי סף'!F126)</f>
        <v/>
      </c>
      <c r="G126" s="26"/>
      <c r="H126" s="27"/>
      <c r="I126" s="27"/>
      <c r="J126" s="28"/>
      <c r="K126" s="27"/>
      <c r="L126" s="28"/>
      <c r="M126" s="27"/>
      <c r="N126" s="30"/>
      <c r="O126" s="30"/>
      <c r="P126" s="28" t="str">
        <f>IF($F126="","",'ייחודיות ומורכבות'!G126)</f>
        <v/>
      </c>
      <c r="Q126" s="28"/>
      <c r="R126" s="28"/>
      <c r="S126" s="28"/>
      <c r="T126" s="28"/>
      <c r="U126" s="28" t="str">
        <f t="shared" si="23"/>
        <v/>
      </c>
      <c r="V126" s="28"/>
      <c r="W126" s="28"/>
      <c r="X126" s="28"/>
      <c r="Y126" s="28"/>
      <c r="Z126" s="217" t="str">
        <f t="shared" si="25"/>
        <v/>
      </c>
      <c r="AA126" s="1">
        <f t="shared" si="26"/>
        <v>0</v>
      </c>
      <c r="AB126" s="1" t="str">
        <f t="shared" si="22"/>
        <v/>
      </c>
      <c r="AC126" s="1" t="str">
        <f t="shared" si="22"/>
        <v/>
      </c>
      <c r="AD126" s="1">
        <f t="shared" si="27"/>
        <v>0</v>
      </c>
      <c r="BA126" s="1" t="str">
        <f t="shared" si="30"/>
        <v/>
      </c>
      <c r="BB126" s="1" t="str">
        <f t="shared" si="30"/>
        <v/>
      </c>
      <c r="BC126" s="1" t="str">
        <f t="shared" si="30"/>
        <v/>
      </c>
      <c r="BD126" s="1" t="str">
        <f t="shared" si="30"/>
        <v/>
      </c>
    </row>
    <row r="127" spans="2:56" hidden="1" x14ac:dyDescent="0.25">
      <c r="B127" s="24" t="str">
        <f t="shared" si="24"/>
        <v/>
      </c>
      <c r="C127" s="30" t="str">
        <f>IF('תנאי סף'!$AK127&lt;&gt;1,"",'תנאי סף'!C127)</f>
        <v/>
      </c>
      <c r="D127" s="30" t="str">
        <f>IF('תנאי סף'!$AK127&lt;&gt;1,"",'תנאי סף'!D127)</f>
        <v/>
      </c>
      <c r="E127" s="30" t="str">
        <f>IF('תנאי סף'!$AK127&lt;&gt;1,"",'תנאי סף'!E127)</f>
        <v/>
      </c>
      <c r="F127" s="30" t="str">
        <f>IF('תנאי סף'!$AK127&lt;&gt;1,"",'תנאי סף'!F127)</f>
        <v/>
      </c>
      <c r="G127" s="26"/>
      <c r="H127" s="27"/>
      <c r="I127" s="27"/>
      <c r="J127" s="28"/>
      <c r="K127" s="27"/>
      <c r="L127" s="28"/>
      <c r="M127" s="27"/>
      <c r="N127" s="30"/>
      <c r="O127" s="30"/>
      <c r="P127" s="28" t="str">
        <f>IF($F127="","",'ייחודיות ומורכבות'!G127)</f>
        <v/>
      </c>
      <c r="Q127" s="28"/>
      <c r="R127" s="28"/>
      <c r="S127" s="28"/>
      <c r="T127" s="28"/>
      <c r="U127" s="28" t="str">
        <f t="shared" si="23"/>
        <v/>
      </c>
      <c r="V127" s="28"/>
      <c r="W127" s="28"/>
      <c r="X127" s="28"/>
      <c r="Y127" s="28"/>
      <c r="Z127" s="217" t="str">
        <f t="shared" si="25"/>
        <v/>
      </c>
      <c r="AA127" s="1">
        <f t="shared" si="26"/>
        <v>0</v>
      </c>
      <c r="AB127" s="1" t="str">
        <f t="shared" si="22"/>
        <v/>
      </c>
      <c r="AC127" s="1" t="str">
        <f t="shared" si="22"/>
        <v/>
      </c>
      <c r="AD127" s="1">
        <f t="shared" si="27"/>
        <v>0</v>
      </c>
      <c r="BA127" s="1" t="str">
        <f t="shared" si="30"/>
        <v/>
      </c>
      <c r="BB127" s="1" t="str">
        <f t="shared" si="30"/>
        <v/>
      </c>
      <c r="BC127" s="1" t="str">
        <f t="shared" si="30"/>
        <v/>
      </c>
      <c r="BD127" s="1" t="str">
        <f t="shared" si="30"/>
        <v/>
      </c>
    </row>
    <row r="128" spans="2:56" hidden="1" x14ac:dyDescent="0.25">
      <c r="B128" s="24" t="str">
        <f t="shared" si="24"/>
        <v/>
      </c>
      <c r="C128" s="30" t="str">
        <f>IF('תנאי סף'!$AK128&lt;&gt;1,"",'תנאי סף'!C128)</f>
        <v/>
      </c>
      <c r="D128" s="30" t="str">
        <f>IF('תנאי סף'!$AK128&lt;&gt;1,"",'תנאי סף'!D128)</f>
        <v/>
      </c>
      <c r="E128" s="30" t="str">
        <f>IF('תנאי סף'!$AK128&lt;&gt;1,"",'תנאי סף'!E128)</f>
        <v/>
      </c>
      <c r="F128" s="30" t="str">
        <f>IF('תנאי סף'!$AK128&lt;&gt;1,"",'תנאי סף'!F128)</f>
        <v/>
      </c>
      <c r="G128" s="26"/>
      <c r="H128" s="27"/>
      <c r="I128" s="27"/>
      <c r="J128" s="28"/>
      <c r="K128" s="27"/>
      <c r="L128" s="28"/>
      <c r="M128" s="27"/>
      <c r="N128" s="30"/>
      <c r="O128" s="30"/>
      <c r="P128" s="28" t="str">
        <f>IF($F128="","",'ייחודיות ומורכבות'!G128)</f>
        <v/>
      </c>
      <c r="Q128" s="28"/>
      <c r="R128" s="28"/>
      <c r="S128" s="28"/>
      <c r="T128" s="28"/>
      <c r="U128" s="28" t="str">
        <f t="shared" si="23"/>
        <v/>
      </c>
      <c r="V128" s="28"/>
      <c r="W128" s="28"/>
      <c r="X128" s="28"/>
      <c r="Y128" s="28"/>
      <c r="Z128" s="217" t="str">
        <f t="shared" si="25"/>
        <v/>
      </c>
      <c r="AA128" s="1">
        <f t="shared" si="26"/>
        <v>0</v>
      </c>
      <c r="AB128" s="1" t="str">
        <f t="shared" si="22"/>
        <v/>
      </c>
      <c r="AC128" s="1" t="str">
        <f t="shared" si="22"/>
        <v/>
      </c>
      <c r="AD128" s="1">
        <f t="shared" si="27"/>
        <v>0</v>
      </c>
      <c r="BA128" s="1" t="str">
        <f t="shared" si="30"/>
        <v/>
      </c>
      <c r="BB128" s="1" t="str">
        <f t="shared" si="30"/>
        <v/>
      </c>
      <c r="BC128" s="1" t="str">
        <f t="shared" si="30"/>
        <v/>
      </c>
      <c r="BD128" s="1" t="str">
        <f t="shared" si="30"/>
        <v/>
      </c>
    </row>
    <row r="129" spans="2:56" hidden="1" x14ac:dyDescent="0.25">
      <c r="B129" s="24" t="str">
        <f t="shared" si="24"/>
        <v/>
      </c>
      <c r="C129" s="30" t="str">
        <f>IF('תנאי סף'!$AK129&lt;&gt;1,"",'תנאי סף'!C129)</f>
        <v/>
      </c>
      <c r="D129" s="30" t="str">
        <f>IF('תנאי סף'!$AK129&lt;&gt;1,"",'תנאי סף'!D129)</f>
        <v/>
      </c>
      <c r="E129" s="30" t="str">
        <f>IF('תנאי סף'!$AK129&lt;&gt;1,"",'תנאי סף'!E129)</f>
        <v/>
      </c>
      <c r="F129" s="30" t="str">
        <f>IF('תנאי סף'!$AK129&lt;&gt;1,"",'תנאי סף'!F129)</f>
        <v/>
      </c>
      <c r="G129" s="26"/>
      <c r="H129" s="27"/>
      <c r="I129" s="27"/>
      <c r="J129" s="28"/>
      <c r="K129" s="27"/>
      <c r="L129" s="28"/>
      <c r="M129" s="27"/>
      <c r="N129" s="30"/>
      <c r="O129" s="30"/>
      <c r="P129" s="28" t="str">
        <f>IF($F129="","",'ייחודיות ומורכבות'!G129)</f>
        <v/>
      </c>
      <c r="Q129" s="28"/>
      <c r="R129" s="28"/>
      <c r="S129" s="28"/>
      <c r="T129" s="28"/>
      <c r="U129" s="28" t="str">
        <f t="shared" si="23"/>
        <v/>
      </c>
      <c r="V129" s="28"/>
      <c r="W129" s="28"/>
      <c r="X129" s="28"/>
      <c r="Y129" s="28"/>
      <c r="Z129" s="217" t="str">
        <f t="shared" si="25"/>
        <v/>
      </c>
      <c r="AA129" s="1">
        <f t="shared" si="26"/>
        <v>0</v>
      </c>
      <c r="AB129" s="1" t="str">
        <f t="shared" si="22"/>
        <v/>
      </c>
      <c r="AC129" s="1" t="str">
        <f t="shared" si="22"/>
        <v/>
      </c>
      <c r="AD129" s="1">
        <f t="shared" si="27"/>
        <v>0</v>
      </c>
      <c r="BA129" s="1" t="str">
        <f t="shared" si="30"/>
        <v/>
      </c>
      <c r="BB129" s="1" t="str">
        <f t="shared" si="30"/>
        <v/>
      </c>
      <c r="BC129" s="1" t="str">
        <f t="shared" si="30"/>
        <v/>
      </c>
      <c r="BD129" s="1" t="str">
        <f t="shared" si="30"/>
        <v/>
      </c>
    </row>
    <row r="130" spans="2:56" ht="16.5" hidden="1" thickBot="1" x14ac:dyDescent="0.3">
      <c r="B130" s="24" t="str">
        <f t="shared" si="24"/>
        <v/>
      </c>
      <c r="C130" s="30" t="str">
        <f>IF('תנאי סף'!$AK130&lt;&gt;1,"",'תנאי סף'!C130)</f>
        <v/>
      </c>
      <c r="D130" s="30" t="str">
        <f>IF('תנאי סף'!$AK130&lt;&gt;1,"",'תנאי סף'!D130)</f>
        <v/>
      </c>
      <c r="E130" s="30" t="str">
        <f>IF('תנאי סף'!$AK130&lt;&gt;1,"",'תנאי סף'!E130)</f>
        <v/>
      </c>
      <c r="F130" s="30" t="str">
        <f>IF('תנאי סף'!$AK130&lt;&gt;1,"",'תנאי סף'!F130)</f>
        <v/>
      </c>
      <c r="G130" s="26"/>
      <c r="H130" s="27"/>
      <c r="I130" s="27"/>
      <c r="J130" s="28"/>
      <c r="K130" s="27"/>
      <c r="L130" s="28"/>
      <c r="M130" s="27"/>
      <c r="N130" s="30"/>
      <c r="O130" s="30"/>
      <c r="P130" s="28" t="str">
        <f>IF($F130="","",'ייחודיות ומורכבות'!G130)</f>
        <v/>
      </c>
      <c r="Q130" s="28"/>
      <c r="R130" s="28"/>
      <c r="S130" s="28"/>
      <c r="T130" s="28"/>
      <c r="U130" s="28" t="str">
        <f t="shared" si="23"/>
        <v/>
      </c>
      <c r="V130" s="28"/>
      <c r="W130" s="28"/>
      <c r="X130" s="28"/>
      <c r="Y130" s="28"/>
      <c r="Z130" s="217" t="str">
        <f t="shared" si="25"/>
        <v/>
      </c>
      <c r="AA130" s="1">
        <f t="shared" si="26"/>
        <v>0</v>
      </c>
      <c r="AB130" s="1" t="str">
        <f t="shared" si="22"/>
        <v/>
      </c>
      <c r="AC130" s="1" t="str">
        <f t="shared" si="22"/>
        <v/>
      </c>
      <c r="AD130" s="1">
        <f t="shared" si="27"/>
        <v>0</v>
      </c>
      <c r="BA130" s="1" t="str">
        <f t="shared" si="30"/>
        <v/>
      </c>
      <c r="BB130" s="1" t="str">
        <f t="shared" si="30"/>
        <v/>
      </c>
      <c r="BC130" s="1" t="str">
        <f t="shared" si="30"/>
        <v/>
      </c>
      <c r="BD130" s="1" t="str">
        <f t="shared" si="30"/>
        <v/>
      </c>
    </row>
    <row r="131" spans="2:56" ht="19.5" thickBot="1" x14ac:dyDescent="0.35">
      <c r="B131" s="432" t="s">
        <v>66</v>
      </c>
      <c r="C131" s="433"/>
      <c r="D131" s="433"/>
      <c r="E131" s="433"/>
      <c r="F131" s="433"/>
      <c r="G131" s="29">
        <f>SUM(G31:G130)</f>
        <v>0</v>
      </c>
      <c r="H131" s="29"/>
      <c r="I131" s="29">
        <f t="shared" ref="I131:Z131" si="31">SUM(I31:I130)</f>
        <v>0</v>
      </c>
      <c r="J131" s="29">
        <f t="shared" si="31"/>
        <v>0</v>
      </c>
      <c r="K131" s="29">
        <f t="shared" si="31"/>
        <v>0</v>
      </c>
      <c r="L131" s="29">
        <f t="shared" si="31"/>
        <v>0</v>
      </c>
      <c r="M131" s="29">
        <f t="shared" si="31"/>
        <v>0</v>
      </c>
      <c r="N131" s="29">
        <f t="shared" si="31"/>
        <v>0</v>
      </c>
      <c r="O131" s="29">
        <f t="shared" si="31"/>
        <v>0</v>
      </c>
      <c r="P131" s="29">
        <f t="shared" si="31"/>
        <v>14</v>
      </c>
      <c r="Q131" s="29">
        <f t="shared" si="31"/>
        <v>0</v>
      </c>
      <c r="R131" s="29">
        <f t="shared" si="31"/>
        <v>0</v>
      </c>
      <c r="S131" s="29">
        <f t="shared" si="31"/>
        <v>0</v>
      </c>
      <c r="T131" s="29">
        <f t="shared" si="31"/>
        <v>0</v>
      </c>
      <c r="U131" s="29">
        <f t="shared" si="31"/>
        <v>24</v>
      </c>
      <c r="V131" s="29">
        <f t="shared" si="31"/>
        <v>0</v>
      </c>
      <c r="W131" s="29">
        <f t="shared" si="31"/>
        <v>0</v>
      </c>
      <c r="X131" s="29">
        <f t="shared" si="31"/>
        <v>0</v>
      </c>
      <c r="Y131" s="29">
        <f t="shared" si="31"/>
        <v>0</v>
      </c>
      <c r="Z131" s="157">
        <f t="shared" si="31"/>
        <v>1</v>
      </c>
    </row>
  </sheetData>
  <sheetProtection algorithmName="SHA-512" hashValue="E+dyIovtn3yoz4lu/mit2eqeI8FrcU90uVmSb4NZYuVAJ/anZWmddFHLBPDY9mygkFOZbjZIpKxS7jBnDXVmdg==" saltValue="+ZGBNd1pfmddFsCyPeYKrA==" spinCount="100000" sheet="1" scenarios="1" formatColumns="0" formatRows="0" autoFilter="0"/>
  <customSheetViews>
    <customSheetView guid="{ACEA4501-B661-4721-B7EC-F9928E7BE107}" scale="90" showPageBreaks="1" showGridLines="0" printArea="1" hiddenRows="1" hiddenColumns="1" view="pageBreakPreview" topLeftCell="B1">
      <pane ySplit="1" topLeftCell="A2" activePane="bottomLeft" state="frozen"/>
      <selection pane="bottomLeft" activeCell="U31" sqref="U31:U39"/>
      <pageMargins left="0" right="0" top="0" bottom="0" header="0" footer="0"/>
      <printOptions horizontalCentered="1"/>
      <pageSetup paperSize="9" scale="75" orientation="portrait" r:id="rId1"/>
      <headerFooter>
        <oddHeader>&amp;C&amp;Uמבחנים לתמיכה של משרד התרבות והספורט</oddHeader>
        <oddFooter>&amp;Lא. חפץ ושות'
יעוץ כלכלי&amp;C&amp;P</oddFooter>
      </headerFooter>
    </customSheetView>
    <customSheetView guid="{289214DB-DADE-4AC9-A83A-7FFFB7419F75}" scale="90" showPageBreaks="1" showGridLines="0" printArea="1" hiddenRows="1" hiddenColumns="1" view="pageBreakPreview" topLeftCell="C1">
      <pane ySplit="1" topLeftCell="A8" activePane="bottomLeft" state="frozen"/>
      <selection pane="bottomLeft" activeCell="G34" sqref="G34"/>
      <pageMargins left="0" right="0" top="0" bottom="0" header="0" footer="0"/>
      <printOptions horizontalCentered="1"/>
      <pageSetup paperSize="9" scale="75" orientation="portrait" r:id="rId2"/>
      <headerFooter>
        <oddHeader>&amp;C&amp;Uמבחנים לתמיכה של משרד התרבות והספורט</oddHeader>
        <oddFooter>&amp;Lא. חפץ ושות'
יעוץ כלכלי&amp;C&amp;P</oddFooter>
      </headerFooter>
    </customSheetView>
    <customSheetView guid="{828BBF9A-32A2-49E5-8737-465D4975B987}" scale="90" showPageBreaks="1" showGridLines="0" printArea="1" hiddenRows="1" hiddenColumns="1" view="pageBreakPreview" topLeftCell="B1">
      <pane ySplit="1" topLeftCell="A2" activePane="bottomLeft" state="frozen"/>
      <selection pane="bottomLeft" activeCell="U31" sqref="U31:U39"/>
      <pageMargins left="0" right="0" top="0" bottom="0" header="0" footer="0"/>
      <printOptions horizontalCentered="1"/>
      <pageSetup paperSize="9" scale="75" orientation="portrait" r:id="rId3"/>
      <headerFooter>
        <oddHeader>&amp;C&amp;Uמבחנים לתמיכה של משרד התרבות והספורט</oddHeader>
        <oddFooter>&amp;Lא. חפץ ושות'
יעוץ כלכלי&amp;C&amp;P</oddFooter>
      </headerFooter>
    </customSheetView>
  </customSheetViews>
  <mergeCells count="19">
    <mergeCell ref="B131:F131"/>
    <mergeCell ref="Q29:Q30"/>
    <mergeCell ref="R29:R30"/>
    <mergeCell ref="S29:S30"/>
    <mergeCell ref="T29:T30"/>
    <mergeCell ref="C29:C30"/>
    <mergeCell ref="D29:D30"/>
    <mergeCell ref="E29:E30"/>
    <mergeCell ref="W29:W30"/>
    <mergeCell ref="X29:X30"/>
    <mergeCell ref="Y29:Y30"/>
    <mergeCell ref="Z29:Z30"/>
    <mergeCell ref="B1:Z1"/>
    <mergeCell ref="B29:B30"/>
    <mergeCell ref="F29:F30"/>
    <mergeCell ref="H29:H30"/>
    <mergeCell ref="P29:P30"/>
    <mergeCell ref="U29:U30"/>
    <mergeCell ref="V29:V30"/>
  </mergeCells>
  <conditionalFormatting sqref="B31:Z130">
    <cfRule type="expression" dxfId="76" priority="1" stopIfTrue="1">
      <formula>AND($F31="",B31&lt;&gt;"")</formula>
    </cfRule>
    <cfRule type="expression" dxfId="75" priority="2">
      <formula>$F31=""</formula>
    </cfRule>
    <cfRule type="expression" dxfId="74" priority="3">
      <formula>B$30&lt;&gt;""</formula>
    </cfRule>
  </conditionalFormatting>
  <dataValidations count="9">
    <dataValidation type="whole" operator="greaterThan" allowBlank="1" showInputMessage="1" showErrorMessage="1" errorTitle="נתון שגוי." error="ניתן להזין רק מספר שלם גדול מ-0" sqref="M31:M130" xr:uid="{00000000-0002-0000-0900-000000000000}">
      <formula1>0</formula1>
    </dataValidation>
    <dataValidation type="decimal" operator="greaterThan" allowBlank="1" showInputMessage="1" showErrorMessage="1" errorTitle="נתון שגוי." error="ניתן להזין רק מספר גדול מ-0" sqref="L31:L130" xr:uid="{00000000-0002-0000-0900-000001000000}">
      <formula1>0</formula1>
    </dataValidation>
    <dataValidation type="whole" operator="greaterThanOrEqual" allowBlank="1" showInputMessage="1" showErrorMessage="1" errorTitle="נתון שגוי." error="ניתן להזין רק מספר שלם גדול או שווה ל-0." sqref="K31" xr:uid="{00000000-0002-0000-0900-000002000000}">
      <formula1>0</formula1>
    </dataValidation>
    <dataValidation type="decimal" operator="greaterThanOrEqual" allowBlank="1" showInputMessage="1" showErrorMessage="1" errorTitle="נתון שגוי." error="ניתן להזין רק מספר גדול או שווה ל-0." sqref="J31:J130" xr:uid="{00000000-0002-0000-0900-000003000000}">
      <formula1>0</formula1>
    </dataValidation>
    <dataValidation type="whole" operator="notBetween" allowBlank="1" showInputMessage="1" showErrorMessage="1" errorTitle="נתון שגוי." error="ניתן להזין רק מספר שלם" sqref="I31:I130" xr:uid="{00000000-0002-0000-0900-000004000000}">
      <formula1>-999999999</formula1>
      <formula2>-999999998</formula2>
    </dataValidation>
    <dataValidation type="decimal" operator="notBetween" allowBlank="1" showInputMessage="1" showErrorMessage="1" errorTitle="נתון שגוי." error="ניתן להזין רק מספר" sqref="H31:H130" xr:uid="{00000000-0002-0000-0900-000005000000}">
      <formula1>-999999999</formula1>
      <formula2>-999999998</formula2>
    </dataValidation>
    <dataValidation type="list" allowBlank="1" showInputMessage="1" showErrorMessage="1" sqref="O31:O130" xr:uid="{00000000-0002-0000-0900-000006000000}">
      <formula1>$BA31:$BJ31</formula1>
    </dataValidation>
    <dataValidation type="list" allowBlank="1" showInputMessage="1" showErrorMessage="1" sqref="I30:O30 G30" xr:uid="{00000000-0002-0000-0900-000007000000}">
      <formula1>$AE$1:$AZ$1</formula1>
    </dataValidation>
    <dataValidation type="list" allowBlank="1" showInputMessage="1" showErrorMessage="1" sqref="G31 G32:G130" xr:uid="{00000000-0002-0000-0900-000008000000}">
      <formula1>$BA31:$BD31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portrait" r:id="rId4"/>
  <headerFooter>
    <oddHeader>&amp;C&amp;Uמבחנים לתמיכה של משרד התרבות והספורט</oddHeader>
    <oddFooter>&amp;Lא. חפץ ושות'
יעוץ כלכלי&amp;C&amp;P</oddFooter>
  </headerFooter>
  <legacyDrawing r:id="rId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D78B179C-32A6-46C3-8988-7EFE588B50BC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Worksheet______7">
    <tabColor theme="4" tint="-0.249977111117893"/>
  </sheetPr>
  <dimension ref="A1:BJ157"/>
  <sheetViews>
    <sheetView showGridLines="0" rightToLeft="1" view="pageBreakPreview" topLeftCell="B1" zoomScale="90" zoomScaleNormal="100" zoomScaleSheetLayoutView="90" workbookViewId="0">
      <pane xSplit="5" ySplit="30" topLeftCell="AG31" activePane="bottomRight" state="frozen"/>
      <selection pane="topRight" activeCell="D25" sqref="D25"/>
      <selection pane="bottomLeft" activeCell="D25" sqref="D25"/>
      <selection pane="bottomRight" activeCell="F32" sqref="F32"/>
    </sheetView>
  </sheetViews>
  <sheetFormatPr defaultColWidth="9.140625" defaultRowHeight="12.75" x14ac:dyDescent="0.2"/>
  <cols>
    <col min="1" max="1" width="0" style="145" hidden="1" customWidth="1"/>
    <col min="2" max="2" width="10.140625" style="145" customWidth="1"/>
    <col min="3" max="3" width="14.28515625" style="145" customWidth="1"/>
    <col min="4" max="4" width="14.140625" style="145" bestFit="1" customWidth="1"/>
    <col min="5" max="5" width="10.140625" style="145" customWidth="1"/>
    <col min="6" max="6" width="24.140625" style="145" customWidth="1"/>
    <col min="7" max="7" width="10.5703125" style="145" customWidth="1"/>
    <col min="8" max="8" width="14.140625" style="145" customWidth="1"/>
    <col min="9" max="9" width="10.140625" style="145" bestFit="1" customWidth="1"/>
    <col min="10" max="10" width="12.140625" style="145" bestFit="1" customWidth="1"/>
    <col min="11" max="11" width="15" style="145" bestFit="1" customWidth="1"/>
    <col min="12" max="12" width="14.140625" style="145" hidden="1" customWidth="1"/>
    <col min="13" max="13" width="13.140625" style="145" hidden="1" customWidth="1"/>
    <col min="14" max="14" width="14.140625" style="145" hidden="1" customWidth="1"/>
    <col min="15" max="15" width="12.85546875" style="145" hidden="1" customWidth="1"/>
    <col min="16" max="32" width="10.85546875" style="145" hidden="1" customWidth="1"/>
    <col min="33" max="33" width="13.140625" style="145" customWidth="1"/>
    <col min="34" max="34" width="16.85546875" style="145" customWidth="1"/>
    <col min="35" max="35" width="14" style="145" bestFit="1" customWidth="1"/>
    <col min="36" max="36" width="9.140625" style="145" hidden="1" customWidth="1"/>
    <col min="37" max="37" width="8.85546875" style="145" hidden="1" customWidth="1"/>
    <col min="38" max="62" width="1.85546875" style="145" hidden="1" customWidth="1"/>
    <col min="63" max="203" width="0" style="145" hidden="1" customWidth="1"/>
    <col min="204" max="16384" width="9.140625" style="145"/>
  </cols>
  <sheetData>
    <row r="1" spans="34:41" ht="34.5" customHeight="1" x14ac:dyDescent="0.2">
      <c r="AH1" s="5" t="str">
        <f>'פרמטרים לקריטריונים'!$B$4</f>
        <v>שנת תקציב</v>
      </c>
      <c r="AI1" s="7">
        <f>'פרמטרים לקריטריונים'!$C$4</f>
        <v>2025</v>
      </c>
      <c r="AK1" s="146" t="s">
        <v>92</v>
      </c>
      <c r="AL1" s="146"/>
      <c r="AM1" s="146"/>
      <c r="AN1" s="146"/>
      <c r="AO1" s="146"/>
    </row>
    <row r="2" spans="34:41" ht="38.25" thickBot="1" x14ac:dyDescent="0.25">
      <c r="AH2" s="11" t="str">
        <f>'פרמטרים לקריטריונים'!$B$5</f>
        <v>תקציב התמיכה</v>
      </c>
      <c r="AI2" s="13">
        <f>'פרמטרים לקריטריונים'!$C$5</f>
        <v>2100000</v>
      </c>
    </row>
    <row r="3" spans="34:41" hidden="1" x14ac:dyDescent="0.2"/>
    <row r="4" spans="34:41" hidden="1" x14ac:dyDescent="0.2"/>
    <row r="5" spans="34:41" hidden="1" x14ac:dyDescent="0.2"/>
    <row r="6" spans="34:41" hidden="1" x14ac:dyDescent="0.2"/>
    <row r="7" spans="34:41" hidden="1" x14ac:dyDescent="0.2"/>
    <row r="8" spans="34:41" hidden="1" x14ac:dyDescent="0.2"/>
    <row r="9" spans="34:41" hidden="1" x14ac:dyDescent="0.2"/>
    <row r="10" spans="34:41" hidden="1" x14ac:dyDescent="0.2"/>
    <row r="11" spans="34:41" hidden="1" x14ac:dyDescent="0.2"/>
    <row r="12" spans="34:41" hidden="1" x14ac:dyDescent="0.2"/>
    <row r="13" spans="34:41" hidden="1" x14ac:dyDescent="0.2"/>
    <row r="14" spans="34:41" hidden="1" x14ac:dyDescent="0.2"/>
    <row r="15" spans="34:41" hidden="1" x14ac:dyDescent="0.2"/>
    <row r="16" spans="34:41" hidden="1" x14ac:dyDescent="0.2"/>
    <row r="17" spans="1:62" hidden="1" x14ac:dyDescent="0.2"/>
    <row r="18" spans="1:62" hidden="1" x14ac:dyDescent="0.2"/>
    <row r="19" spans="1:62" hidden="1" x14ac:dyDescent="0.2"/>
    <row r="20" spans="1:62" hidden="1" x14ac:dyDescent="0.2"/>
    <row r="21" spans="1:62" hidden="1" x14ac:dyDescent="0.2"/>
    <row r="22" spans="1:62" hidden="1" x14ac:dyDescent="0.2"/>
    <row r="23" spans="1:62" hidden="1" x14ac:dyDescent="0.2"/>
    <row r="24" spans="1:62" hidden="1" x14ac:dyDescent="0.2"/>
    <row r="25" spans="1:62" hidden="1" x14ac:dyDescent="0.2"/>
    <row r="26" spans="1:62" hidden="1" x14ac:dyDescent="0.2"/>
    <row r="27" spans="1:62" ht="13.5" thickBot="1" x14ac:dyDescent="0.25"/>
    <row r="28" spans="1:62" ht="19.5" thickBot="1" x14ac:dyDescent="0.35">
      <c r="B28" s="435" t="s">
        <v>15</v>
      </c>
      <c r="C28" s="436"/>
      <c r="D28" s="436"/>
      <c r="E28" s="436"/>
      <c r="F28" s="436"/>
      <c r="G28" s="436"/>
      <c r="H28" s="436"/>
      <c r="I28" s="436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6"/>
      <c r="AA28" s="436"/>
      <c r="AB28" s="436"/>
      <c r="AC28" s="436"/>
      <c r="AD28" s="436"/>
      <c r="AE28" s="436"/>
      <c r="AF28" s="436"/>
      <c r="AG28" s="436"/>
      <c r="AH28" s="436"/>
      <c r="AI28" s="436"/>
    </row>
    <row r="29" spans="1:62" ht="31.5" x14ac:dyDescent="0.2">
      <c r="A29" s="147"/>
      <c r="B29" s="426" t="s">
        <v>198</v>
      </c>
      <c r="C29" s="420" t="s">
        <v>133</v>
      </c>
      <c r="D29" s="420" t="s">
        <v>134</v>
      </c>
      <c r="E29" s="426" t="s">
        <v>135</v>
      </c>
      <c r="F29" s="426" t="s">
        <v>136</v>
      </c>
      <c r="G29" s="148" t="str">
        <f t="array" ref="G29:AG29">TRANSPOSE('פרמטרים לקריטריונים'!$B$32:$B$58)</f>
        <v>עדיפות לפריפריה</v>
      </c>
      <c r="H29" s="148" t="str">
        <v>מספר המשתתפים</v>
      </c>
      <c r="I29" s="148" t="str">
        <v>ייחודיות ומורכבות</v>
      </c>
      <c r="J29" s="148" t="str">
        <v>מספר הרצות</v>
      </c>
      <c r="K29" s="148" t="str">
        <v>הערכה כללית ותרומה לקהילה</v>
      </c>
      <c r="L29" s="148">
        <v>0</v>
      </c>
      <c r="M29" s="148">
        <v>0</v>
      </c>
      <c r="N29" s="148">
        <v>0</v>
      </c>
      <c r="O29" s="148">
        <v>0</v>
      </c>
      <c r="P29" s="148">
        <v>0</v>
      </c>
      <c r="Q29" s="148">
        <v>0</v>
      </c>
      <c r="R29" s="148">
        <v>0</v>
      </c>
      <c r="S29" s="148">
        <v>0</v>
      </c>
      <c r="T29" s="148">
        <v>0</v>
      </c>
      <c r="U29" s="148">
        <v>0</v>
      </c>
      <c r="V29" s="148">
        <v>0</v>
      </c>
      <c r="W29" s="148">
        <v>0</v>
      </c>
      <c r="X29" s="148">
        <v>0</v>
      </c>
      <c r="Y29" s="148">
        <v>0</v>
      </c>
      <c r="Z29" s="148">
        <v>0</v>
      </c>
      <c r="AA29" s="148">
        <v>0</v>
      </c>
      <c r="AB29" s="148">
        <v>0</v>
      </c>
      <c r="AC29" s="148">
        <v>0</v>
      </c>
      <c r="AD29" s="148">
        <v>0</v>
      </c>
      <c r="AE29" s="148">
        <v>0</v>
      </c>
      <c r="AF29" s="148">
        <v>0</v>
      </c>
      <c r="AG29" s="148" t="str">
        <v>סה"כ</v>
      </c>
      <c r="AH29" s="148" t="s">
        <v>199</v>
      </c>
      <c r="AI29" s="149" t="s">
        <v>200</v>
      </c>
    </row>
    <row r="30" spans="1:62" ht="16.5" thickBot="1" x14ac:dyDescent="0.25">
      <c r="A30" s="341"/>
      <c r="B30" s="437"/>
      <c r="C30" s="421"/>
      <c r="D30" s="421"/>
      <c r="E30" s="427"/>
      <c r="F30" s="437"/>
      <c r="G30" s="342">
        <f t="array" ref="G30:AG30">TRANSPOSE('פרמטרים לקריטריונים'!$C$32:$C$58)</f>
        <v>0.25</v>
      </c>
      <c r="H30" s="342">
        <v>0.27</v>
      </c>
      <c r="I30" s="342">
        <v>0.1</v>
      </c>
      <c r="J30" s="342">
        <v>0.28000000000000003</v>
      </c>
      <c r="K30" s="342">
        <v>0.1</v>
      </c>
      <c r="L30" s="342">
        <v>0</v>
      </c>
      <c r="M30" s="342">
        <v>0</v>
      </c>
      <c r="N30" s="342">
        <v>0</v>
      </c>
      <c r="O30" s="342">
        <v>0</v>
      </c>
      <c r="P30" s="342">
        <v>0</v>
      </c>
      <c r="Q30" s="342">
        <v>0</v>
      </c>
      <c r="R30" s="342">
        <v>0</v>
      </c>
      <c r="S30" s="342">
        <v>0</v>
      </c>
      <c r="T30" s="342">
        <v>0</v>
      </c>
      <c r="U30" s="342">
        <v>0</v>
      </c>
      <c r="V30" s="342">
        <v>0</v>
      </c>
      <c r="W30" s="342">
        <v>0</v>
      </c>
      <c r="X30" s="342">
        <v>0</v>
      </c>
      <c r="Y30" s="342">
        <v>0</v>
      </c>
      <c r="Z30" s="342">
        <v>0</v>
      </c>
      <c r="AA30" s="342">
        <v>0</v>
      </c>
      <c r="AB30" s="342">
        <v>0</v>
      </c>
      <c r="AC30" s="342">
        <v>0</v>
      </c>
      <c r="AD30" s="342">
        <v>0</v>
      </c>
      <c r="AE30" s="342">
        <v>0</v>
      </c>
      <c r="AF30" s="342">
        <v>0</v>
      </c>
      <c r="AG30" s="342">
        <v>1</v>
      </c>
      <c r="AH30" s="342">
        <f>SUM(G30:AF30)</f>
        <v>1</v>
      </c>
      <c r="AI30" s="343">
        <f>AI2</f>
        <v>2100000</v>
      </c>
    </row>
    <row r="31" spans="1:62" ht="15.75" x14ac:dyDescent="0.25">
      <c r="A31" s="344"/>
      <c r="B31" s="345">
        <f>IF(F31="","",ROW()-30)</f>
        <v>1</v>
      </c>
      <c r="C31" s="346">
        <f>IF('תנאי סף'!$AK31&lt;&gt;1,"",'תנאי סף'!C31)</f>
        <v>580450898</v>
      </c>
      <c r="D31" s="346">
        <f>IF('תנאי סף'!$AK31&lt;&gt;1,"",'תנאי סף'!D31)</f>
        <v>1001843832</v>
      </c>
      <c r="E31" s="346" t="str">
        <f>IF('תנאי סף'!$AK31&lt;&gt;1,"",'תנאי סף'!E31)</f>
        <v>תזמורת הרחוב בקהילה - תחום ב' שתפ</v>
      </c>
      <c r="F31" s="346" t="str">
        <f>IF('תנאי סף'!$AK31&lt;&gt;1,"",'תנאי סף'!F31)</f>
        <v>בר-קיימא לתרבות, אמנות, מוסיקה ושלום</v>
      </c>
      <c r="G31" s="347">
        <f>'עדיפות לפריפריה'!AA31</f>
        <v>0.12371134020618554</v>
      </c>
      <c r="H31" s="347">
        <f>'מספר המשתתפים'!AA31</f>
        <v>0.22641509433962265</v>
      </c>
      <c r="I31" s="347">
        <f>'ייחודיות ומורכבות'!Z31</f>
        <v>0.11320754716981132</v>
      </c>
      <c r="J31" s="347">
        <f>'מספר הרצות'!Z31</f>
        <v>0.1818181818181818</v>
      </c>
      <c r="K31" s="347">
        <f>'הערכה כללית ותרומה לקהילה'!Z31</f>
        <v>0.125</v>
      </c>
      <c r="L31" s="347"/>
      <c r="M31" s="347"/>
      <c r="N31" s="347"/>
      <c r="O31" s="347"/>
      <c r="P31" s="348"/>
      <c r="Q31" s="348"/>
      <c r="R31" s="348"/>
      <c r="S31" s="348"/>
      <c r="T31" s="348"/>
      <c r="U31" s="348"/>
      <c r="V31" s="348"/>
      <c r="W31" s="348"/>
      <c r="X31" s="348"/>
      <c r="Y31" s="348"/>
      <c r="Z31" s="348"/>
      <c r="AA31" s="348"/>
      <c r="AB31" s="348"/>
      <c r="AC31" s="348"/>
      <c r="AD31" s="348"/>
      <c r="AE31" s="348"/>
      <c r="AF31" s="348"/>
      <c r="AG31" s="348">
        <f>IF($F31="","",IF(AJ31&lt;&gt;1,$AK$1,SUMPRODUCT($G$30:$AF$30,G31:AF31)))</f>
        <v>0.16678975614931654</v>
      </c>
      <c r="AH31" s="348">
        <f>IF($F31="","",IF(AJ31&lt;&gt;1,$AK$1,IFERROR(AG31/$AG$131,0)))</f>
        <v>0.16678975614931654</v>
      </c>
      <c r="AI31" s="349">
        <f>IF($F31="","",IF(AJ31&lt;&gt;1,$AK$1,AH31*$AI$30))</f>
        <v>350258.48791356472</v>
      </c>
      <c r="AJ31" s="145">
        <f>IF(SUM(AK31:BJ31)=COUNT(AK31:BJ31),1,0)</f>
        <v>1</v>
      </c>
      <c r="AK31" s="145">
        <f>IF(G31=$AK$1,0,1)</f>
        <v>1</v>
      </c>
      <c r="AL31" s="145">
        <f t="shared" ref="AL31:BJ31" si="0">IF(H31=$AK$1,0,1)</f>
        <v>1</v>
      </c>
      <c r="AM31" s="145">
        <f t="shared" si="0"/>
        <v>1</v>
      </c>
      <c r="AN31" s="145">
        <f t="shared" si="0"/>
        <v>1</v>
      </c>
      <c r="AO31" s="145">
        <f t="shared" si="0"/>
        <v>1</v>
      </c>
      <c r="AP31" s="145">
        <f t="shared" si="0"/>
        <v>1</v>
      </c>
      <c r="AQ31" s="145">
        <f t="shared" si="0"/>
        <v>1</v>
      </c>
      <c r="AR31" s="145">
        <f t="shared" si="0"/>
        <v>1</v>
      </c>
      <c r="AS31" s="145">
        <f t="shared" si="0"/>
        <v>1</v>
      </c>
      <c r="AT31" s="145">
        <f t="shared" si="0"/>
        <v>1</v>
      </c>
      <c r="AU31" s="145">
        <f t="shared" si="0"/>
        <v>1</v>
      </c>
      <c r="AV31" s="145">
        <f t="shared" si="0"/>
        <v>1</v>
      </c>
      <c r="AW31" s="145">
        <f t="shared" si="0"/>
        <v>1</v>
      </c>
      <c r="AX31" s="145">
        <f t="shared" si="0"/>
        <v>1</v>
      </c>
      <c r="AY31" s="145">
        <f t="shared" si="0"/>
        <v>1</v>
      </c>
      <c r="AZ31" s="145">
        <f t="shared" si="0"/>
        <v>1</v>
      </c>
      <c r="BA31" s="145">
        <f t="shared" si="0"/>
        <v>1</v>
      </c>
      <c r="BB31" s="145">
        <f t="shared" si="0"/>
        <v>1</v>
      </c>
      <c r="BC31" s="145">
        <f t="shared" si="0"/>
        <v>1</v>
      </c>
      <c r="BD31" s="145">
        <f t="shared" si="0"/>
        <v>1</v>
      </c>
      <c r="BE31" s="145">
        <f t="shared" si="0"/>
        <v>1</v>
      </c>
      <c r="BF31" s="145">
        <f t="shared" si="0"/>
        <v>1</v>
      </c>
      <c r="BG31" s="145">
        <f t="shared" si="0"/>
        <v>1</v>
      </c>
      <c r="BH31" s="145">
        <f t="shared" si="0"/>
        <v>1</v>
      </c>
      <c r="BI31" s="145">
        <f t="shared" si="0"/>
        <v>1</v>
      </c>
      <c r="BJ31" s="145">
        <f t="shared" si="0"/>
        <v>1</v>
      </c>
    </row>
    <row r="32" spans="1:62" ht="15.75" x14ac:dyDescent="0.25">
      <c r="A32" s="344"/>
      <c r="B32" s="345">
        <f t="shared" ref="B32:B95" si="1">IF(F32="","",ROW()-30)</f>
        <v>2</v>
      </c>
      <c r="C32" s="346">
        <f>IF('תנאי סף'!$AK32&lt;&gt;1,"",'תנאי סף'!C32)</f>
        <v>580423283</v>
      </c>
      <c r="D32" s="346">
        <f>IF('תנאי סף'!$AK32&lt;&gt;1,"",'תנאי סף'!D32)</f>
        <v>1001829897</v>
      </c>
      <c r="E32" s="346" t="str">
        <f>IF('תנאי סף'!$AK32&lt;&gt;1,"",'תנאי סף'!E32)</f>
        <v>תיאטרון קהילתי</v>
      </c>
      <c r="F32" s="346" t="str">
        <f>IF('תנאי סף'!$AK32&lt;&gt;1,"",'תנאי סף'!F32)</f>
        <v>המרכז הרב תחומי לקידום אמנויות (ע"ר</v>
      </c>
      <c r="G32" s="347">
        <f>'עדיפות לפריפריה'!AA32</f>
        <v>6.1855670103092772E-2</v>
      </c>
      <c r="H32" s="347">
        <f>'מספר המשתתפים'!AA32</f>
        <v>1.8867924528301886E-2</v>
      </c>
      <c r="I32" s="347">
        <f>'ייחודיות ומורכבות'!Z32</f>
        <v>0.18867924528301888</v>
      </c>
      <c r="J32" s="347">
        <f>'מספר הרצות'!Z32</f>
        <v>0.13636363636363635</v>
      </c>
      <c r="K32" s="347">
        <f>'הערכה כללית ותרומה לקהילה'!Z32</f>
        <v>0.20833333333333334</v>
      </c>
      <c r="L32" s="347"/>
      <c r="M32" s="347"/>
      <c r="N32" s="347"/>
      <c r="O32" s="347"/>
      <c r="P32" s="348"/>
      <c r="Q32" s="348"/>
      <c r="R32" s="348"/>
      <c r="S32" s="348"/>
      <c r="T32" s="348"/>
      <c r="U32" s="348"/>
      <c r="V32" s="348"/>
      <c r="W32" s="348"/>
      <c r="X32" s="348"/>
      <c r="Y32" s="348"/>
      <c r="Z32" s="348"/>
      <c r="AA32" s="348"/>
      <c r="AB32" s="348"/>
      <c r="AC32" s="348"/>
      <c r="AD32" s="348"/>
      <c r="AE32" s="348"/>
      <c r="AF32" s="348"/>
      <c r="AG32" s="348">
        <f t="shared" ref="AG32:AG95" si="2">IF($F32="","",IF(AJ32&lt;&gt;1,$AK$1,SUMPRODUCT($G$30:$AF$30,G32:AF32)))</f>
        <v>9.8441333191868124E-2</v>
      </c>
      <c r="AH32" s="348">
        <f t="shared" ref="AH32:AH95" si="3">IF($F32="","",IF(AJ32&lt;&gt;1,$AK$1,IFERROR(AG32/$AG$131,0)))</f>
        <v>9.8441333191868124E-2</v>
      </c>
      <c r="AI32" s="349">
        <f t="shared" ref="AI32:AI95" si="4">IF($F32="","",IF(AJ32&lt;&gt;1,$AK$1,AH32*$AI$30))</f>
        <v>206726.79970292308</v>
      </c>
      <c r="AJ32" s="145">
        <f t="shared" ref="AJ32:AJ95" si="5">IF(SUM(AK32:BJ32)=COUNT(AK32:BJ32),1,0)</f>
        <v>1</v>
      </c>
      <c r="AK32" s="145">
        <f t="shared" ref="AK32:AK95" si="6">IF(G32=$AK$1,0,1)</f>
        <v>1</v>
      </c>
      <c r="AL32" s="145">
        <f t="shared" ref="AL32:AL95" si="7">IF(H32=$AK$1,0,1)</f>
        <v>1</v>
      </c>
      <c r="AM32" s="145">
        <f t="shared" ref="AM32:AM95" si="8">IF(I32=$AK$1,0,1)</f>
        <v>1</v>
      </c>
      <c r="AN32" s="145">
        <f t="shared" ref="AN32:AN95" si="9">IF(J32=$AK$1,0,1)</f>
        <v>1</v>
      </c>
      <c r="AO32" s="145">
        <f t="shared" ref="AO32:AO95" si="10">IF(K32=$AK$1,0,1)</f>
        <v>1</v>
      </c>
      <c r="AP32" s="145">
        <f t="shared" ref="AP32:AP95" si="11">IF(L32=$AK$1,0,1)</f>
        <v>1</v>
      </c>
      <c r="AQ32" s="145">
        <f t="shared" ref="AQ32:AQ95" si="12">IF(M32=$AK$1,0,1)</f>
        <v>1</v>
      </c>
      <c r="AR32" s="145">
        <f t="shared" ref="AR32:AR95" si="13">IF(N32=$AK$1,0,1)</f>
        <v>1</v>
      </c>
      <c r="AS32" s="145">
        <f t="shared" ref="AS32:AS95" si="14">IF(O32=$AK$1,0,1)</f>
        <v>1</v>
      </c>
      <c r="AT32" s="145">
        <f t="shared" ref="AT32:AT95" si="15">IF(P32=$AK$1,0,1)</f>
        <v>1</v>
      </c>
      <c r="AU32" s="145">
        <f t="shared" ref="AU32:AU95" si="16">IF(Q32=$AK$1,0,1)</f>
        <v>1</v>
      </c>
      <c r="AV32" s="145">
        <f t="shared" ref="AV32:AV95" si="17">IF(R32=$AK$1,0,1)</f>
        <v>1</v>
      </c>
      <c r="AW32" s="145">
        <f t="shared" ref="AW32:AW95" si="18">IF(S32=$AK$1,0,1)</f>
        <v>1</v>
      </c>
      <c r="AX32" s="145">
        <f t="shared" ref="AX32:AX95" si="19">IF(T32=$AK$1,0,1)</f>
        <v>1</v>
      </c>
      <c r="AY32" s="145">
        <f t="shared" ref="AY32:AY95" si="20">IF(U32=$AK$1,0,1)</f>
        <v>1</v>
      </c>
      <c r="AZ32" s="145">
        <f t="shared" ref="AZ32:AZ95" si="21">IF(V32=$AK$1,0,1)</f>
        <v>1</v>
      </c>
      <c r="BA32" s="145">
        <f t="shared" ref="BA32:BA95" si="22">IF(W32=$AK$1,0,1)</f>
        <v>1</v>
      </c>
      <c r="BB32" s="145">
        <f t="shared" ref="BB32:BB95" si="23">IF(X32=$AK$1,0,1)</f>
        <v>1</v>
      </c>
      <c r="BC32" s="145">
        <f t="shared" ref="BC32:BC95" si="24">IF(Y32=$AK$1,0,1)</f>
        <v>1</v>
      </c>
      <c r="BD32" s="145">
        <f t="shared" ref="BD32:BD95" si="25">IF(Z32=$AK$1,0,1)</f>
        <v>1</v>
      </c>
      <c r="BE32" s="145">
        <f t="shared" ref="BE32:BE95" si="26">IF(AA32=$AK$1,0,1)</f>
        <v>1</v>
      </c>
      <c r="BF32" s="145">
        <f t="shared" ref="BF32:BF95" si="27">IF(AB32=$AK$1,0,1)</f>
        <v>1</v>
      </c>
      <c r="BG32" s="145">
        <f t="shared" ref="BG32:BG95" si="28">IF(AC32=$AK$1,0,1)</f>
        <v>1</v>
      </c>
      <c r="BH32" s="145">
        <f t="shared" ref="BH32:BH95" si="29">IF(AD32=$AK$1,0,1)</f>
        <v>1</v>
      </c>
      <c r="BI32" s="145">
        <f t="shared" ref="BI32:BI95" si="30">IF(AE32=$AK$1,0,1)</f>
        <v>1</v>
      </c>
      <c r="BJ32" s="145">
        <f t="shared" ref="BJ32:BJ95" si="31">IF(AF32=$AK$1,0,1)</f>
        <v>1</v>
      </c>
    </row>
    <row r="33" spans="1:62" ht="15.75" x14ac:dyDescent="0.25">
      <c r="A33" s="344"/>
      <c r="B33" s="345">
        <f t="shared" si="1"/>
        <v>3</v>
      </c>
      <c r="C33" s="346">
        <f>IF('תנאי סף'!$AK33&lt;&gt;1,"",'תנאי סף'!C33)</f>
        <v>580503613</v>
      </c>
      <c r="D33" s="346">
        <f>IF('תנאי סף'!$AK33&lt;&gt;1,"",'תנאי סף'!D33)</f>
        <v>1001842875</v>
      </c>
      <c r="E33" s="346" t="str">
        <f>IF('תנאי סף'!$AK33&lt;&gt;1,"",'תנאי סף'!E33)</f>
        <v>שיתוף פעולה מרכז מחול עמק הירדן 2025</v>
      </c>
      <c r="F33" s="346" t="str">
        <f>IF('תנאי סף'!$AK33&lt;&gt;1,"",'תנאי סף'!F33)</f>
        <v>להקת המחול הקיבוצית (ע"ר)</v>
      </c>
      <c r="G33" s="347">
        <f>'עדיפות לפריפריה'!AA33</f>
        <v>0.28865979381443296</v>
      </c>
      <c r="H33" s="347">
        <f>'מספר המשתתפים'!AA33</f>
        <v>0.1981132075471698</v>
      </c>
      <c r="I33" s="347">
        <f>'ייחודיות ומורכבות'!Z33</f>
        <v>0.20754716981132076</v>
      </c>
      <c r="J33" s="347">
        <f>'מספר הרצות'!Z33</f>
        <v>0.13636363636363635</v>
      </c>
      <c r="K33" s="347">
        <f>'הערכה כללית ותרומה לקהילה'!Z33</f>
        <v>0.20833333333333334</v>
      </c>
      <c r="L33" s="347"/>
      <c r="M33" s="347"/>
      <c r="N33" s="347"/>
      <c r="O33" s="347"/>
      <c r="P33" s="348"/>
      <c r="Q33" s="348"/>
      <c r="R33" s="348"/>
      <c r="S33" s="348"/>
      <c r="T33" s="348"/>
      <c r="U33" s="348"/>
      <c r="V33" s="348"/>
      <c r="W33" s="348"/>
      <c r="X33" s="348"/>
      <c r="Y33" s="348"/>
      <c r="Z33" s="348"/>
      <c r="AA33" s="348"/>
      <c r="AB33" s="348"/>
      <c r="AC33" s="348"/>
      <c r="AD33" s="348"/>
      <c r="AE33" s="348"/>
      <c r="AF33" s="348"/>
      <c r="AG33" s="348">
        <f t="shared" si="2"/>
        <v>0.20542538298762769</v>
      </c>
      <c r="AH33" s="348">
        <f t="shared" si="3"/>
        <v>0.20542538298762769</v>
      </c>
      <c r="AI33" s="349">
        <f t="shared" si="4"/>
        <v>431393.30427401816</v>
      </c>
      <c r="AJ33" s="145">
        <f t="shared" si="5"/>
        <v>1</v>
      </c>
      <c r="AK33" s="145">
        <f t="shared" si="6"/>
        <v>1</v>
      </c>
      <c r="AL33" s="145">
        <f t="shared" si="7"/>
        <v>1</v>
      </c>
      <c r="AM33" s="145">
        <f t="shared" si="8"/>
        <v>1</v>
      </c>
      <c r="AN33" s="145">
        <f t="shared" si="9"/>
        <v>1</v>
      </c>
      <c r="AO33" s="145">
        <f t="shared" si="10"/>
        <v>1</v>
      </c>
      <c r="AP33" s="145">
        <f t="shared" si="11"/>
        <v>1</v>
      </c>
      <c r="AQ33" s="145">
        <f t="shared" si="12"/>
        <v>1</v>
      </c>
      <c r="AR33" s="145">
        <f t="shared" si="13"/>
        <v>1</v>
      </c>
      <c r="AS33" s="145">
        <f t="shared" si="14"/>
        <v>1</v>
      </c>
      <c r="AT33" s="145">
        <f t="shared" si="15"/>
        <v>1</v>
      </c>
      <c r="AU33" s="145">
        <f t="shared" si="16"/>
        <v>1</v>
      </c>
      <c r="AV33" s="145">
        <f t="shared" si="17"/>
        <v>1</v>
      </c>
      <c r="AW33" s="145">
        <f t="shared" si="18"/>
        <v>1</v>
      </c>
      <c r="AX33" s="145">
        <f t="shared" si="19"/>
        <v>1</v>
      </c>
      <c r="AY33" s="145">
        <f t="shared" si="20"/>
        <v>1</v>
      </c>
      <c r="AZ33" s="145">
        <f t="shared" si="21"/>
        <v>1</v>
      </c>
      <c r="BA33" s="145">
        <f t="shared" si="22"/>
        <v>1</v>
      </c>
      <c r="BB33" s="145">
        <f t="shared" si="23"/>
        <v>1</v>
      </c>
      <c r="BC33" s="145">
        <f t="shared" si="24"/>
        <v>1</v>
      </c>
      <c r="BD33" s="145">
        <f t="shared" si="25"/>
        <v>1</v>
      </c>
      <c r="BE33" s="145">
        <f t="shared" si="26"/>
        <v>1</v>
      </c>
      <c r="BF33" s="145">
        <f t="shared" si="27"/>
        <v>1</v>
      </c>
      <c r="BG33" s="145">
        <f t="shared" si="28"/>
        <v>1</v>
      </c>
      <c r="BH33" s="145">
        <f t="shared" si="29"/>
        <v>1</v>
      </c>
      <c r="BI33" s="145">
        <f t="shared" si="30"/>
        <v>1</v>
      </c>
      <c r="BJ33" s="145">
        <f t="shared" si="31"/>
        <v>1</v>
      </c>
    </row>
    <row r="34" spans="1:62" ht="15.75" x14ac:dyDescent="0.25">
      <c r="A34" s="344"/>
      <c r="B34" s="345">
        <f t="shared" si="1"/>
        <v>4</v>
      </c>
      <c r="C34" s="346">
        <f>IF('תנאי סף'!$AK34&lt;&gt;1,"",'תנאי סף'!C34)</f>
        <v>580371045</v>
      </c>
      <c r="D34" s="346">
        <f>IF('תנאי סף'!$AK34&lt;&gt;1,"",'תנאי סף'!D34)</f>
        <v>1001843020</v>
      </c>
      <c r="E34" s="346" t="str">
        <f>IF('תנאי סף'!$AK34&lt;&gt;1,"",'תנאי סף'!E34)</f>
        <v xml:space="preserve">שיתופי פעולה </v>
      </c>
      <c r="F34" s="346" t="str">
        <f>IF('תנאי סף'!$AK34&lt;&gt;1,"",'תנאי סף'!F34)</f>
        <v>תאטרון "פסיק" ירושלים (ע"ר)</v>
      </c>
      <c r="G34" s="347">
        <f>'עדיפות לפריפריה'!AA34</f>
        <v>0.12371134020618554</v>
      </c>
      <c r="H34" s="347">
        <f>'מספר המשתתפים'!AA34</f>
        <v>0.50943396226415094</v>
      </c>
      <c r="I34" s="347">
        <f>'ייחודיות ומורכבות'!Z34</f>
        <v>0.15094339622641509</v>
      </c>
      <c r="J34" s="347">
        <f>'מספר הרצות'!Z34</f>
        <v>0.27272727272727271</v>
      </c>
      <c r="K34" s="347">
        <f>'הערכה כללית ותרומה לקהילה'!Z34</f>
        <v>4.1666666666666664E-2</v>
      </c>
      <c r="L34" s="347"/>
      <c r="M34" s="347"/>
      <c r="N34" s="347"/>
      <c r="O34" s="347"/>
      <c r="P34" s="348"/>
      <c r="Q34" s="348"/>
      <c r="R34" s="348"/>
      <c r="S34" s="348"/>
      <c r="T34" s="348"/>
      <c r="U34" s="348"/>
      <c r="V34" s="348"/>
      <c r="W34" s="348"/>
      <c r="X34" s="348"/>
      <c r="Y34" s="348"/>
      <c r="Z34" s="348"/>
      <c r="AA34" s="348"/>
      <c r="AB34" s="348"/>
      <c r="AC34" s="348"/>
      <c r="AD34" s="348"/>
      <c r="AE34" s="348"/>
      <c r="AF34" s="348"/>
      <c r="AG34" s="348">
        <f t="shared" si="2"/>
        <v>0.26409964751581166</v>
      </c>
      <c r="AH34" s="348">
        <f t="shared" si="3"/>
        <v>0.26409964751581166</v>
      </c>
      <c r="AI34" s="349">
        <f t="shared" si="4"/>
        <v>554609.25978320453</v>
      </c>
      <c r="AJ34" s="145">
        <f t="shared" si="5"/>
        <v>1</v>
      </c>
      <c r="AK34" s="145">
        <f t="shared" si="6"/>
        <v>1</v>
      </c>
      <c r="AL34" s="145">
        <f t="shared" si="7"/>
        <v>1</v>
      </c>
      <c r="AM34" s="145">
        <f t="shared" si="8"/>
        <v>1</v>
      </c>
      <c r="AN34" s="145">
        <f t="shared" si="9"/>
        <v>1</v>
      </c>
      <c r="AO34" s="145">
        <f t="shared" si="10"/>
        <v>1</v>
      </c>
      <c r="AP34" s="145">
        <f t="shared" si="11"/>
        <v>1</v>
      </c>
      <c r="AQ34" s="145">
        <f t="shared" si="12"/>
        <v>1</v>
      </c>
      <c r="AR34" s="145">
        <f t="shared" si="13"/>
        <v>1</v>
      </c>
      <c r="AS34" s="145">
        <f t="shared" si="14"/>
        <v>1</v>
      </c>
      <c r="AT34" s="145">
        <f t="shared" si="15"/>
        <v>1</v>
      </c>
      <c r="AU34" s="145">
        <f t="shared" si="16"/>
        <v>1</v>
      </c>
      <c r="AV34" s="145">
        <f t="shared" si="17"/>
        <v>1</v>
      </c>
      <c r="AW34" s="145">
        <f t="shared" si="18"/>
        <v>1</v>
      </c>
      <c r="AX34" s="145">
        <f t="shared" si="19"/>
        <v>1</v>
      </c>
      <c r="AY34" s="145">
        <f t="shared" si="20"/>
        <v>1</v>
      </c>
      <c r="AZ34" s="145">
        <f t="shared" si="21"/>
        <v>1</v>
      </c>
      <c r="BA34" s="145">
        <f t="shared" si="22"/>
        <v>1</v>
      </c>
      <c r="BB34" s="145">
        <f t="shared" si="23"/>
        <v>1</v>
      </c>
      <c r="BC34" s="145">
        <f t="shared" si="24"/>
        <v>1</v>
      </c>
      <c r="BD34" s="145">
        <f t="shared" si="25"/>
        <v>1</v>
      </c>
      <c r="BE34" s="145">
        <f t="shared" si="26"/>
        <v>1</v>
      </c>
      <c r="BF34" s="145">
        <f t="shared" si="27"/>
        <v>1</v>
      </c>
      <c r="BG34" s="145">
        <f t="shared" si="28"/>
        <v>1</v>
      </c>
      <c r="BH34" s="145">
        <f t="shared" si="29"/>
        <v>1</v>
      </c>
      <c r="BI34" s="145">
        <f t="shared" si="30"/>
        <v>1</v>
      </c>
      <c r="BJ34" s="145">
        <f t="shared" si="31"/>
        <v>1</v>
      </c>
    </row>
    <row r="35" spans="1:62" ht="15.75" x14ac:dyDescent="0.25">
      <c r="A35" s="344"/>
      <c r="B35" s="345" t="str">
        <f t="shared" si="1"/>
        <v/>
      </c>
      <c r="C35" s="346" t="str">
        <f>IF('תנאי סף'!$AK35&lt;&gt;1,"",'תנאי סף'!C35)</f>
        <v/>
      </c>
      <c r="D35" s="346" t="str">
        <f>IF('תנאי סף'!$AK35&lt;&gt;1,"",'תנאי סף'!D35)</f>
        <v/>
      </c>
      <c r="E35" s="346" t="str">
        <f>IF('תנאי סף'!$AK35&lt;&gt;1,"",'תנאי סף'!E35)</f>
        <v/>
      </c>
      <c r="F35" s="346" t="str">
        <f>IF('תנאי סף'!$AK35&lt;&gt;1,"",'תנאי סף'!F35)</f>
        <v/>
      </c>
      <c r="G35" s="347" t="str">
        <f>'עדיפות לפריפריה'!AA35</f>
        <v/>
      </c>
      <c r="H35" s="347" t="str">
        <f>'מספר המשתתפים'!AA35</f>
        <v/>
      </c>
      <c r="I35" s="347" t="str">
        <f>'ייחודיות ומורכבות'!Z35</f>
        <v/>
      </c>
      <c r="J35" s="347" t="str">
        <f>'מספר הרצות'!Z35</f>
        <v/>
      </c>
      <c r="K35" s="347" t="str">
        <f>'הערכה כללית ותרומה לקהילה'!Z35</f>
        <v/>
      </c>
      <c r="L35" s="347"/>
      <c r="M35" s="347"/>
      <c r="N35" s="347"/>
      <c r="O35" s="347"/>
      <c r="P35" s="348"/>
      <c r="Q35" s="348"/>
      <c r="R35" s="348"/>
      <c r="S35" s="348"/>
      <c r="T35" s="348"/>
      <c r="U35" s="348"/>
      <c r="V35" s="348"/>
      <c r="W35" s="348"/>
      <c r="X35" s="348"/>
      <c r="Y35" s="348"/>
      <c r="Z35" s="348"/>
      <c r="AA35" s="348"/>
      <c r="AB35" s="348"/>
      <c r="AC35" s="348"/>
      <c r="AD35" s="348"/>
      <c r="AE35" s="348"/>
      <c r="AF35" s="348"/>
      <c r="AG35" s="348" t="str">
        <f t="shared" si="2"/>
        <v/>
      </c>
      <c r="AH35" s="348" t="str">
        <f t="shared" si="3"/>
        <v/>
      </c>
      <c r="AI35" s="349" t="str">
        <f t="shared" si="4"/>
        <v/>
      </c>
      <c r="AJ35" s="145">
        <f t="shared" si="5"/>
        <v>1</v>
      </c>
      <c r="AK35" s="145">
        <f t="shared" si="6"/>
        <v>1</v>
      </c>
      <c r="AL35" s="145">
        <f t="shared" si="7"/>
        <v>1</v>
      </c>
      <c r="AM35" s="145">
        <f t="shared" si="8"/>
        <v>1</v>
      </c>
      <c r="AN35" s="145">
        <f t="shared" si="9"/>
        <v>1</v>
      </c>
      <c r="AO35" s="145">
        <f t="shared" si="10"/>
        <v>1</v>
      </c>
      <c r="AP35" s="145">
        <f t="shared" si="11"/>
        <v>1</v>
      </c>
      <c r="AQ35" s="145">
        <f t="shared" si="12"/>
        <v>1</v>
      </c>
      <c r="AR35" s="145">
        <f t="shared" si="13"/>
        <v>1</v>
      </c>
      <c r="AS35" s="145">
        <f t="shared" si="14"/>
        <v>1</v>
      </c>
      <c r="AT35" s="145">
        <f t="shared" si="15"/>
        <v>1</v>
      </c>
      <c r="AU35" s="145">
        <f t="shared" si="16"/>
        <v>1</v>
      </c>
      <c r="AV35" s="145">
        <f t="shared" si="17"/>
        <v>1</v>
      </c>
      <c r="AW35" s="145">
        <f t="shared" si="18"/>
        <v>1</v>
      </c>
      <c r="AX35" s="145">
        <f t="shared" si="19"/>
        <v>1</v>
      </c>
      <c r="AY35" s="145">
        <f t="shared" si="20"/>
        <v>1</v>
      </c>
      <c r="AZ35" s="145">
        <f t="shared" si="21"/>
        <v>1</v>
      </c>
      <c r="BA35" s="145">
        <f t="shared" si="22"/>
        <v>1</v>
      </c>
      <c r="BB35" s="145">
        <f t="shared" si="23"/>
        <v>1</v>
      </c>
      <c r="BC35" s="145">
        <f t="shared" si="24"/>
        <v>1</v>
      </c>
      <c r="BD35" s="145">
        <f t="shared" si="25"/>
        <v>1</v>
      </c>
      <c r="BE35" s="145">
        <f t="shared" si="26"/>
        <v>1</v>
      </c>
      <c r="BF35" s="145">
        <f t="shared" si="27"/>
        <v>1</v>
      </c>
      <c r="BG35" s="145">
        <f t="shared" si="28"/>
        <v>1</v>
      </c>
      <c r="BH35" s="145">
        <f t="shared" si="29"/>
        <v>1</v>
      </c>
      <c r="BI35" s="145">
        <f t="shared" si="30"/>
        <v>1</v>
      </c>
      <c r="BJ35" s="145">
        <f t="shared" si="31"/>
        <v>1</v>
      </c>
    </row>
    <row r="36" spans="1:62" ht="15.75" x14ac:dyDescent="0.25">
      <c r="A36" s="344"/>
      <c r="B36" s="345">
        <f t="shared" si="1"/>
        <v>6</v>
      </c>
      <c r="C36" s="346">
        <f>IF('תנאי סף'!$AK36&lt;&gt;1,"",'תנאי סף'!C36)</f>
        <v>580356210</v>
      </c>
      <c r="D36" s="346">
        <f>IF('תנאי סף'!$AK36&lt;&gt;1,"",'תנאי סף'!D36)</f>
        <v>1001837695</v>
      </c>
      <c r="E36" s="346" t="str">
        <f>IF('תנאי סף'!$AK36&lt;&gt;1,"",'תנאי סף'!E36)</f>
        <v xml:space="preserve">חוצה ישראל מוקד 1 קריית מוצקין </v>
      </c>
      <c r="F36" s="346" t="str">
        <f>IF('תנאי סף'!$AK36&lt;&gt;1,"",'תנאי סף'!F36)</f>
        <v>שח"ם, ארגון השחקנים והשחקניות בישרא</v>
      </c>
      <c r="G36" s="347">
        <f>'עדיפות לפריפריה'!AA36</f>
        <v>0.25773195876288657</v>
      </c>
      <c r="H36" s="347">
        <f>'מספר המשתתפים'!AA36</f>
        <v>3.7735849056603772E-2</v>
      </c>
      <c r="I36" s="347">
        <f>'ייחודיות ומורכבות'!Z36</f>
        <v>0.16981132075471697</v>
      </c>
      <c r="J36" s="347">
        <f>'מספר הרצות'!Z36</f>
        <v>0.13636363636363635</v>
      </c>
      <c r="K36" s="347">
        <f>'הערכה כללית ותרומה לקהילה'!Z36</f>
        <v>0.20833333333333334</v>
      </c>
      <c r="L36" s="347"/>
      <c r="M36" s="347"/>
      <c r="N36" s="347"/>
      <c r="O36" s="347"/>
      <c r="P36" s="348"/>
      <c r="Q36" s="348"/>
      <c r="R36" s="348"/>
      <c r="S36" s="348"/>
      <c r="T36" s="348"/>
      <c r="U36" s="348"/>
      <c r="V36" s="348"/>
      <c r="W36" s="348"/>
      <c r="X36" s="348"/>
      <c r="Y36" s="348"/>
      <c r="Z36" s="348"/>
      <c r="AA36" s="348"/>
      <c r="AB36" s="348"/>
      <c r="AC36" s="348"/>
      <c r="AD36" s="348"/>
      <c r="AE36" s="348"/>
      <c r="AF36" s="348"/>
      <c r="AG36" s="348">
        <f t="shared" si="2"/>
        <v>0.15061795252662788</v>
      </c>
      <c r="AH36" s="348">
        <f t="shared" si="3"/>
        <v>0.15061795252662788</v>
      </c>
      <c r="AI36" s="349">
        <f t="shared" si="4"/>
        <v>316297.70030591852</v>
      </c>
      <c r="AJ36" s="145">
        <f t="shared" si="5"/>
        <v>1</v>
      </c>
      <c r="AK36" s="145">
        <f t="shared" si="6"/>
        <v>1</v>
      </c>
      <c r="AL36" s="145">
        <f t="shared" si="7"/>
        <v>1</v>
      </c>
      <c r="AM36" s="145">
        <f t="shared" si="8"/>
        <v>1</v>
      </c>
      <c r="AN36" s="145">
        <f t="shared" si="9"/>
        <v>1</v>
      </c>
      <c r="AO36" s="145">
        <f t="shared" si="10"/>
        <v>1</v>
      </c>
      <c r="AP36" s="145">
        <f t="shared" si="11"/>
        <v>1</v>
      </c>
      <c r="AQ36" s="145">
        <f t="shared" si="12"/>
        <v>1</v>
      </c>
      <c r="AR36" s="145">
        <f t="shared" si="13"/>
        <v>1</v>
      </c>
      <c r="AS36" s="145">
        <f t="shared" si="14"/>
        <v>1</v>
      </c>
      <c r="AT36" s="145">
        <f t="shared" si="15"/>
        <v>1</v>
      </c>
      <c r="AU36" s="145">
        <f t="shared" si="16"/>
        <v>1</v>
      </c>
      <c r="AV36" s="145">
        <f t="shared" si="17"/>
        <v>1</v>
      </c>
      <c r="AW36" s="145">
        <f t="shared" si="18"/>
        <v>1</v>
      </c>
      <c r="AX36" s="145">
        <f t="shared" si="19"/>
        <v>1</v>
      </c>
      <c r="AY36" s="145">
        <f t="shared" si="20"/>
        <v>1</v>
      </c>
      <c r="AZ36" s="145">
        <f t="shared" si="21"/>
        <v>1</v>
      </c>
      <c r="BA36" s="145">
        <f t="shared" si="22"/>
        <v>1</v>
      </c>
      <c r="BB36" s="145">
        <f t="shared" si="23"/>
        <v>1</v>
      </c>
      <c r="BC36" s="145">
        <f t="shared" si="24"/>
        <v>1</v>
      </c>
      <c r="BD36" s="145">
        <f t="shared" si="25"/>
        <v>1</v>
      </c>
      <c r="BE36" s="145">
        <f t="shared" si="26"/>
        <v>1</v>
      </c>
      <c r="BF36" s="145">
        <f t="shared" si="27"/>
        <v>1</v>
      </c>
      <c r="BG36" s="145">
        <f t="shared" si="28"/>
        <v>1</v>
      </c>
      <c r="BH36" s="145">
        <f t="shared" si="29"/>
        <v>1</v>
      </c>
      <c r="BI36" s="145">
        <f t="shared" si="30"/>
        <v>1</v>
      </c>
      <c r="BJ36" s="145">
        <f t="shared" si="31"/>
        <v>1</v>
      </c>
    </row>
    <row r="37" spans="1:62" ht="15.75" x14ac:dyDescent="0.25">
      <c r="A37" s="344"/>
      <c r="B37" s="345">
        <f t="shared" si="1"/>
        <v>7</v>
      </c>
      <c r="C37" s="346">
        <f>IF('תנאי סף'!$AK37&lt;&gt;1,"",'תנאי סף'!C37)</f>
        <v>580356210</v>
      </c>
      <c r="D37" s="346">
        <f>IF('תנאי סף'!$AK37&lt;&gt;1,"",'תנאי סף'!D37)</f>
        <v>1001844164</v>
      </c>
      <c r="E37" s="346" t="str">
        <f>IF('תנאי סף'!$AK37&lt;&gt;1,"",'תנאי סף'!E37)</f>
        <v>חוצה ישראל מוקד 2 שער הנגב</v>
      </c>
      <c r="F37" s="346" t="str">
        <f>IF('תנאי סף'!$AK37&lt;&gt;1,"",'תנאי סף'!F37)</f>
        <v>שח"ם, ארגון השחקנים והשחקניות בישרא</v>
      </c>
      <c r="G37" s="347">
        <f>'עדיפות לפריפריה'!AA37</f>
        <v>0.14432989690721648</v>
      </c>
      <c r="H37" s="347">
        <f>'מספר המשתתפים'!AA37</f>
        <v>9.433962264150943E-3</v>
      </c>
      <c r="I37" s="347">
        <f>'ייחודיות ומורכבות'!Z37</f>
        <v>0.16981132075471697</v>
      </c>
      <c r="J37" s="347">
        <f>'מספר הרצות'!Z37</f>
        <v>0.13636363636363635</v>
      </c>
      <c r="K37" s="347">
        <f>'הערכה כללית ותרומה לקהילה'!Z37</f>
        <v>0.20833333333333334</v>
      </c>
      <c r="L37" s="347"/>
      <c r="M37" s="347"/>
      <c r="N37" s="347"/>
      <c r="O37" s="347"/>
      <c r="P37" s="348"/>
      <c r="Q37" s="348"/>
      <c r="R37" s="348"/>
      <c r="S37" s="348"/>
      <c r="T37" s="348"/>
      <c r="U37" s="348"/>
      <c r="V37" s="348"/>
      <c r="W37" s="348"/>
      <c r="X37" s="348"/>
      <c r="Y37" s="348"/>
      <c r="Z37" s="348"/>
      <c r="AA37" s="348"/>
      <c r="AB37" s="348"/>
      <c r="AC37" s="348"/>
      <c r="AD37" s="348"/>
      <c r="AE37" s="348"/>
      <c r="AF37" s="348"/>
      <c r="AG37" s="348">
        <f t="shared" si="2"/>
        <v>0.1146259276287481</v>
      </c>
      <c r="AH37" s="348">
        <f t="shared" si="3"/>
        <v>0.1146259276287481</v>
      </c>
      <c r="AI37" s="349">
        <f t="shared" si="4"/>
        <v>240714.448020371</v>
      </c>
      <c r="AJ37" s="145">
        <f t="shared" si="5"/>
        <v>1</v>
      </c>
      <c r="AK37" s="145">
        <f t="shared" si="6"/>
        <v>1</v>
      </c>
      <c r="AL37" s="145">
        <f t="shared" si="7"/>
        <v>1</v>
      </c>
      <c r="AM37" s="145">
        <f t="shared" si="8"/>
        <v>1</v>
      </c>
      <c r="AN37" s="145">
        <f t="shared" si="9"/>
        <v>1</v>
      </c>
      <c r="AO37" s="145">
        <f t="shared" si="10"/>
        <v>1</v>
      </c>
      <c r="AP37" s="145">
        <f t="shared" si="11"/>
        <v>1</v>
      </c>
      <c r="AQ37" s="145">
        <f t="shared" si="12"/>
        <v>1</v>
      </c>
      <c r="AR37" s="145">
        <f t="shared" si="13"/>
        <v>1</v>
      </c>
      <c r="AS37" s="145">
        <f t="shared" si="14"/>
        <v>1</v>
      </c>
      <c r="AT37" s="145">
        <f t="shared" si="15"/>
        <v>1</v>
      </c>
      <c r="AU37" s="145">
        <f t="shared" si="16"/>
        <v>1</v>
      </c>
      <c r="AV37" s="145">
        <f t="shared" si="17"/>
        <v>1</v>
      </c>
      <c r="AW37" s="145">
        <f t="shared" si="18"/>
        <v>1</v>
      </c>
      <c r="AX37" s="145">
        <f t="shared" si="19"/>
        <v>1</v>
      </c>
      <c r="AY37" s="145">
        <f t="shared" si="20"/>
        <v>1</v>
      </c>
      <c r="AZ37" s="145">
        <f t="shared" si="21"/>
        <v>1</v>
      </c>
      <c r="BA37" s="145">
        <f t="shared" si="22"/>
        <v>1</v>
      </c>
      <c r="BB37" s="145">
        <f t="shared" si="23"/>
        <v>1</v>
      </c>
      <c r="BC37" s="145">
        <f t="shared" si="24"/>
        <v>1</v>
      </c>
      <c r="BD37" s="145">
        <f t="shared" si="25"/>
        <v>1</v>
      </c>
      <c r="BE37" s="145">
        <f t="shared" si="26"/>
        <v>1</v>
      </c>
      <c r="BF37" s="145">
        <f t="shared" si="27"/>
        <v>1</v>
      </c>
      <c r="BG37" s="145">
        <f t="shared" si="28"/>
        <v>1</v>
      </c>
      <c r="BH37" s="145">
        <f t="shared" si="29"/>
        <v>1</v>
      </c>
      <c r="BI37" s="145">
        <f t="shared" si="30"/>
        <v>1</v>
      </c>
      <c r="BJ37" s="145">
        <f t="shared" si="31"/>
        <v>1</v>
      </c>
    </row>
    <row r="38" spans="1:62" ht="15.75" x14ac:dyDescent="0.25">
      <c r="A38" s="344"/>
      <c r="B38" s="345" t="str">
        <f t="shared" si="1"/>
        <v/>
      </c>
      <c r="C38" s="346" t="str">
        <f>IF('תנאי סף'!$AK38&lt;&gt;1,"",'תנאי סף'!C38)</f>
        <v/>
      </c>
      <c r="D38" s="346" t="str">
        <f>IF('תנאי סף'!$AK38&lt;&gt;1,"",'תנאי סף'!D38)</f>
        <v/>
      </c>
      <c r="E38" s="346" t="str">
        <f>IF('תנאי סף'!$AK38&lt;&gt;1,"",'תנאי סף'!E38)</f>
        <v/>
      </c>
      <c r="F38" s="346" t="str">
        <f>IF('תנאי סף'!$AK38&lt;&gt;1,"",'תנאי סף'!F38)</f>
        <v/>
      </c>
      <c r="G38" s="347" t="str">
        <f>'עדיפות לפריפריה'!AA38</f>
        <v/>
      </c>
      <c r="H38" s="347" t="str">
        <f>'מספר המשתתפים'!AA38</f>
        <v/>
      </c>
      <c r="I38" s="347" t="str">
        <f>'ייחודיות ומורכבות'!Z38</f>
        <v/>
      </c>
      <c r="J38" s="347" t="str">
        <f>'מספר הרצות'!Z38</f>
        <v/>
      </c>
      <c r="K38" s="347" t="str">
        <f>'הערכה כללית ותרומה לקהילה'!Z38</f>
        <v/>
      </c>
      <c r="L38" s="347"/>
      <c r="M38" s="347"/>
      <c r="N38" s="347"/>
      <c r="O38" s="347"/>
      <c r="P38" s="348"/>
      <c r="Q38" s="348"/>
      <c r="R38" s="348"/>
      <c r="S38" s="348"/>
      <c r="T38" s="348"/>
      <c r="U38" s="348"/>
      <c r="V38" s="348"/>
      <c r="W38" s="348"/>
      <c r="X38" s="348"/>
      <c r="Y38" s="348"/>
      <c r="Z38" s="348"/>
      <c r="AA38" s="348"/>
      <c r="AB38" s="348"/>
      <c r="AC38" s="348"/>
      <c r="AD38" s="348"/>
      <c r="AE38" s="348"/>
      <c r="AF38" s="348"/>
      <c r="AG38" s="348" t="str">
        <f t="shared" si="2"/>
        <v/>
      </c>
      <c r="AH38" s="348" t="str">
        <f t="shared" si="3"/>
        <v/>
      </c>
      <c r="AI38" s="349" t="str">
        <f t="shared" si="4"/>
        <v/>
      </c>
      <c r="AJ38" s="145">
        <f t="shared" si="5"/>
        <v>1</v>
      </c>
      <c r="AK38" s="145">
        <f t="shared" si="6"/>
        <v>1</v>
      </c>
      <c r="AL38" s="145">
        <f t="shared" si="7"/>
        <v>1</v>
      </c>
      <c r="AM38" s="145">
        <f t="shared" si="8"/>
        <v>1</v>
      </c>
      <c r="AN38" s="145">
        <f t="shared" si="9"/>
        <v>1</v>
      </c>
      <c r="AO38" s="145">
        <f t="shared" si="10"/>
        <v>1</v>
      </c>
      <c r="AP38" s="145">
        <f t="shared" si="11"/>
        <v>1</v>
      </c>
      <c r="AQ38" s="145">
        <f t="shared" si="12"/>
        <v>1</v>
      </c>
      <c r="AR38" s="145">
        <f t="shared" si="13"/>
        <v>1</v>
      </c>
      <c r="AS38" s="145">
        <f t="shared" si="14"/>
        <v>1</v>
      </c>
      <c r="AT38" s="145">
        <f t="shared" si="15"/>
        <v>1</v>
      </c>
      <c r="AU38" s="145">
        <f t="shared" si="16"/>
        <v>1</v>
      </c>
      <c r="AV38" s="145">
        <f t="shared" si="17"/>
        <v>1</v>
      </c>
      <c r="AW38" s="145">
        <f t="shared" si="18"/>
        <v>1</v>
      </c>
      <c r="AX38" s="145">
        <f t="shared" si="19"/>
        <v>1</v>
      </c>
      <c r="AY38" s="145">
        <f t="shared" si="20"/>
        <v>1</v>
      </c>
      <c r="AZ38" s="145">
        <f t="shared" si="21"/>
        <v>1</v>
      </c>
      <c r="BA38" s="145">
        <f t="shared" si="22"/>
        <v>1</v>
      </c>
      <c r="BB38" s="145">
        <f t="shared" si="23"/>
        <v>1</v>
      </c>
      <c r="BC38" s="145">
        <f t="shared" si="24"/>
        <v>1</v>
      </c>
      <c r="BD38" s="145">
        <f t="shared" si="25"/>
        <v>1</v>
      </c>
      <c r="BE38" s="145">
        <f t="shared" si="26"/>
        <v>1</v>
      </c>
      <c r="BF38" s="145">
        <f t="shared" si="27"/>
        <v>1</v>
      </c>
      <c r="BG38" s="145">
        <f t="shared" si="28"/>
        <v>1</v>
      </c>
      <c r="BH38" s="145">
        <f t="shared" si="29"/>
        <v>1</v>
      </c>
      <c r="BI38" s="145">
        <f t="shared" si="30"/>
        <v>1</v>
      </c>
      <c r="BJ38" s="145">
        <f t="shared" si="31"/>
        <v>1</v>
      </c>
    </row>
    <row r="39" spans="1:62" ht="15.75" x14ac:dyDescent="0.25">
      <c r="A39" s="344"/>
      <c r="B39" s="345" t="str">
        <f t="shared" si="1"/>
        <v/>
      </c>
      <c r="C39" s="346" t="str">
        <f>IF('תנאי סף'!$AK39&lt;&gt;1,"",'תנאי סף'!C39)</f>
        <v/>
      </c>
      <c r="D39" s="346" t="str">
        <f>IF('תנאי סף'!$AK39&lt;&gt;1,"",'תנאי סף'!D39)</f>
        <v/>
      </c>
      <c r="E39" s="346" t="str">
        <f>IF('תנאי סף'!$AK39&lt;&gt;1,"",'תנאי סף'!E39)</f>
        <v/>
      </c>
      <c r="F39" s="346" t="str">
        <f>IF('תנאי סף'!$AK39&lt;&gt;1,"",'תנאי סף'!F39)</f>
        <v/>
      </c>
      <c r="G39" s="347" t="str">
        <f>'עדיפות לפריפריה'!AA39</f>
        <v/>
      </c>
      <c r="H39" s="347" t="str">
        <f>'מספר המשתתפים'!AA39</f>
        <v/>
      </c>
      <c r="I39" s="347" t="str">
        <f>'ייחודיות ומורכבות'!Z39</f>
        <v/>
      </c>
      <c r="J39" s="347" t="str">
        <f>'מספר הרצות'!Z39</f>
        <v/>
      </c>
      <c r="K39" s="347" t="str">
        <f>'הערכה כללית ותרומה לקהילה'!Z39</f>
        <v/>
      </c>
      <c r="L39" s="347"/>
      <c r="M39" s="347"/>
      <c r="N39" s="347"/>
      <c r="O39" s="347"/>
      <c r="P39" s="348"/>
      <c r="Q39" s="348"/>
      <c r="R39" s="348"/>
      <c r="S39" s="348"/>
      <c r="T39" s="348"/>
      <c r="U39" s="348"/>
      <c r="V39" s="348"/>
      <c r="W39" s="348"/>
      <c r="X39" s="348"/>
      <c r="Y39" s="348"/>
      <c r="Z39" s="348"/>
      <c r="AA39" s="348"/>
      <c r="AB39" s="348"/>
      <c r="AC39" s="348"/>
      <c r="AD39" s="348"/>
      <c r="AE39" s="348"/>
      <c r="AF39" s="348"/>
      <c r="AG39" s="348" t="str">
        <f t="shared" si="2"/>
        <v/>
      </c>
      <c r="AH39" s="348" t="str">
        <f t="shared" si="3"/>
        <v/>
      </c>
      <c r="AI39" s="349" t="str">
        <f t="shared" si="4"/>
        <v/>
      </c>
      <c r="AJ39" s="145">
        <f t="shared" si="5"/>
        <v>1</v>
      </c>
      <c r="AK39" s="145">
        <f t="shared" si="6"/>
        <v>1</v>
      </c>
      <c r="AL39" s="145">
        <f t="shared" si="7"/>
        <v>1</v>
      </c>
      <c r="AM39" s="145">
        <f t="shared" si="8"/>
        <v>1</v>
      </c>
      <c r="AN39" s="145">
        <f t="shared" si="9"/>
        <v>1</v>
      </c>
      <c r="AO39" s="145">
        <f t="shared" si="10"/>
        <v>1</v>
      </c>
      <c r="AP39" s="145">
        <f t="shared" si="11"/>
        <v>1</v>
      </c>
      <c r="AQ39" s="145">
        <f t="shared" si="12"/>
        <v>1</v>
      </c>
      <c r="AR39" s="145">
        <f t="shared" si="13"/>
        <v>1</v>
      </c>
      <c r="AS39" s="145">
        <f t="shared" si="14"/>
        <v>1</v>
      </c>
      <c r="AT39" s="145">
        <f t="shared" si="15"/>
        <v>1</v>
      </c>
      <c r="AU39" s="145">
        <f t="shared" si="16"/>
        <v>1</v>
      </c>
      <c r="AV39" s="145">
        <f t="shared" si="17"/>
        <v>1</v>
      </c>
      <c r="AW39" s="145">
        <f t="shared" si="18"/>
        <v>1</v>
      </c>
      <c r="AX39" s="145">
        <f t="shared" si="19"/>
        <v>1</v>
      </c>
      <c r="AY39" s="145">
        <f t="shared" si="20"/>
        <v>1</v>
      </c>
      <c r="AZ39" s="145">
        <f t="shared" si="21"/>
        <v>1</v>
      </c>
      <c r="BA39" s="145">
        <f t="shared" si="22"/>
        <v>1</v>
      </c>
      <c r="BB39" s="145">
        <f t="shared" si="23"/>
        <v>1</v>
      </c>
      <c r="BC39" s="145">
        <f t="shared" si="24"/>
        <v>1</v>
      </c>
      <c r="BD39" s="145">
        <f t="shared" si="25"/>
        <v>1</v>
      </c>
      <c r="BE39" s="145">
        <f t="shared" si="26"/>
        <v>1</v>
      </c>
      <c r="BF39" s="145">
        <f t="shared" si="27"/>
        <v>1</v>
      </c>
      <c r="BG39" s="145">
        <f t="shared" si="28"/>
        <v>1</v>
      </c>
      <c r="BH39" s="145">
        <f t="shared" si="29"/>
        <v>1</v>
      </c>
      <c r="BI39" s="145">
        <f t="shared" si="30"/>
        <v>1</v>
      </c>
      <c r="BJ39" s="145">
        <f t="shared" si="31"/>
        <v>1</v>
      </c>
    </row>
    <row r="40" spans="1:62" ht="15.75" x14ac:dyDescent="0.25">
      <c r="A40" s="344"/>
      <c r="B40" s="345" t="str">
        <f t="shared" si="1"/>
        <v/>
      </c>
      <c r="C40" s="346" t="str">
        <f>IF('תנאי סף'!$AK40&lt;&gt;1,"",'תנאי סף'!C40)</f>
        <v/>
      </c>
      <c r="D40" s="346" t="str">
        <f>IF('תנאי סף'!$AK40&lt;&gt;1,"",'תנאי סף'!D40)</f>
        <v/>
      </c>
      <c r="E40" s="346" t="str">
        <f>IF('תנאי סף'!$AK40&lt;&gt;1,"",'תנאי סף'!E40)</f>
        <v/>
      </c>
      <c r="F40" s="346" t="str">
        <f>IF('תנאי סף'!$AK40&lt;&gt;1,"",'תנאי סף'!F40)</f>
        <v/>
      </c>
      <c r="G40" s="347" t="str">
        <f>'עדיפות לפריפריה'!AA40</f>
        <v/>
      </c>
      <c r="H40" s="347" t="str">
        <f>'מספר המשתתפים'!AA40</f>
        <v/>
      </c>
      <c r="I40" s="347" t="str">
        <f>'ייחודיות ומורכבות'!Z40</f>
        <v/>
      </c>
      <c r="J40" s="347" t="str">
        <f>'מספר הרצות'!Z40</f>
        <v/>
      </c>
      <c r="K40" s="347" t="str">
        <f>'הערכה כללית ותרומה לקהילה'!Z40</f>
        <v/>
      </c>
      <c r="L40" s="347"/>
      <c r="M40" s="347"/>
      <c r="N40" s="347"/>
      <c r="O40" s="347"/>
      <c r="P40" s="348"/>
      <c r="Q40" s="348"/>
      <c r="R40" s="348"/>
      <c r="S40" s="348"/>
      <c r="T40" s="348"/>
      <c r="U40" s="348"/>
      <c r="V40" s="348"/>
      <c r="W40" s="348"/>
      <c r="X40" s="348"/>
      <c r="Y40" s="348"/>
      <c r="Z40" s="348"/>
      <c r="AA40" s="348"/>
      <c r="AB40" s="348"/>
      <c r="AC40" s="348"/>
      <c r="AD40" s="348"/>
      <c r="AE40" s="348"/>
      <c r="AF40" s="348"/>
      <c r="AG40" s="348" t="str">
        <f t="shared" si="2"/>
        <v/>
      </c>
      <c r="AH40" s="348" t="str">
        <f t="shared" si="3"/>
        <v/>
      </c>
      <c r="AI40" s="349" t="str">
        <f t="shared" si="4"/>
        <v/>
      </c>
      <c r="AJ40" s="145">
        <f t="shared" si="5"/>
        <v>1</v>
      </c>
      <c r="AK40" s="145">
        <f t="shared" si="6"/>
        <v>1</v>
      </c>
      <c r="AL40" s="145">
        <f t="shared" si="7"/>
        <v>1</v>
      </c>
      <c r="AM40" s="145">
        <f t="shared" si="8"/>
        <v>1</v>
      </c>
      <c r="AN40" s="145">
        <f t="shared" si="9"/>
        <v>1</v>
      </c>
      <c r="AO40" s="145">
        <f t="shared" si="10"/>
        <v>1</v>
      </c>
      <c r="AP40" s="145">
        <f t="shared" si="11"/>
        <v>1</v>
      </c>
      <c r="AQ40" s="145">
        <f t="shared" si="12"/>
        <v>1</v>
      </c>
      <c r="AR40" s="145">
        <f t="shared" si="13"/>
        <v>1</v>
      </c>
      <c r="AS40" s="145">
        <f t="shared" si="14"/>
        <v>1</v>
      </c>
      <c r="AT40" s="145">
        <f t="shared" si="15"/>
        <v>1</v>
      </c>
      <c r="AU40" s="145">
        <f t="shared" si="16"/>
        <v>1</v>
      </c>
      <c r="AV40" s="145">
        <f t="shared" si="17"/>
        <v>1</v>
      </c>
      <c r="AW40" s="145">
        <f t="shared" si="18"/>
        <v>1</v>
      </c>
      <c r="AX40" s="145">
        <f t="shared" si="19"/>
        <v>1</v>
      </c>
      <c r="AY40" s="145">
        <f t="shared" si="20"/>
        <v>1</v>
      </c>
      <c r="AZ40" s="145">
        <f t="shared" si="21"/>
        <v>1</v>
      </c>
      <c r="BA40" s="145">
        <f t="shared" si="22"/>
        <v>1</v>
      </c>
      <c r="BB40" s="145">
        <f t="shared" si="23"/>
        <v>1</v>
      </c>
      <c r="BC40" s="145">
        <f t="shared" si="24"/>
        <v>1</v>
      </c>
      <c r="BD40" s="145">
        <f t="shared" si="25"/>
        <v>1</v>
      </c>
      <c r="BE40" s="145">
        <f t="shared" si="26"/>
        <v>1</v>
      </c>
      <c r="BF40" s="145">
        <f t="shared" si="27"/>
        <v>1</v>
      </c>
      <c r="BG40" s="145">
        <f t="shared" si="28"/>
        <v>1</v>
      </c>
      <c r="BH40" s="145">
        <f t="shared" si="29"/>
        <v>1</v>
      </c>
      <c r="BI40" s="145">
        <f t="shared" si="30"/>
        <v>1</v>
      </c>
      <c r="BJ40" s="145">
        <f t="shared" si="31"/>
        <v>1</v>
      </c>
    </row>
    <row r="41" spans="1:62" ht="15.75" x14ac:dyDescent="0.25">
      <c r="A41" s="344"/>
      <c r="B41" s="345" t="str">
        <f t="shared" si="1"/>
        <v/>
      </c>
      <c r="C41" s="346" t="str">
        <f>IF('תנאי סף'!$AK41&lt;&gt;1,"",'תנאי סף'!C41)</f>
        <v/>
      </c>
      <c r="D41" s="346" t="str">
        <f>IF('תנאי סף'!$AK41&lt;&gt;1,"",'תנאי סף'!D41)</f>
        <v/>
      </c>
      <c r="E41" s="346" t="str">
        <f>IF('תנאי סף'!$AK41&lt;&gt;1,"",'תנאי סף'!E41)</f>
        <v/>
      </c>
      <c r="F41" s="346" t="str">
        <f>IF('תנאי סף'!$AK41&lt;&gt;1,"",'תנאי סף'!F41)</f>
        <v/>
      </c>
      <c r="G41" s="347" t="str">
        <f>'עדיפות לפריפריה'!AA41</f>
        <v/>
      </c>
      <c r="H41" s="347" t="str">
        <f>'מספר המשתתפים'!AA41</f>
        <v/>
      </c>
      <c r="I41" s="347" t="str">
        <f>'ייחודיות ומורכבות'!Z41</f>
        <v/>
      </c>
      <c r="J41" s="347" t="str">
        <f>'מספר הרצות'!Z41</f>
        <v/>
      </c>
      <c r="K41" s="347" t="str">
        <f>'הערכה כללית ותרומה לקהילה'!Z41</f>
        <v/>
      </c>
      <c r="L41" s="347"/>
      <c r="M41" s="347"/>
      <c r="N41" s="347"/>
      <c r="O41" s="347"/>
      <c r="P41" s="348"/>
      <c r="Q41" s="348"/>
      <c r="R41" s="348"/>
      <c r="S41" s="348"/>
      <c r="T41" s="348"/>
      <c r="U41" s="348"/>
      <c r="V41" s="348"/>
      <c r="W41" s="348"/>
      <c r="X41" s="348"/>
      <c r="Y41" s="348"/>
      <c r="Z41" s="348"/>
      <c r="AA41" s="348"/>
      <c r="AB41" s="348"/>
      <c r="AC41" s="348"/>
      <c r="AD41" s="348"/>
      <c r="AE41" s="348"/>
      <c r="AF41" s="348"/>
      <c r="AG41" s="348" t="str">
        <f t="shared" si="2"/>
        <v/>
      </c>
      <c r="AH41" s="348" t="str">
        <f t="shared" si="3"/>
        <v/>
      </c>
      <c r="AI41" s="349" t="str">
        <f t="shared" si="4"/>
        <v/>
      </c>
      <c r="AJ41" s="145">
        <f t="shared" si="5"/>
        <v>1</v>
      </c>
      <c r="AK41" s="145">
        <f t="shared" si="6"/>
        <v>1</v>
      </c>
      <c r="AL41" s="145">
        <f t="shared" si="7"/>
        <v>1</v>
      </c>
      <c r="AM41" s="145">
        <f t="shared" si="8"/>
        <v>1</v>
      </c>
      <c r="AN41" s="145">
        <f t="shared" si="9"/>
        <v>1</v>
      </c>
      <c r="AO41" s="145">
        <f t="shared" si="10"/>
        <v>1</v>
      </c>
      <c r="AP41" s="145">
        <f t="shared" si="11"/>
        <v>1</v>
      </c>
      <c r="AQ41" s="145">
        <f t="shared" si="12"/>
        <v>1</v>
      </c>
      <c r="AR41" s="145">
        <f t="shared" si="13"/>
        <v>1</v>
      </c>
      <c r="AS41" s="145">
        <f t="shared" si="14"/>
        <v>1</v>
      </c>
      <c r="AT41" s="145">
        <f t="shared" si="15"/>
        <v>1</v>
      </c>
      <c r="AU41" s="145">
        <f t="shared" si="16"/>
        <v>1</v>
      </c>
      <c r="AV41" s="145">
        <f t="shared" si="17"/>
        <v>1</v>
      </c>
      <c r="AW41" s="145">
        <f t="shared" si="18"/>
        <v>1</v>
      </c>
      <c r="AX41" s="145">
        <f t="shared" si="19"/>
        <v>1</v>
      </c>
      <c r="AY41" s="145">
        <f t="shared" si="20"/>
        <v>1</v>
      </c>
      <c r="AZ41" s="145">
        <f t="shared" si="21"/>
        <v>1</v>
      </c>
      <c r="BA41" s="145">
        <f t="shared" si="22"/>
        <v>1</v>
      </c>
      <c r="BB41" s="145">
        <f t="shared" si="23"/>
        <v>1</v>
      </c>
      <c r="BC41" s="145">
        <f t="shared" si="24"/>
        <v>1</v>
      </c>
      <c r="BD41" s="145">
        <f t="shared" si="25"/>
        <v>1</v>
      </c>
      <c r="BE41" s="145">
        <f t="shared" si="26"/>
        <v>1</v>
      </c>
      <c r="BF41" s="145">
        <f t="shared" si="27"/>
        <v>1</v>
      </c>
      <c r="BG41" s="145">
        <f t="shared" si="28"/>
        <v>1</v>
      </c>
      <c r="BH41" s="145">
        <f t="shared" si="29"/>
        <v>1</v>
      </c>
      <c r="BI41" s="145">
        <f t="shared" si="30"/>
        <v>1</v>
      </c>
      <c r="BJ41" s="145">
        <f t="shared" si="31"/>
        <v>1</v>
      </c>
    </row>
    <row r="42" spans="1:62" ht="15.75" x14ac:dyDescent="0.25">
      <c r="A42" s="344"/>
      <c r="B42" s="345" t="str">
        <f t="shared" si="1"/>
        <v/>
      </c>
      <c r="C42" s="346" t="str">
        <f>IF('תנאי סף'!$AK42&lt;&gt;1,"",'תנאי סף'!C42)</f>
        <v/>
      </c>
      <c r="D42" s="346" t="str">
        <f>IF('תנאי סף'!$AK42&lt;&gt;1,"",'תנאי סף'!D42)</f>
        <v/>
      </c>
      <c r="E42" s="346" t="str">
        <f>IF('תנאי סף'!$AK42&lt;&gt;1,"",'תנאי סף'!E42)</f>
        <v/>
      </c>
      <c r="F42" s="346" t="str">
        <f>IF('תנאי סף'!$AK42&lt;&gt;1,"",'תנאי סף'!F42)</f>
        <v/>
      </c>
      <c r="G42" s="347" t="str">
        <f>'עדיפות לפריפריה'!AA42</f>
        <v/>
      </c>
      <c r="H42" s="347" t="str">
        <f>'מספר המשתתפים'!AA42</f>
        <v/>
      </c>
      <c r="I42" s="347" t="str">
        <f>'ייחודיות ומורכבות'!Z42</f>
        <v/>
      </c>
      <c r="J42" s="347" t="str">
        <f>'מספר הרצות'!Z42</f>
        <v/>
      </c>
      <c r="K42" s="347" t="str">
        <f>'הערכה כללית ותרומה לקהילה'!Z42</f>
        <v/>
      </c>
      <c r="L42" s="347"/>
      <c r="M42" s="347"/>
      <c r="N42" s="347"/>
      <c r="O42" s="347"/>
      <c r="P42" s="348"/>
      <c r="Q42" s="348"/>
      <c r="R42" s="348"/>
      <c r="S42" s="348"/>
      <c r="T42" s="348"/>
      <c r="U42" s="348"/>
      <c r="V42" s="348"/>
      <c r="W42" s="348"/>
      <c r="X42" s="348"/>
      <c r="Y42" s="348"/>
      <c r="Z42" s="348"/>
      <c r="AA42" s="348"/>
      <c r="AB42" s="348"/>
      <c r="AC42" s="348"/>
      <c r="AD42" s="348"/>
      <c r="AE42" s="348"/>
      <c r="AF42" s="348"/>
      <c r="AG42" s="348" t="str">
        <f t="shared" si="2"/>
        <v/>
      </c>
      <c r="AH42" s="348" t="str">
        <f t="shared" si="3"/>
        <v/>
      </c>
      <c r="AI42" s="349" t="str">
        <f t="shared" si="4"/>
        <v/>
      </c>
      <c r="AJ42" s="145">
        <f t="shared" si="5"/>
        <v>1</v>
      </c>
      <c r="AK42" s="145">
        <f t="shared" si="6"/>
        <v>1</v>
      </c>
      <c r="AL42" s="145">
        <f t="shared" si="7"/>
        <v>1</v>
      </c>
      <c r="AM42" s="145">
        <f t="shared" si="8"/>
        <v>1</v>
      </c>
      <c r="AN42" s="145">
        <f t="shared" si="9"/>
        <v>1</v>
      </c>
      <c r="AO42" s="145">
        <f t="shared" si="10"/>
        <v>1</v>
      </c>
      <c r="AP42" s="145">
        <f t="shared" si="11"/>
        <v>1</v>
      </c>
      <c r="AQ42" s="145">
        <f t="shared" si="12"/>
        <v>1</v>
      </c>
      <c r="AR42" s="145">
        <f t="shared" si="13"/>
        <v>1</v>
      </c>
      <c r="AS42" s="145">
        <f t="shared" si="14"/>
        <v>1</v>
      </c>
      <c r="AT42" s="145">
        <f t="shared" si="15"/>
        <v>1</v>
      </c>
      <c r="AU42" s="145">
        <f t="shared" si="16"/>
        <v>1</v>
      </c>
      <c r="AV42" s="145">
        <f t="shared" si="17"/>
        <v>1</v>
      </c>
      <c r="AW42" s="145">
        <f t="shared" si="18"/>
        <v>1</v>
      </c>
      <c r="AX42" s="145">
        <f t="shared" si="19"/>
        <v>1</v>
      </c>
      <c r="AY42" s="145">
        <f t="shared" si="20"/>
        <v>1</v>
      </c>
      <c r="AZ42" s="145">
        <f t="shared" si="21"/>
        <v>1</v>
      </c>
      <c r="BA42" s="145">
        <f t="shared" si="22"/>
        <v>1</v>
      </c>
      <c r="BB42" s="145">
        <f t="shared" si="23"/>
        <v>1</v>
      </c>
      <c r="BC42" s="145">
        <f t="shared" si="24"/>
        <v>1</v>
      </c>
      <c r="BD42" s="145">
        <f t="shared" si="25"/>
        <v>1</v>
      </c>
      <c r="BE42" s="145">
        <f t="shared" si="26"/>
        <v>1</v>
      </c>
      <c r="BF42" s="145">
        <f t="shared" si="27"/>
        <v>1</v>
      </c>
      <c r="BG42" s="145">
        <f t="shared" si="28"/>
        <v>1</v>
      </c>
      <c r="BH42" s="145">
        <f t="shared" si="29"/>
        <v>1</v>
      </c>
      <c r="BI42" s="145">
        <f t="shared" si="30"/>
        <v>1</v>
      </c>
      <c r="BJ42" s="145">
        <f t="shared" si="31"/>
        <v>1</v>
      </c>
    </row>
    <row r="43" spans="1:62" ht="15.75" x14ac:dyDescent="0.25">
      <c r="A43" s="344"/>
      <c r="B43" s="345" t="str">
        <f t="shared" si="1"/>
        <v/>
      </c>
      <c r="C43" s="346" t="str">
        <f>IF('תנאי סף'!$AK43&lt;&gt;1,"",'תנאי סף'!C43)</f>
        <v/>
      </c>
      <c r="D43" s="346" t="str">
        <f>IF('תנאי סף'!$AK43&lt;&gt;1,"",'תנאי סף'!D43)</f>
        <v/>
      </c>
      <c r="E43" s="346" t="str">
        <f>IF('תנאי סף'!$AK43&lt;&gt;1,"",'תנאי סף'!E43)</f>
        <v/>
      </c>
      <c r="F43" s="346" t="str">
        <f>IF('תנאי סף'!$AK43&lt;&gt;1,"",'תנאי סף'!F43)</f>
        <v/>
      </c>
      <c r="G43" s="347" t="str">
        <f>'עדיפות לפריפריה'!AA43</f>
        <v/>
      </c>
      <c r="H43" s="347" t="str">
        <f>'מספר המשתתפים'!AA43</f>
        <v/>
      </c>
      <c r="I43" s="347" t="str">
        <f>'ייחודיות ומורכבות'!Z43</f>
        <v/>
      </c>
      <c r="J43" s="347" t="str">
        <f>'מספר הרצות'!Z43</f>
        <v/>
      </c>
      <c r="K43" s="347" t="str">
        <f>'הערכה כללית ותרומה לקהילה'!Z43</f>
        <v/>
      </c>
      <c r="L43" s="347"/>
      <c r="M43" s="347"/>
      <c r="N43" s="347"/>
      <c r="O43" s="347"/>
      <c r="P43" s="348"/>
      <c r="Q43" s="348"/>
      <c r="R43" s="348"/>
      <c r="S43" s="348"/>
      <c r="T43" s="348"/>
      <c r="U43" s="348"/>
      <c r="V43" s="348"/>
      <c r="W43" s="348"/>
      <c r="X43" s="348"/>
      <c r="Y43" s="348"/>
      <c r="Z43" s="348"/>
      <c r="AA43" s="348"/>
      <c r="AB43" s="348"/>
      <c r="AC43" s="348"/>
      <c r="AD43" s="348"/>
      <c r="AE43" s="348"/>
      <c r="AF43" s="348"/>
      <c r="AG43" s="348" t="str">
        <f t="shared" si="2"/>
        <v/>
      </c>
      <c r="AH43" s="348" t="str">
        <f t="shared" si="3"/>
        <v/>
      </c>
      <c r="AI43" s="349" t="str">
        <f t="shared" si="4"/>
        <v/>
      </c>
      <c r="AJ43" s="145">
        <f t="shared" si="5"/>
        <v>1</v>
      </c>
      <c r="AK43" s="145">
        <f t="shared" si="6"/>
        <v>1</v>
      </c>
      <c r="AL43" s="145">
        <f t="shared" si="7"/>
        <v>1</v>
      </c>
      <c r="AM43" s="145">
        <f t="shared" si="8"/>
        <v>1</v>
      </c>
      <c r="AN43" s="145">
        <f t="shared" si="9"/>
        <v>1</v>
      </c>
      <c r="AO43" s="145">
        <f t="shared" si="10"/>
        <v>1</v>
      </c>
      <c r="AP43" s="145">
        <f t="shared" si="11"/>
        <v>1</v>
      </c>
      <c r="AQ43" s="145">
        <f t="shared" si="12"/>
        <v>1</v>
      </c>
      <c r="AR43" s="145">
        <f t="shared" si="13"/>
        <v>1</v>
      </c>
      <c r="AS43" s="145">
        <f t="shared" si="14"/>
        <v>1</v>
      </c>
      <c r="AT43" s="145">
        <f t="shared" si="15"/>
        <v>1</v>
      </c>
      <c r="AU43" s="145">
        <f t="shared" si="16"/>
        <v>1</v>
      </c>
      <c r="AV43" s="145">
        <f t="shared" si="17"/>
        <v>1</v>
      </c>
      <c r="AW43" s="145">
        <f t="shared" si="18"/>
        <v>1</v>
      </c>
      <c r="AX43" s="145">
        <f t="shared" si="19"/>
        <v>1</v>
      </c>
      <c r="AY43" s="145">
        <f t="shared" si="20"/>
        <v>1</v>
      </c>
      <c r="AZ43" s="145">
        <f t="shared" si="21"/>
        <v>1</v>
      </c>
      <c r="BA43" s="145">
        <f t="shared" si="22"/>
        <v>1</v>
      </c>
      <c r="BB43" s="145">
        <f t="shared" si="23"/>
        <v>1</v>
      </c>
      <c r="BC43" s="145">
        <f t="shared" si="24"/>
        <v>1</v>
      </c>
      <c r="BD43" s="145">
        <f t="shared" si="25"/>
        <v>1</v>
      </c>
      <c r="BE43" s="145">
        <f t="shared" si="26"/>
        <v>1</v>
      </c>
      <c r="BF43" s="145">
        <f t="shared" si="27"/>
        <v>1</v>
      </c>
      <c r="BG43" s="145">
        <f t="shared" si="28"/>
        <v>1</v>
      </c>
      <c r="BH43" s="145">
        <f t="shared" si="29"/>
        <v>1</v>
      </c>
      <c r="BI43" s="145">
        <f t="shared" si="30"/>
        <v>1</v>
      </c>
      <c r="BJ43" s="145">
        <f t="shared" si="31"/>
        <v>1</v>
      </c>
    </row>
    <row r="44" spans="1:62" ht="15.75" x14ac:dyDescent="0.25">
      <c r="A44" s="344"/>
      <c r="B44" s="345" t="str">
        <f t="shared" si="1"/>
        <v/>
      </c>
      <c r="C44" s="346" t="str">
        <f>IF('תנאי סף'!$AK44&lt;&gt;1,"",'תנאי סף'!C44)</f>
        <v/>
      </c>
      <c r="D44" s="346" t="str">
        <f>IF('תנאי סף'!$AK44&lt;&gt;1,"",'תנאי סף'!D44)</f>
        <v/>
      </c>
      <c r="E44" s="346" t="str">
        <f>IF('תנאי סף'!$AK44&lt;&gt;1,"",'תנאי סף'!E44)</f>
        <v/>
      </c>
      <c r="F44" s="346" t="str">
        <f>IF('תנאי סף'!$AK44&lt;&gt;1,"",'תנאי סף'!F44)</f>
        <v/>
      </c>
      <c r="G44" s="347" t="str">
        <f>'עדיפות לפריפריה'!AA44</f>
        <v/>
      </c>
      <c r="H44" s="347" t="str">
        <f>'מספר המשתתפים'!AA44</f>
        <v/>
      </c>
      <c r="I44" s="347" t="str">
        <f>'ייחודיות ומורכבות'!Z44</f>
        <v/>
      </c>
      <c r="J44" s="347" t="str">
        <f>'מספר הרצות'!Z44</f>
        <v/>
      </c>
      <c r="K44" s="347" t="str">
        <f>'הערכה כללית ותרומה לקהילה'!Z44</f>
        <v/>
      </c>
      <c r="L44" s="347"/>
      <c r="M44" s="347"/>
      <c r="N44" s="347"/>
      <c r="O44" s="347"/>
      <c r="P44" s="348"/>
      <c r="Q44" s="348"/>
      <c r="R44" s="348"/>
      <c r="S44" s="348"/>
      <c r="T44" s="348"/>
      <c r="U44" s="348"/>
      <c r="V44" s="348"/>
      <c r="W44" s="348"/>
      <c r="X44" s="348"/>
      <c r="Y44" s="348"/>
      <c r="Z44" s="348"/>
      <c r="AA44" s="348"/>
      <c r="AB44" s="348"/>
      <c r="AC44" s="348"/>
      <c r="AD44" s="348"/>
      <c r="AE44" s="348"/>
      <c r="AF44" s="348"/>
      <c r="AG44" s="348" t="str">
        <f t="shared" si="2"/>
        <v/>
      </c>
      <c r="AH44" s="348" t="str">
        <f t="shared" si="3"/>
        <v/>
      </c>
      <c r="AI44" s="349" t="str">
        <f t="shared" si="4"/>
        <v/>
      </c>
      <c r="AJ44" s="145">
        <f t="shared" si="5"/>
        <v>1</v>
      </c>
      <c r="AK44" s="145">
        <f t="shared" si="6"/>
        <v>1</v>
      </c>
      <c r="AL44" s="145">
        <f t="shared" si="7"/>
        <v>1</v>
      </c>
      <c r="AM44" s="145">
        <f t="shared" si="8"/>
        <v>1</v>
      </c>
      <c r="AN44" s="145">
        <f t="shared" si="9"/>
        <v>1</v>
      </c>
      <c r="AO44" s="145">
        <f t="shared" si="10"/>
        <v>1</v>
      </c>
      <c r="AP44" s="145">
        <f t="shared" si="11"/>
        <v>1</v>
      </c>
      <c r="AQ44" s="145">
        <f t="shared" si="12"/>
        <v>1</v>
      </c>
      <c r="AR44" s="145">
        <f t="shared" si="13"/>
        <v>1</v>
      </c>
      <c r="AS44" s="145">
        <f t="shared" si="14"/>
        <v>1</v>
      </c>
      <c r="AT44" s="145">
        <f t="shared" si="15"/>
        <v>1</v>
      </c>
      <c r="AU44" s="145">
        <f t="shared" si="16"/>
        <v>1</v>
      </c>
      <c r="AV44" s="145">
        <f t="shared" si="17"/>
        <v>1</v>
      </c>
      <c r="AW44" s="145">
        <f t="shared" si="18"/>
        <v>1</v>
      </c>
      <c r="AX44" s="145">
        <f t="shared" si="19"/>
        <v>1</v>
      </c>
      <c r="AY44" s="145">
        <f t="shared" si="20"/>
        <v>1</v>
      </c>
      <c r="AZ44" s="145">
        <f t="shared" si="21"/>
        <v>1</v>
      </c>
      <c r="BA44" s="145">
        <f t="shared" si="22"/>
        <v>1</v>
      </c>
      <c r="BB44" s="145">
        <f t="shared" si="23"/>
        <v>1</v>
      </c>
      <c r="BC44" s="145">
        <f t="shared" si="24"/>
        <v>1</v>
      </c>
      <c r="BD44" s="145">
        <f t="shared" si="25"/>
        <v>1</v>
      </c>
      <c r="BE44" s="145">
        <f t="shared" si="26"/>
        <v>1</v>
      </c>
      <c r="BF44" s="145">
        <f t="shared" si="27"/>
        <v>1</v>
      </c>
      <c r="BG44" s="145">
        <f t="shared" si="28"/>
        <v>1</v>
      </c>
      <c r="BH44" s="145">
        <f t="shared" si="29"/>
        <v>1</v>
      </c>
      <c r="BI44" s="145">
        <f t="shared" si="30"/>
        <v>1</v>
      </c>
      <c r="BJ44" s="145">
        <f t="shared" si="31"/>
        <v>1</v>
      </c>
    </row>
    <row r="45" spans="1:62" ht="15.75" x14ac:dyDescent="0.25">
      <c r="A45" s="344"/>
      <c r="B45" s="345" t="str">
        <f t="shared" si="1"/>
        <v/>
      </c>
      <c r="C45" s="346" t="str">
        <f>IF('תנאי סף'!$AK45&lt;&gt;1,"",'תנאי סף'!C45)</f>
        <v/>
      </c>
      <c r="D45" s="346" t="str">
        <f>IF('תנאי סף'!$AK45&lt;&gt;1,"",'תנאי סף'!D45)</f>
        <v/>
      </c>
      <c r="E45" s="346" t="str">
        <f>IF('תנאי סף'!$AK45&lt;&gt;1,"",'תנאי סף'!E45)</f>
        <v/>
      </c>
      <c r="F45" s="346" t="str">
        <f>IF('תנאי סף'!$AK45&lt;&gt;1,"",'תנאי סף'!F45)</f>
        <v/>
      </c>
      <c r="G45" s="347" t="str">
        <f>'עדיפות לפריפריה'!AA45</f>
        <v/>
      </c>
      <c r="H45" s="347" t="str">
        <f>'מספר המשתתפים'!AA45</f>
        <v/>
      </c>
      <c r="I45" s="347" t="str">
        <f>'ייחודיות ומורכבות'!Z45</f>
        <v/>
      </c>
      <c r="J45" s="347" t="str">
        <f>'מספר הרצות'!Z45</f>
        <v/>
      </c>
      <c r="K45" s="347" t="str">
        <f>'הערכה כללית ותרומה לקהילה'!Z45</f>
        <v/>
      </c>
      <c r="L45" s="347"/>
      <c r="M45" s="347"/>
      <c r="N45" s="347"/>
      <c r="O45" s="347"/>
      <c r="P45" s="348"/>
      <c r="Q45" s="348"/>
      <c r="R45" s="348"/>
      <c r="S45" s="348"/>
      <c r="T45" s="348"/>
      <c r="U45" s="348"/>
      <c r="V45" s="348"/>
      <c r="W45" s="348"/>
      <c r="X45" s="348"/>
      <c r="Y45" s="348"/>
      <c r="Z45" s="348"/>
      <c r="AA45" s="348"/>
      <c r="AB45" s="348"/>
      <c r="AC45" s="348"/>
      <c r="AD45" s="348"/>
      <c r="AE45" s="348"/>
      <c r="AF45" s="348"/>
      <c r="AG45" s="348" t="str">
        <f t="shared" si="2"/>
        <v/>
      </c>
      <c r="AH45" s="348" t="str">
        <f t="shared" si="3"/>
        <v/>
      </c>
      <c r="AI45" s="349" t="str">
        <f t="shared" si="4"/>
        <v/>
      </c>
      <c r="AJ45" s="145">
        <f t="shared" si="5"/>
        <v>1</v>
      </c>
      <c r="AK45" s="145">
        <f t="shared" si="6"/>
        <v>1</v>
      </c>
      <c r="AL45" s="145">
        <f t="shared" si="7"/>
        <v>1</v>
      </c>
      <c r="AM45" s="145">
        <f t="shared" si="8"/>
        <v>1</v>
      </c>
      <c r="AN45" s="145">
        <f t="shared" si="9"/>
        <v>1</v>
      </c>
      <c r="AO45" s="145">
        <f t="shared" si="10"/>
        <v>1</v>
      </c>
      <c r="AP45" s="145">
        <f t="shared" si="11"/>
        <v>1</v>
      </c>
      <c r="AQ45" s="145">
        <f t="shared" si="12"/>
        <v>1</v>
      </c>
      <c r="AR45" s="145">
        <f t="shared" si="13"/>
        <v>1</v>
      </c>
      <c r="AS45" s="145">
        <f t="shared" si="14"/>
        <v>1</v>
      </c>
      <c r="AT45" s="145">
        <f t="shared" si="15"/>
        <v>1</v>
      </c>
      <c r="AU45" s="145">
        <f t="shared" si="16"/>
        <v>1</v>
      </c>
      <c r="AV45" s="145">
        <f t="shared" si="17"/>
        <v>1</v>
      </c>
      <c r="AW45" s="145">
        <f t="shared" si="18"/>
        <v>1</v>
      </c>
      <c r="AX45" s="145">
        <f t="shared" si="19"/>
        <v>1</v>
      </c>
      <c r="AY45" s="145">
        <f t="shared" si="20"/>
        <v>1</v>
      </c>
      <c r="AZ45" s="145">
        <f t="shared" si="21"/>
        <v>1</v>
      </c>
      <c r="BA45" s="145">
        <f t="shared" si="22"/>
        <v>1</v>
      </c>
      <c r="BB45" s="145">
        <f t="shared" si="23"/>
        <v>1</v>
      </c>
      <c r="BC45" s="145">
        <f t="shared" si="24"/>
        <v>1</v>
      </c>
      <c r="BD45" s="145">
        <f t="shared" si="25"/>
        <v>1</v>
      </c>
      <c r="BE45" s="145">
        <f t="shared" si="26"/>
        <v>1</v>
      </c>
      <c r="BF45" s="145">
        <f t="shared" si="27"/>
        <v>1</v>
      </c>
      <c r="BG45" s="145">
        <f t="shared" si="28"/>
        <v>1</v>
      </c>
      <c r="BH45" s="145">
        <f t="shared" si="29"/>
        <v>1</v>
      </c>
      <c r="BI45" s="145">
        <f t="shared" si="30"/>
        <v>1</v>
      </c>
      <c r="BJ45" s="145">
        <f t="shared" si="31"/>
        <v>1</v>
      </c>
    </row>
    <row r="46" spans="1:62" ht="15.75" x14ac:dyDescent="0.25">
      <c r="A46" s="344"/>
      <c r="B46" s="345" t="str">
        <f t="shared" si="1"/>
        <v/>
      </c>
      <c r="C46" s="346" t="str">
        <f>IF('תנאי סף'!$AK46&lt;&gt;1,"",'תנאי סף'!C46)</f>
        <v/>
      </c>
      <c r="D46" s="346" t="str">
        <f>IF('תנאי סף'!$AK46&lt;&gt;1,"",'תנאי סף'!D46)</f>
        <v/>
      </c>
      <c r="E46" s="346" t="str">
        <f>IF('תנאי סף'!$AK46&lt;&gt;1,"",'תנאי סף'!E46)</f>
        <v/>
      </c>
      <c r="F46" s="346" t="str">
        <f>IF('תנאי סף'!$AK46&lt;&gt;1,"",'תנאי סף'!F46)</f>
        <v/>
      </c>
      <c r="G46" s="347" t="str">
        <f>'עדיפות לפריפריה'!AA46</f>
        <v/>
      </c>
      <c r="H46" s="347" t="str">
        <f>'מספר המשתתפים'!AA46</f>
        <v/>
      </c>
      <c r="I46" s="347" t="str">
        <f>'ייחודיות ומורכבות'!Z46</f>
        <v/>
      </c>
      <c r="J46" s="347" t="str">
        <f>'מספר הרצות'!Z46</f>
        <v/>
      </c>
      <c r="K46" s="347" t="str">
        <f>'הערכה כללית ותרומה לקהילה'!Z46</f>
        <v/>
      </c>
      <c r="L46" s="347"/>
      <c r="M46" s="347"/>
      <c r="N46" s="347"/>
      <c r="O46" s="347"/>
      <c r="P46" s="348"/>
      <c r="Q46" s="348"/>
      <c r="R46" s="348"/>
      <c r="S46" s="348"/>
      <c r="T46" s="348"/>
      <c r="U46" s="348"/>
      <c r="V46" s="348"/>
      <c r="W46" s="348"/>
      <c r="X46" s="348"/>
      <c r="Y46" s="348"/>
      <c r="Z46" s="348"/>
      <c r="AA46" s="348"/>
      <c r="AB46" s="348"/>
      <c r="AC46" s="348"/>
      <c r="AD46" s="348"/>
      <c r="AE46" s="348"/>
      <c r="AF46" s="348"/>
      <c r="AG46" s="348" t="str">
        <f t="shared" si="2"/>
        <v/>
      </c>
      <c r="AH46" s="348" t="str">
        <f t="shared" si="3"/>
        <v/>
      </c>
      <c r="AI46" s="349" t="str">
        <f t="shared" si="4"/>
        <v/>
      </c>
      <c r="AJ46" s="145">
        <f t="shared" si="5"/>
        <v>1</v>
      </c>
      <c r="AK46" s="145">
        <f t="shared" si="6"/>
        <v>1</v>
      </c>
      <c r="AL46" s="145">
        <f t="shared" si="7"/>
        <v>1</v>
      </c>
      <c r="AM46" s="145">
        <f t="shared" si="8"/>
        <v>1</v>
      </c>
      <c r="AN46" s="145">
        <f t="shared" si="9"/>
        <v>1</v>
      </c>
      <c r="AO46" s="145">
        <f t="shared" si="10"/>
        <v>1</v>
      </c>
      <c r="AP46" s="145">
        <f t="shared" si="11"/>
        <v>1</v>
      </c>
      <c r="AQ46" s="145">
        <f t="shared" si="12"/>
        <v>1</v>
      </c>
      <c r="AR46" s="145">
        <f t="shared" si="13"/>
        <v>1</v>
      </c>
      <c r="AS46" s="145">
        <f t="shared" si="14"/>
        <v>1</v>
      </c>
      <c r="AT46" s="145">
        <f t="shared" si="15"/>
        <v>1</v>
      </c>
      <c r="AU46" s="145">
        <f t="shared" si="16"/>
        <v>1</v>
      </c>
      <c r="AV46" s="145">
        <f t="shared" si="17"/>
        <v>1</v>
      </c>
      <c r="AW46" s="145">
        <f t="shared" si="18"/>
        <v>1</v>
      </c>
      <c r="AX46" s="145">
        <f t="shared" si="19"/>
        <v>1</v>
      </c>
      <c r="AY46" s="145">
        <f t="shared" si="20"/>
        <v>1</v>
      </c>
      <c r="AZ46" s="145">
        <f t="shared" si="21"/>
        <v>1</v>
      </c>
      <c r="BA46" s="145">
        <f t="shared" si="22"/>
        <v>1</v>
      </c>
      <c r="BB46" s="145">
        <f t="shared" si="23"/>
        <v>1</v>
      </c>
      <c r="BC46" s="145">
        <f t="shared" si="24"/>
        <v>1</v>
      </c>
      <c r="BD46" s="145">
        <f t="shared" si="25"/>
        <v>1</v>
      </c>
      <c r="BE46" s="145">
        <f t="shared" si="26"/>
        <v>1</v>
      </c>
      <c r="BF46" s="145">
        <f t="shared" si="27"/>
        <v>1</v>
      </c>
      <c r="BG46" s="145">
        <f t="shared" si="28"/>
        <v>1</v>
      </c>
      <c r="BH46" s="145">
        <f t="shared" si="29"/>
        <v>1</v>
      </c>
      <c r="BI46" s="145">
        <f t="shared" si="30"/>
        <v>1</v>
      </c>
      <c r="BJ46" s="145">
        <f t="shared" si="31"/>
        <v>1</v>
      </c>
    </row>
    <row r="47" spans="1:62" ht="15.75" x14ac:dyDescent="0.25">
      <c r="A47" s="344"/>
      <c r="B47" s="345" t="str">
        <f t="shared" si="1"/>
        <v/>
      </c>
      <c r="C47" s="346" t="str">
        <f>IF('תנאי סף'!$AK47&lt;&gt;1,"",'תנאי סף'!C47)</f>
        <v/>
      </c>
      <c r="D47" s="346" t="str">
        <f>IF('תנאי סף'!$AK47&lt;&gt;1,"",'תנאי סף'!D47)</f>
        <v/>
      </c>
      <c r="E47" s="346" t="str">
        <f>IF('תנאי סף'!$AK47&lt;&gt;1,"",'תנאי סף'!E47)</f>
        <v/>
      </c>
      <c r="F47" s="346" t="str">
        <f>IF('תנאי סף'!$AK47&lt;&gt;1,"",'תנאי סף'!F47)</f>
        <v/>
      </c>
      <c r="G47" s="347" t="str">
        <f>'עדיפות לפריפריה'!AA47</f>
        <v/>
      </c>
      <c r="H47" s="347" t="str">
        <f>'מספר המשתתפים'!AA47</f>
        <v/>
      </c>
      <c r="I47" s="347" t="str">
        <f>'ייחודיות ומורכבות'!Z47</f>
        <v/>
      </c>
      <c r="J47" s="347" t="str">
        <f>'מספר הרצות'!Z47</f>
        <v/>
      </c>
      <c r="K47" s="347" t="str">
        <f>'הערכה כללית ותרומה לקהילה'!Z47</f>
        <v/>
      </c>
      <c r="L47" s="347"/>
      <c r="M47" s="347"/>
      <c r="N47" s="347"/>
      <c r="O47" s="347"/>
      <c r="P47" s="348"/>
      <c r="Q47" s="348"/>
      <c r="R47" s="348"/>
      <c r="S47" s="348"/>
      <c r="T47" s="348"/>
      <c r="U47" s="348"/>
      <c r="V47" s="348"/>
      <c r="W47" s="348"/>
      <c r="X47" s="348"/>
      <c r="Y47" s="348"/>
      <c r="Z47" s="348"/>
      <c r="AA47" s="348"/>
      <c r="AB47" s="348"/>
      <c r="AC47" s="348"/>
      <c r="AD47" s="348"/>
      <c r="AE47" s="348"/>
      <c r="AF47" s="348"/>
      <c r="AG47" s="348" t="str">
        <f t="shared" si="2"/>
        <v/>
      </c>
      <c r="AH47" s="348" t="str">
        <f t="shared" si="3"/>
        <v/>
      </c>
      <c r="AI47" s="349" t="str">
        <f t="shared" si="4"/>
        <v/>
      </c>
      <c r="AJ47" s="145">
        <f t="shared" si="5"/>
        <v>1</v>
      </c>
      <c r="AK47" s="145">
        <f t="shared" si="6"/>
        <v>1</v>
      </c>
      <c r="AL47" s="145">
        <f t="shared" si="7"/>
        <v>1</v>
      </c>
      <c r="AM47" s="145">
        <f t="shared" si="8"/>
        <v>1</v>
      </c>
      <c r="AN47" s="145">
        <f t="shared" si="9"/>
        <v>1</v>
      </c>
      <c r="AO47" s="145">
        <f t="shared" si="10"/>
        <v>1</v>
      </c>
      <c r="AP47" s="145">
        <f t="shared" si="11"/>
        <v>1</v>
      </c>
      <c r="AQ47" s="145">
        <f t="shared" si="12"/>
        <v>1</v>
      </c>
      <c r="AR47" s="145">
        <f t="shared" si="13"/>
        <v>1</v>
      </c>
      <c r="AS47" s="145">
        <f t="shared" si="14"/>
        <v>1</v>
      </c>
      <c r="AT47" s="145">
        <f t="shared" si="15"/>
        <v>1</v>
      </c>
      <c r="AU47" s="145">
        <f t="shared" si="16"/>
        <v>1</v>
      </c>
      <c r="AV47" s="145">
        <f t="shared" si="17"/>
        <v>1</v>
      </c>
      <c r="AW47" s="145">
        <f t="shared" si="18"/>
        <v>1</v>
      </c>
      <c r="AX47" s="145">
        <f t="shared" si="19"/>
        <v>1</v>
      </c>
      <c r="AY47" s="145">
        <f t="shared" si="20"/>
        <v>1</v>
      </c>
      <c r="AZ47" s="145">
        <f t="shared" si="21"/>
        <v>1</v>
      </c>
      <c r="BA47" s="145">
        <f t="shared" si="22"/>
        <v>1</v>
      </c>
      <c r="BB47" s="145">
        <f t="shared" si="23"/>
        <v>1</v>
      </c>
      <c r="BC47" s="145">
        <f t="shared" si="24"/>
        <v>1</v>
      </c>
      <c r="BD47" s="145">
        <f t="shared" si="25"/>
        <v>1</v>
      </c>
      <c r="BE47" s="145">
        <f t="shared" si="26"/>
        <v>1</v>
      </c>
      <c r="BF47" s="145">
        <f t="shared" si="27"/>
        <v>1</v>
      </c>
      <c r="BG47" s="145">
        <f t="shared" si="28"/>
        <v>1</v>
      </c>
      <c r="BH47" s="145">
        <f t="shared" si="29"/>
        <v>1</v>
      </c>
      <c r="BI47" s="145">
        <f t="shared" si="30"/>
        <v>1</v>
      </c>
      <c r="BJ47" s="145">
        <f t="shared" si="31"/>
        <v>1</v>
      </c>
    </row>
    <row r="48" spans="1:62" ht="15.75" x14ac:dyDescent="0.25">
      <c r="A48" s="344"/>
      <c r="B48" s="345" t="str">
        <f t="shared" si="1"/>
        <v/>
      </c>
      <c r="C48" s="346" t="str">
        <f>IF('תנאי סף'!$AK48&lt;&gt;1,"",'תנאי סף'!C48)</f>
        <v/>
      </c>
      <c r="D48" s="346" t="str">
        <f>IF('תנאי סף'!$AK48&lt;&gt;1,"",'תנאי סף'!D48)</f>
        <v/>
      </c>
      <c r="E48" s="346" t="str">
        <f>IF('תנאי סף'!$AK48&lt;&gt;1,"",'תנאי סף'!E48)</f>
        <v/>
      </c>
      <c r="F48" s="346" t="str">
        <f>IF('תנאי סף'!$AK48&lt;&gt;1,"",'תנאי סף'!F48)</f>
        <v/>
      </c>
      <c r="G48" s="347" t="str">
        <f>'עדיפות לפריפריה'!AA48</f>
        <v/>
      </c>
      <c r="H48" s="347" t="str">
        <f>'מספר המשתתפים'!AA48</f>
        <v/>
      </c>
      <c r="I48" s="347" t="str">
        <f>'ייחודיות ומורכבות'!Z48</f>
        <v/>
      </c>
      <c r="J48" s="347" t="str">
        <f>'מספר הרצות'!Z48</f>
        <v/>
      </c>
      <c r="K48" s="347" t="str">
        <f>'הערכה כללית ותרומה לקהילה'!Z48</f>
        <v/>
      </c>
      <c r="L48" s="347"/>
      <c r="M48" s="347"/>
      <c r="N48" s="347"/>
      <c r="O48" s="347"/>
      <c r="P48" s="348"/>
      <c r="Q48" s="348"/>
      <c r="R48" s="348"/>
      <c r="S48" s="348"/>
      <c r="T48" s="348"/>
      <c r="U48" s="348"/>
      <c r="V48" s="348"/>
      <c r="W48" s="348"/>
      <c r="X48" s="348"/>
      <c r="Y48" s="348"/>
      <c r="Z48" s="348"/>
      <c r="AA48" s="348"/>
      <c r="AB48" s="348"/>
      <c r="AC48" s="348"/>
      <c r="AD48" s="348"/>
      <c r="AE48" s="348"/>
      <c r="AF48" s="348"/>
      <c r="AG48" s="348" t="str">
        <f t="shared" si="2"/>
        <v/>
      </c>
      <c r="AH48" s="348" t="str">
        <f t="shared" si="3"/>
        <v/>
      </c>
      <c r="AI48" s="349" t="str">
        <f t="shared" si="4"/>
        <v/>
      </c>
      <c r="AJ48" s="145">
        <f t="shared" si="5"/>
        <v>1</v>
      </c>
      <c r="AK48" s="145">
        <f t="shared" si="6"/>
        <v>1</v>
      </c>
      <c r="AL48" s="145">
        <f t="shared" si="7"/>
        <v>1</v>
      </c>
      <c r="AM48" s="145">
        <f t="shared" si="8"/>
        <v>1</v>
      </c>
      <c r="AN48" s="145">
        <f t="shared" si="9"/>
        <v>1</v>
      </c>
      <c r="AO48" s="145">
        <f t="shared" si="10"/>
        <v>1</v>
      </c>
      <c r="AP48" s="145">
        <f t="shared" si="11"/>
        <v>1</v>
      </c>
      <c r="AQ48" s="145">
        <f t="shared" si="12"/>
        <v>1</v>
      </c>
      <c r="AR48" s="145">
        <f t="shared" si="13"/>
        <v>1</v>
      </c>
      <c r="AS48" s="145">
        <f t="shared" si="14"/>
        <v>1</v>
      </c>
      <c r="AT48" s="145">
        <f t="shared" si="15"/>
        <v>1</v>
      </c>
      <c r="AU48" s="145">
        <f t="shared" si="16"/>
        <v>1</v>
      </c>
      <c r="AV48" s="145">
        <f t="shared" si="17"/>
        <v>1</v>
      </c>
      <c r="AW48" s="145">
        <f t="shared" si="18"/>
        <v>1</v>
      </c>
      <c r="AX48" s="145">
        <f t="shared" si="19"/>
        <v>1</v>
      </c>
      <c r="AY48" s="145">
        <f t="shared" si="20"/>
        <v>1</v>
      </c>
      <c r="AZ48" s="145">
        <f t="shared" si="21"/>
        <v>1</v>
      </c>
      <c r="BA48" s="145">
        <f t="shared" si="22"/>
        <v>1</v>
      </c>
      <c r="BB48" s="145">
        <f t="shared" si="23"/>
        <v>1</v>
      </c>
      <c r="BC48" s="145">
        <f t="shared" si="24"/>
        <v>1</v>
      </c>
      <c r="BD48" s="145">
        <f t="shared" si="25"/>
        <v>1</v>
      </c>
      <c r="BE48" s="145">
        <f t="shared" si="26"/>
        <v>1</v>
      </c>
      <c r="BF48" s="145">
        <f t="shared" si="27"/>
        <v>1</v>
      </c>
      <c r="BG48" s="145">
        <f t="shared" si="28"/>
        <v>1</v>
      </c>
      <c r="BH48" s="145">
        <f t="shared" si="29"/>
        <v>1</v>
      </c>
      <c r="BI48" s="145">
        <f t="shared" si="30"/>
        <v>1</v>
      </c>
      <c r="BJ48" s="145">
        <f t="shared" si="31"/>
        <v>1</v>
      </c>
    </row>
    <row r="49" spans="1:62" ht="15.75" x14ac:dyDescent="0.25">
      <c r="A49" s="344"/>
      <c r="B49" s="345" t="str">
        <f t="shared" si="1"/>
        <v/>
      </c>
      <c r="C49" s="346" t="str">
        <f>IF('תנאי סף'!$AK49&lt;&gt;1,"",'תנאי סף'!C49)</f>
        <v/>
      </c>
      <c r="D49" s="346" t="str">
        <f>IF('תנאי סף'!$AK49&lt;&gt;1,"",'תנאי סף'!D49)</f>
        <v/>
      </c>
      <c r="E49" s="346" t="str">
        <f>IF('תנאי סף'!$AK49&lt;&gt;1,"",'תנאי סף'!E49)</f>
        <v/>
      </c>
      <c r="F49" s="346" t="str">
        <f>IF('תנאי סף'!$AK49&lt;&gt;1,"",'תנאי סף'!F49)</f>
        <v/>
      </c>
      <c r="G49" s="347" t="str">
        <f>'עדיפות לפריפריה'!AA49</f>
        <v/>
      </c>
      <c r="H49" s="347" t="str">
        <f>'מספר המשתתפים'!AA49</f>
        <v/>
      </c>
      <c r="I49" s="347" t="str">
        <f>'ייחודיות ומורכבות'!Z49</f>
        <v/>
      </c>
      <c r="J49" s="347" t="str">
        <f>'מספר הרצות'!Z49</f>
        <v/>
      </c>
      <c r="K49" s="347" t="str">
        <f>'הערכה כללית ותרומה לקהילה'!Z49</f>
        <v/>
      </c>
      <c r="L49" s="347"/>
      <c r="M49" s="347"/>
      <c r="N49" s="347"/>
      <c r="O49" s="347"/>
      <c r="P49" s="348"/>
      <c r="Q49" s="348"/>
      <c r="R49" s="348"/>
      <c r="S49" s="348"/>
      <c r="T49" s="348"/>
      <c r="U49" s="348"/>
      <c r="V49" s="348"/>
      <c r="W49" s="348"/>
      <c r="X49" s="348"/>
      <c r="Y49" s="348"/>
      <c r="Z49" s="348"/>
      <c r="AA49" s="348"/>
      <c r="AB49" s="348"/>
      <c r="AC49" s="348"/>
      <c r="AD49" s="348"/>
      <c r="AE49" s="348"/>
      <c r="AF49" s="348"/>
      <c r="AG49" s="348" t="str">
        <f t="shared" si="2"/>
        <v/>
      </c>
      <c r="AH49" s="348" t="str">
        <f t="shared" si="3"/>
        <v/>
      </c>
      <c r="AI49" s="349" t="str">
        <f t="shared" si="4"/>
        <v/>
      </c>
      <c r="AJ49" s="145">
        <f t="shared" si="5"/>
        <v>1</v>
      </c>
      <c r="AK49" s="145">
        <f t="shared" si="6"/>
        <v>1</v>
      </c>
      <c r="AL49" s="145">
        <f t="shared" si="7"/>
        <v>1</v>
      </c>
      <c r="AM49" s="145">
        <f t="shared" si="8"/>
        <v>1</v>
      </c>
      <c r="AN49" s="145">
        <f t="shared" si="9"/>
        <v>1</v>
      </c>
      <c r="AO49" s="145">
        <f t="shared" si="10"/>
        <v>1</v>
      </c>
      <c r="AP49" s="145">
        <f t="shared" si="11"/>
        <v>1</v>
      </c>
      <c r="AQ49" s="145">
        <f t="shared" si="12"/>
        <v>1</v>
      </c>
      <c r="AR49" s="145">
        <f t="shared" si="13"/>
        <v>1</v>
      </c>
      <c r="AS49" s="145">
        <f t="shared" si="14"/>
        <v>1</v>
      </c>
      <c r="AT49" s="145">
        <f t="shared" si="15"/>
        <v>1</v>
      </c>
      <c r="AU49" s="145">
        <f t="shared" si="16"/>
        <v>1</v>
      </c>
      <c r="AV49" s="145">
        <f t="shared" si="17"/>
        <v>1</v>
      </c>
      <c r="AW49" s="145">
        <f t="shared" si="18"/>
        <v>1</v>
      </c>
      <c r="AX49" s="145">
        <f t="shared" si="19"/>
        <v>1</v>
      </c>
      <c r="AY49" s="145">
        <f t="shared" si="20"/>
        <v>1</v>
      </c>
      <c r="AZ49" s="145">
        <f t="shared" si="21"/>
        <v>1</v>
      </c>
      <c r="BA49" s="145">
        <f t="shared" si="22"/>
        <v>1</v>
      </c>
      <c r="BB49" s="145">
        <f t="shared" si="23"/>
        <v>1</v>
      </c>
      <c r="BC49" s="145">
        <f t="shared" si="24"/>
        <v>1</v>
      </c>
      <c r="BD49" s="145">
        <f t="shared" si="25"/>
        <v>1</v>
      </c>
      <c r="BE49" s="145">
        <f t="shared" si="26"/>
        <v>1</v>
      </c>
      <c r="BF49" s="145">
        <f t="shared" si="27"/>
        <v>1</v>
      </c>
      <c r="BG49" s="145">
        <f t="shared" si="28"/>
        <v>1</v>
      </c>
      <c r="BH49" s="145">
        <f t="shared" si="29"/>
        <v>1</v>
      </c>
      <c r="BI49" s="145">
        <f t="shared" si="30"/>
        <v>1</v>
      </c>
      <c r="BJ49" s="145">
        <f t="shared" si="31"/>
        <v>1</v>
      </c>
    </row>
    <row r="50" spans="1:62" ht="15.75" x14ac:dyDescent="0.25">
      <c r="A50" s="344"/>
      <c r="B50" s="345" t="str">
        <f t="shared" si="1"/>
        <v/>
      </c>
      <c r="C50" s="346" t="str">
        <f>IF('תנאי סף'!$AK50&lt;&gt;1,"",'תנאי סף'!C50)</f>
        <v/>
      </c>
      <c r="D50" s="346" t="str">
        <f>IF('תנאי סף'!$AK50&lt;&gt;1,"",'תנאי סף'!D50)</f>
        <v/>
      </c>
      <c r="E50" s="346" t="str">
        <f>IF('תנאי סף'!$AK50&lt;&gt;1,"",'תנאי סף'!E50)</f>
        <v/>
      </c>
      <c r="F50" s="346" t="str">
        <f>IF('תנאי סף'!$AK50&lt;&gt;1,"",'תנאי סף'!F50)</f>
        <v/>
      </c>
      <c r="G50" s="347" t="str">
        <f>'עדיפות לפריפריה'!AA50</f>
        <v/>
      </c>
      <c r="H50" s="347" t="str">
        <f>'מספר המשתתפים'!AA50</f>
        <v/>
      </c>
      <c r="I50" s="347" t="str">
        <f>'ייחודיות ומורכבות'!Z50</f>
        <v/>
      </c>
      <c r="J50" s="347" t="str">
        <f>'מספר הרצות'!Z50</f>
        <v/>
      </c>
      <c r="K50" s="347" t="str">
        <f>'הערכה כללית ותרומה לקהילה'!Z50</f>
        <v/>
      </c>
      <c r="L50" s="347"/>
      <c r="M50" s="347"/>
      <c r="N50" s="347"/>
      <c r="O50" s="347"/>
      <c r="P50" s="348"/>
      <c r="Q50" s="348"/>
      <c r="R50" s="348"/>
      <c r="S50" s="348"/>
      <c r="T50" s="348"/>
      <c r="U50" s="348"/>
      <c r="V50" s="348"/>
      <c r="W50" s="348"/>
      <c r="X50" s="348"/>
      <c r="Y50" s="348"/>
      <c r="Z50" s="348"/>
      <c r="AA50" s="348"/>
      <c r="AB50" s="348"/>
      <c r="AC50" s="348"/>
      <c r="AD50" s="348"/>
      <c r="AE50" s="348"/>
      <c r="AF50" s="348"/>
      <c r="AG50" s="348" t="str">
        <f t="shared" si="2"/>
        <v/>
      </c>
      <c r="AH50" s="348" t="str">
        <f t="shared" si="3"/>
        <v/>
      </c>
      <c r="AI50" s="349" t="str">
        <f t="shared" si="4"/>
        <v/>
      </c>
      <c r="AJ50" s="145">
        <f t="shared" si="5"/>
        <v>1</v>
      </c>
      <c r="AK50" s="145">
        <f t="shared" si="6"/>
        <v>1</v>
      </c>
      <c r="AL50" s="145">
        <f t="shared" si="7"/>
        <v>1</v>
      </c>
      <c r="AM50" s="145">
        <f t="shared" si="8"/>
        <v>1</v>
      </c>
      <c r="AN50" s="145">
        <f t="shared" si="9"/>
        <v>1</v>
      </c>
      <c r="AO50" s="145">
        <f t="shared" si="10"/>
        <v>1</v>
      </c>
      <c r="AP50" s="145">
        <f t="shared" si="11"/>
        <v>1</v>
      </c>
      <c r="AQ50" s="145">
        <f t="shared" si="12"/>
        <v>1</v>
      </c>
      <c r="AR50" s="145">
        <f t="shared" si="13"/>
        <v>1</v>
      </c>
      <c r="AS50" s="145">
        <f t="shared" si="14"/>
        <v>1</v>
      </c>
      <c r="AT50" s="145">
        <f t="shared" si="15"/>
        <v>1</v>
      </c>
      <c r="AU50" s="145">
        <f t="shared" si="16"/>
        <v>1</v>
      </c>
      <c r="AV50" s="145">
        <f t="shared" si="17"/>
        <v>1</v>
      </c>
      <c r="AW50" s="145">
        <f t="shared" si="18"/>
        <v>1</v>
      </c>
      <c r="AX50" s="145">
        <f t="shared" si="19"/>
        <v>1</v>
      </c>
      <c r="AY50" s="145">
        <f t="shared" si="20"/>
        <v>1</v>
      </c>
      <c r="AZ50" s="145">
        <f t="shared" si="21"/>
        <v>1</v>
      </c>
      <c r="BA50" s="145">
        <f t="shared" si="22"/>
        <v>1</v>
      </c>
      <c r="BB50" s="145">
        <f t="shared" si="23"/>
        <v>1</v>
      </c>
      <c r="BC50" s="145">
        <f t="shared" si="24"/>
        <v>1</v>
      </c>
      <c r="BD50" s="145">
        <f t="shared" si="25"/>
        <v>1</v>
      </c>
      <c r="BE50" s="145">
        <f t="shared" si="26"/>
        <v>1</v>
      </c>
      <c r="BF50" s="145">
        <f t="shared" si="27"/>
        <v>1</v>
      </c>
      <c r="BG50" s="145">
        <f t="shared" si="28"/>
        <v>1</v>
      </c>
      <c r="BH50" s="145">
        <f t="shared" si="29"/>
        <v>1</v>
      </c>
      <c r="BI50" s="145">
        <f t="shared" si="30"/>
        <v>1</v>
      </c>
      <c r="BJ50" s="145">
        <f t="shared" si="31"/>
        <v>1</v>
      </c>
    </row>
    <row r="51" spans="1:62" ht="15.75" x14ac:dyDescent="0.25">
      <c r="A51" s="344"/>
      <c r="B51" s="345" t="str">
        <f t="shared" si="1"/>
        <v/>
      </c>
      <c r="C51" s="346" t="str">
        <f>IF('תנאי סף'!$AK51&lt;&gt;1,"",'תנאי סף'!C51)</f>
        <v/>
      </c>
      <c r="D51" s="346" t="str">
        <f>IF('תנאי סף'!$AK51&lt;&gt;1,"",'תנאי סף'!D51)</f>
        <v/>
      </c>
      <c r="E51" s="346" t="str">
        <f>IF('תנאי סף'!$AK51&lt;&gt;1,"",'תנאי סף'!E51)</f>
        <v/>
      </c>
      <c r="F51" s="346" t="str">
        <f>IF('תנאי סף'!$AK51&lt;&gt;1,"",'תנאי סף'!F51)</f>
        <v/>
      </c>
      <c r="G51" s="347" t="str">
        <f>'עדיפות לפריפריה'!AA51</f>
        <v/>
      </c>
      <c r="H51" s="347" t="str">
        <f>'מספר המשתתפים'!AA51</f>
        <v/>
      </c>
      <c r="I51" s="347" t="str">
        <f>'ייחודיות ומורכבות'!Z51</f>
        <v/>
      </c>
      <c r="J51" s="347" t="str">
        <f>'מספר הרצות'!Z51</f>
        <v/>
      </c>
      <c r="K51" s="347" t="str">
        <f>'הערכה כללית ותרומה לקהילה'!Z51</f>
        <v/>
      </c>
      <c r="L51" s="347"/>
      <c r="M51" s="347"/>
      <c r="N51" s="347"/>
      <c r="O51" s="347"/>
      <c r="P51" s="348"/>
      <c r="Q51" s="348"/>
      <c r="R51" s="348"/>
      <c r="S51" s="348"/>
      <c r="T51" s="348"/>
      <c r="U51" s="348"/>
      <c r="V51" s="348"/>
      <c r="W51" s="348"/>
      <c r="X51" s="348"/>
      <c r="Y51" s="348"/>
      <c r="Z51" s="348"/>
      <c r="AA51" s="348"/>
      <c r="AB51" s="348"/>
      <c r="AC51" s="348"/>
      <c r="AD51" s="348"/>
      <c r="AE51" s="348"/>
      <c r="AF51" s="348"/>
      <c r="AG51" s="348" t="str">
        <f t="shared" si="2"/>
        <v/>
      </c>
      <c r="AH51" s="348" t="str">
        <f t="shared" si="3"/>
        <v/>
      </c>
      <c r="AI51" s="349" t="str">
        <f t="shared" si="4"/>
        <v/>
      </c>
      <c r="AJ51" s="145">
        <f t="shared" si="5"/>
        <v>1</v>
      </c>
      <c r="AK51" s="145">
        <f t="shared" si="6"/>
        <v>1</v>
      </c>
      <c r="AL51" s="145">
        <f t="shared" si="7"/>
        <v>1</v>
      </c>
      <c r="AM51" s="145">
        <f t="shared" si="8"/>
        <v>1</v>
      </c>
      <c r="AN51" s="145">
        <f t="shared" si="9"/>
        <v>1</v>
      </c>
      <c r="AO51" s="145">
        <f t="shared" si="10"/>
        <v>1</v>
      </c>
      <c r="AP51" s="145">
        <f t="shared" si="11"/>
        <v>1</v>
      </c>
      <c r="AQ51" s="145">
        <f t="shared" si="12"/>
        <v>1</v>
      </c>
      <c r="AR51" s="145">
        <f t="shared" si="13"/>
        <v>1</v>
      </c>
      <c r="AS51" s="145">
        <f t="shared" si="14"/>
        <v>1</v>
      </c>
      <c r="AT51" s="145">
        <f t="shared" si="15"/>
        <v>1</v>
      </c>
      <c r="AU51" s="145">
        <f t="shared" si="16"/>
        <v>1</v>
      </c>
      <c r="AV51" s="145">
        <f t="shared" si="17"/>
        <v>1</v>
      </c>
      <c r="AW51" s="145">
        <f t="shared" si="18"/>
        <v>1</v>
      </c>
      <c r="AX51" s="145">
        <f t="shared" si="19"/>
        <v>1</v>
      </c>
      <c r="AY51" s="145">
        <f t="shared" si="20"/>
        <v>1</v>
      </c>
      <c r="AZ51" s="145">
        <f t="shared" si="21"/>
        <v>1</v>
      </c>
      <c r="BA51" s="145">
        <f t="shared" si="22"/>
        <v>1</v>
      </c>
      <c r="BB51" s="145">
        <f t="shared" si="23"/>
        <v>1</v>
      </c>
      <c r="BC51" s="145">
        <f t="shared" si="24"/>
        <v>1</v>
      </c>
      <c r="BD51" s="145">
        <f t="shared" si="25"/>
        <v>1</v>
      </c>
      <c r="BE51" s="145">
        <f t="shared" si="26"/>
        <v>1</v>
      </c>
      <c r="BF51" s="145">
        <f t="shared" si="27"/>
        <v>1</v>
      </c>
      <c r="BG51" s="145">
        <f t="shared" si="28"/>
        <v>1</v>
      </c>
      <c r="BH51" s="145">
        <f t="shared" si="29"/>
        <v>1</v>
      </c>
      <c r="BI51" s="145">
        <f t="shared" si="30"/>
        <v>1</v>
      </c>
      <c r="BJ51" s="145">
        <f t="shared" si="31"/>
        <v>1</v>
      </c>
    </row>
    <row r="52" spans="1:62" ht="15.75" x14ac:dyDescent="0.25">
      <c r="A52" s="344"/>
      <c r="B52" s="345" t="str">
        <f t="shared" si="1"/>
        <v/>
      </c>
      <c r="C52" s="346" t="str">
        <f>IF('תנאי סף'!$AK52&lt;&gt;1,"",'תנאי סף'!C52)</f>
        <v/>
      </c>
      <c r="D52" s="346" t="str">
        <f>IF('תנאי סף'!$AK52&lt;&gt;1,"",'תנאי סף'!D52)</f>
        <v/>
      </c>
      <c r="E52" s="346" t="str">
        <f>IF('תנאי סף'!$AK52&lt;&gt;1,"",'תנאי סף'!E52)</f>
        <v/>
      </c>
      <c r="F52" s="346" t="str">
        <f>IF('תנאי סף'!$AK52&lt;&gt;1,"",'תנאי סף'!F52)</f>
        <v/>
      </c>
      <c r="G52" s="347" t="str">
        <f>'עדיפות לפריפריה'!AA52</f>
        <v/>
      </c>
      <c r="H52" s="347" t="str">
        <f>'מספר המשתתפים'!AA52</f>
        <v/>
      </c>
      <c r="I52" s="347" t="str">
        <f>'ייחודיות ומורכבות'!Z52</f>
        <v/>
      </c>
      <c r="J52" s="347" t="str">
        <f>'מספר הרצות'!Z52</f>
        <v/>
      </c>
      <c r="K52" s="347" t="str">
        <f>'הערכה כללית ותרומה לקהילה'!Z52</f>
        <v/>
      </c>
      <c r="L52" s="347"/>
      <c r="M52" s="347"/>
      <c r="N52" s="347"/>
      <c r="O52" s="347"/>
      <c r="P52" s="348"/>
      <c r="Q52" s="348"/>
      <c r="R52" s="348"/>
      <c r="S52" s="348"/>
      <c r="T52" s="348"/>
      <c r="U52" s="348"/>
      <c r="V52" s="348"/>
      <c r="W52" s="348"/>
      <c r="X52" s="348"/>
      <c r="Y52" s="348"/>
      <c r="Z52" s="348"/>
      <c r="AA52" s="348"/>
      <c r="AB52" s="348"/>
      <c r="AC52" s="348"/>
      <c r="AD52" s="348"/>
      <c r="AE52" s="348"/>
      <c r="AF52" s="348"/>
      <c r="AG52" s="348" t="str">
        <f t="shared" si="2"/>
        <v/>
      </c>
      <c r="AH52" s="348" t="str">
        <f t="shared" si="3"/>
        <v/>
      </c>
      <c r="AI52" s="349" t="str">
        <f t="shared" si="4"/>
        <v/>
      </c>
      <c r="AJ52" s="145">
        <f t="shared" si="5"/>
        <v>1</v>
      </c>
      <c r="AK52" s="145">
        <f t="shared" si="6"/>
        <v>1</v>
      </c>
      <c r="AL52" s="145">
        <f t="shared" si="7"/>
        <v>1</v>
      </c>
      <c r="AM52" s="145">
        <f t="shared" si="8"/>
        <v>1</v>
      </c>
      <c r="AN52" s="145">
        <f t="shared" si="9"/>
        <v>1</v>
      </c>
      <c r="AO52" s="145">
        <f t="shared" si="10"/>
        <v>1</v>
      </c>
      <c r="AP52" s="145">
        <f t="shared" si="11"/>
        <v>1</v>
      </c>
      <c r="AQ52" s="145">
        <f t="shared" si="12"/>
        <v>1</v>
      </c>
      <c r="AR52" s="145">
        <f t="shared" si="13"/>
        <v>1</v>
      </c>
      <c r="AS52" s="145">
        <f t="shared" si="14"/>
        <v>1</v>
      </c>
      <c r="AT52" s="145">
        <f t="shared" si="15"/>
        <v>1</v>
      </c>
      <c r="AU52" s="145">
        <f t="shared" si="16"/>
        <v>1</v>
      </c>
      <c r="AV52" s="145">
        <f t="shared" si="17"/>
        <v>1</v>
      </c>
      <c r="AW52" s="145">
        <f t="shared" si="18"/>
        <v>1</v>
      </c>
      <c r="AX52" s="145">
        <f t="shared" si="19"/>
        <v>1</v>
      </c>
      <c r="AY52" s="145">
        <f t="shared" si="20"/>
        <v>1</v>
      </c>
      <c r="AZ52" s="145">
        <f t="shared" si="21"/>
        <v>1</v>
      </c>
      <c r="BA52" s="145">
        <f t="shared" si="22"/>
        <v>1</v>
      </c>
      <c r="BB52" s="145">
        <f t="shared" si="23"/>
        <v>1</v>
      </c>
      <c r="BC52" s="145">
        <f t="shared" si="24"/>
        <v>1</v>
      </c>
      <c r="BD52" s="145">
        <f t="shared" si="25"/>
        <v>1</v>
      </c>
      <c r="BE52" s="145">
        <f t="shared" si="26"/>
        <v>1</v>
      </c>
      <c r="BF52" s="145">
        <f t="shared" si="27"/>
        <v>1</v>
      </c>
      <c r="BG52" s="145">
        <f t="shared" si="28"/>
        <v>1</v>
      </c>
      <c r="BH52" s="145">
        <f t="shared" si="29"/>
        <v>1</v>
      </c>
      <c r="BI52" s="145">
        <f t="shared" si="30"/>
        <v>1</v>
      </c>
      <c r="BJ52" s="145">
        <f t="shared" si="31"/>
        <v>1</v>
      </c>
    </row>
    <row r="53" spans="1:62" ht="15.75" x14ac:dyDescent="0.25">
      <c r="A53" s="344"/>
      <c r="B53" s="345" t="str">
        <f t="shared" si="1"/>
        <v/>
      </c>
      <c r="C53" s="346" t="str">
        <f>IF('תנאי סף'!$AK53&lt;&gt;1,"",'תנאי סף'!C53)</f>
        <v/>
      </c>
      <c r="D53" s="346" t="str">
        <f>IF('תנאי סף'!$AK53&lt;&gt;1,"",'תנאי סף'!D53)</f>
        <v/>
      </c>
      <c r="E53" s="346" t="str">
        <f>IF('תנאי סף'!$AK53&lt;&gt;1,"",'תנאי סף'!E53)</f>
        <v/>
      </c>
      <c r="F53" s="346" t="str">
        <f>IF('תנאי סף'!$AK53&lt;&gt;1,"",'תנאי סף'!F53)</f>
        <v/>
      </c>
      <c r="G53" s="347" t="str">
        <f>'עדיפות לפריפריה'!AA53</f>
        <v/>
      </c>
      <c r="H53" s="347" t="str">
        <f>'מספר המשתתפים'!AA53</f>
        <v/>
      </c>
      <c r="I53" s="347" t="str">
        <f>'ייחודיות ומורכבות'!Z53</f>
        <v/>
      </c>
      <c r="J53" s="347" t="str">
        <f>'מספר הרצות'!Z53</f>
        <v/>
      </c>
      <c r="K53" s="347" t="str">
        <f>'הערכה כללית ותרומה לקהילה'!Z53</f>
        <v/>
      </c>
      <c r="L53" s="347"/>
      <c r="M53" s="347"/>
      <c r="N53" s="347"/>
      <c r="O53" s="347"/>
      <c r="P53" s="348"/>
      <c r="Q53" s="348"/>
      <c r="R53" s="348"/>
      <c r="S53" s="348"/>
      <c r="T53" s="348"/>
      <c r="U53" s="348"/>
      <c r="V53" s="348"/>
      <c r="W53" s="348"/>
      <c r="X53" s="348"/>
      <c r="Y53" s="348"/>
      <c r="Z53" s="348"/>
      <c r="AA53" s="348"/>
      <c r="AB53" s="348"/>
      <c r="AC53" s="348"/>
      <c r="AD53" s="348"/>
      <c r="AE53" s="348"/>
      <c r="AF53" s="348"/>
      <c r="AG53" s="348" t="str">
        <f t="shared" si="2"/>
        <v/>
      </c>
      <c r="AH53" s="348" t="str">
        <f t="shared" si="3"/>
        <v/>
      </c>
      <c r="AI53" s="349" t="str">
        <f t="shared" si="4"/>
        <v/>
      </c>
      <c r="AJ53" s="145">
        <f t="shared" si="5"/>
        <v>1</v>
      </c>
      <c r="AK53" s="145">
        <f t="shared" si="6"/>
        <v>1</v>
      </c>
      <c r="AL53" s="145">
        <f t="shared" si="7"/>
        <v>1</v>
      </c>
      <c r="AM53" s="145">
        <f t="shared" si="8"/>
        <v>1</v>
      </c>
      <c r="AN53" s="145">
        <f t="shared" si="9"/>
        <v>1</v>
      </c>
      <c r="AO53" s="145">
        <f t="shared" si="10"/>
        <v>1</v>
      </c>
      <c r="AP53" s="145">
        <f t="shared" si="11"/>
        <v>1</v>
      </c>
      <c r="AQ53" s="145">
        <f t="shared" si="12"/>
        <v>1</v>
      </c>
      <c r="AR53" s="145">
        <f t="shared" si="13"/>
        <v>1</v>
      </c>
      <c r="AS53" s="145">
        <f t="shared" si="14"/>
        <v>1</v>
      </c>
      <c r="AT53" s="145">
        <f t="shared" si="15"/>
        <v>1</v>
      </c>
      <c r="AU53" s="145">
        <f t="shared" si="16"/>
        <v>1</v>
      </c>
      <c r="AV53" s="145">
        <f t="shared" si="17"/>
        <v>1</v>
      </c>
      <c r="AW53" s="145">
        <f t="shared" si="18"/>
        <v>1</v>
      </c>
      <c r="AX53" s="145">
        <f t="shared" si="19"/>
        <v>1</v>
      </c>
      <c r="AY53" s="145">
        <f t="shared" si="20"/>
        <v>1</v>
      </c>
      <c r="AZ53" s="145">
        <f t="shared" si="21"/>
        <v>1</v>
      </c>
      <c r="BA53" s="145">
        <f t="shared" si="22"/>
        <v>1</v>
      </c>
      <c r="BB53" s="145">
        <f t="shared" si="23"/>
        <v>1</v>
      </c>
      <c r="BC53" s="145">
        <f t="shared" si="24"/>
        <v>1</v>
      </c>
      <c r="BD53" s="145">
        <f t="shared" si="25"/>
        <v>1</v>
      </c>
      <c r="BE53" s="145">
        <f t="shared" si="26"/>
        <v>1</v>
      </c>
      <c r="BF53" s="145">
        <f t="shared" si="27"/>
        <v>1</v>
      </c>
      <c r="BG53" s="145">
        <f t="shared" si="28"/>
        <v>1</v>
      </c>
      <c r="BH53" s="145">
        <f t="shared" si="29"/>
        <v>1</v>
      </c>
      <c r="BI53" s="145">
        <f t="shared" si="30"/>
        <v>1</v>
      </c>
      <c r="BJ53" s="145">
        <f t="shared" si="31"/>
        <v>1</v>
      </c>
    </row>
    <row r="54" spans="1:62" ht="15.75" x14ac:dyDescent="0.25">
      <c r="A54" s="344"/>
      <c r="B54" s="345" t="str">
        <f t="shared" si="1"/>
        <v/>
      </c>
      <c r="C54" s="346" t="str">
        <f>IF('תנאי סף'!$AK54&lt;&gt;1,"",'תנאי סף'!C54)</f>
        <v/>
      </c>
      <c r="D54" s="346" t="str">
        <f>IF('תנאי סף'!$AK54&lt;&gt;1,"",'תנאי סף'!D54)</f>
        <v/>
      </c>
      <c r="E54" s="346" t="str">
        <f>IF('תנאי סף'!$AK54&lt;&gt;1,"",'תנאי סף'!E54)</f>
        <v/>
      </c>
      <c r="F54" s="346" t="str">
        <f>IF('תנאי סף'!$AK54&lt;&gt;1,"",'תנאי סף'!F54)</f>
        <v/>
      </c>
      <c r="G54" s="347" t="str">
        <f>'עדיפות לפריפריה'!AA54</f>
        <v/>
      </c>
      <c r="H54" s="347" t="str">
        <f>'מספר המשתתפים'!AA54</f>
        <v/>
      </c>
      <c r="I54" s="347" t="str">
        <f>'ייחודיות ומורכבות'!Z54</f>
        <v/>
      </c>
      <c r="J54" s="347" t="str">
        <f>'מספר הרצות'!Z54</f>
        <v/>
      </c>
      <c r="K54" s="347" t="str">
        <f>'הערכה כללית ותרומה לקהילה'!Z54</f>
        <v/>
      </c>
      <c r="L54" s="347"/>
      <c r="M54" s="347"/>
      <c r="N54" s="347"/>
      <c r="O54" s="347"/>
      <c r="P54" s="348"/>
      <c r="Q54" s="348"/>
      <c r="R54" s="348"/>
      <c r="S54" s="348"/>
      <c r="T54" s="348"/>
      <c r="U54" s="348"/>
      <c r="V54" s="348"/>
      <c r="W54" s="348"/>
      <c r="X54" s="348"/>
      <c r="Y54" s="348"/>
      <c r="Z54" s="348"/>
      <c r="AA54" s="348"/>
      <c r="AB54" s="348"/>
      <c r="AC54" s="348"/>
      <c r="AD54" s="348"/>
      <c r="AE54" s="348"/>
      <c r="AF54" s="348"/>
      <c r="AG54" s="348" t="str">
        <f t="shared" si="2"/>
        <v/>
      </c>
      <c r="AH54" s="348" t="str">
        <f t="shared" si="3"/>
        <v/>
      </c>
      <c r="AI54" s="349" t="str">
        <f t="shared" si="4"/>
        <v/>
      </c>
      <c r="AJ54" s="145">
        <f t="shared" si="5"/>
        <v>1</v>
      </c>
      <c r="AK54" s="145">
        <f t="shared" si="6"/>
        <v>1</v>
      </c>
      <c r="AL54" s="145">
        <f t="shared" si="7"/>
        <v>1</v>
      </c>
      <c r="AM54" s="145">
        <f t="shared" si="8"/>
        <v>1</v>
      </c>
      <c r="AN54" s="145">
        <f t="shared" si="9"/>
        <v>1</v>
      </c>
      <c r="AO54" s="145">
        <f t="shared" si="10"/>
        <v>1</v>
      </c>
      <c r="AP54" s="145">
        <f t="shared" si="11"/>
        <v>1</v>
      </c>
      <c r="AQ54" s="145">
        <f t="shared" si="12"/>
        <v>1</v>
      </c>
      <c r="AR54" s="145">
        <f t="shared" si="13"/>
        <v>1</v>
      </c>
      <c r="AS54" s="145">
        <f t="shared" si="14"/>
        <v>1</v>
      </c>
      <c r="AT54" s="145">
        <f t="shared" si="15"/>
        <v>1</v>
      </c>
      <c r="AU54" s="145">
        <f t="shared" si="16"/>
        <v>1</v>
      </c>
      <c r="AV54" s="145">
        <f t="shared" si="17"/>
        <v>1</v>
      </c>
      <c r="AW54" s="145">
        <f t="shared" si="18"/>
        <v>1</v>
      </c>
      <c r="AX54" s="145">
        <f t="shared" si="19"/>
        <v>1</v>
      </c>
      <c r="AY54" s="145">
        <f t="shared" si="20"/>
        <v>1</v>
      </c>
      <c r="AZ54" s="145">
        <f t="shared" si="21"/>
        <v>1</v>
      </c>
      <c r="BA54" s="145">
        <f t="shared" si="22"/>
        <v>1</v>
      </c>
      <c r="BB54" s="145">
        <f t="shared" si="23"/>
        <v>1</v>
      </c>
      <c r="BC54" s="145">
        <f t="shared" si="24"/>
        <v>1</v>
      </c>
      <c r="BD54" s="145">
        <f t="shared" si="25"/>
        <v>1</v>
      </c>
      <c r="BE54" s="145">
        <f t="shared" si="26"/>
        <v>1</v>
      </c>
      <c r="BF54" s="145">
        <f t="shared" si="27"/>
        <v>1</v>
      </c>
      <c r="BG54" s="145">
        <f t="shared" si="28"/>
        <v>1</v>
      </c>
      <c r="BH54" s="145">
        <f t="shared" si="29"/>
        <v>1</v>
      </c>
      <c r="BI54" s="145">
        <f t="shared" si="30"/>
        <v>1</v>
      </c>
      <c r="BJ54" s="145">
        <f t="shared" si="31"/>
        <v>1</v>
      </c>
    </row>
    <row r="55" spans="1:62" ht="15.75" x14ac:dyDescent="0.25">
      <c r="A55" s="344"/>
      <c r="B55" s="345" t="str">
        <f t="shared" si="1"/>
        <v/>
      </c>
      <c r="C55" s="346" t="str">
        <f>IF('תנאי סף'!$AK55&lt;&gt;1,"",'תנאי סף'!C55)</f>
        <v/>
      </c>
      <c r="D55" s="346" t="str">
        <f>IF('תנאי סף'!$AK55&lt;&gt;1,"",'תנאי סף'!D55)</f>
        <v/>
      </c>
      <c r="E55" s="346" t="str">
        <f>IF('תנאי סף'!$AK55&lt;&gt;1,"",'תנאי סף'!E55)</f>
        <v/>
      </c>
      <c r="F55" s="346" t="str">
        <f>IF('תנאי סף'!$AK55&lt;&gt;1,"",'תנאי סף'!F55)</f>
        <v/>
      </c>
      <c r="G55" s="347" t="str">
        <f>'עדיפות לפריפריה'!AA55</f>
        <v/>
      </c>
      <c r="H55" s="347" t="str">
        <f>'מספר המשתתפים'!AA55</f>
        <v/>
      </c>
      <c r="I55" s="347" t="str">
        <f>'ייחודיות ומורכבות'!Z55</f>
        <v/>
      </c>
      <c r="J55" s="347" t="str">
        <f>'מספר הרצות'!Z55</f>
        <v/>
      </c>
      <c r="K55" s="347" t="str">
        <f>'הערכה כללית ותרומה לקהילה'!Z55</f>
        <v/>
      </c>
      <c r="L55" s="347"/>
      <c r="M55" s="347"/>
      <c r="N55" s="347"/>
      <c r="O55" s="347"/>
      <c r="P55" s="348"/>
      <c r="Q55" s="348"/>
      <c r="R55" s="348"/>
      <c r="S55" s="348"/>
      <c r="T55" s="348"/>
      <c r="U55" s="348"/>
      <c r="V55" s="348"/>
      <c r="W55" s="348"/>
      <c r="X55" s="348"/>
      <c r="Y55" s="348"/>
      <c r="Z55" s="348"/>
      <c r="AA55" s="348"/>
      <c r="AB55" s="348"/>
      <c r="AC55" s="348"/>
      <c r="AD55" s="348"/>
      <c r="AE55" s="348"/>
      <c r="AF55" s="348"/>
      <c r="AG55" s="348" t="str">
        <f t="shared" si="2"/>
        <v/>
      </c>
      <c r="AH55" s="348" t="str">
        <f t="shared" si="3"/>
        <v/>
      </c>
      <c r="AI55" s="349" t="str">
        <f t="shared" si="4"/>
        <v/>
      </c>
      <c r="AJ55" s="145">
        <f t="shared" si="5"/>
        <v>1</v>
      </c>
      <c r="AK55" s="145">
        <f t="shared" si="6"/>
        <v>1</v>
      </c>
      <c r="AL55" s="145">
        <f t="shared" si="7"/>
        <v>1</v>
      </c>
      <c r="AM55" s="145">
        <f t="shared" si="8"/>
        <v>1</v>
      </c>
      <c r="AN55" s="145">
        <f t="shared" si="9"/>
        <v>1</v>
      </c>
      <c r="AO55" s="145">
        <f t="shared" si="10"/>
        <v>1</v>
      </c>
      <c r="AP55" s="145">
        <f t="shared" si="11"/>
        <v>1</v>
      </c>
      <c r="AQ55" s="145">
        <f t="shared" si="12"/>
        <v>1</v>
      </c>
      <c r="AR55" s="145">
        <f t="shared" si="13"/>
        <v>1</v>
      </c>
      <c r="AS55" s="145">
        <f t="shared" si="14"/>
        <v>1</v>
      </c>
      <c r="AT55" s="145">
        <f t="shared" si="15"/>
        <v>1</v>
      </c>
      <c r="AU55" s="145">
        <f t="shared" si="16"/>
        <v>1</v>
      </c>
      <c r="AV55" s="145">
        <f t="shared" si="17"/>
        <v>1</v>
      </c>
      <c r="AW55" s="145">
        <f t="shared" si="18"/>
        <v>1</v>
      </c>
      <c r="AX55" s="145">
        <f t="shared" si="19"/>
        <v>1</v>
      </c>
      <c r="AY55" s="145">
        <f t="shared" si="20"/>
        <v>1</v>
      </c>
      <c r="AZ55" s="145">
        <f t="shared" si="21"/>
        <v>1</v>
      </c>
      <c r="BA55" s="145">
        <f t="shared" si="22"/>
        <v>1</v>
      </c>
      <c r="BB55" s="145">
        <f t="shared" si="23"/>
        <v>1</v>
      </c>
      <c r="BC55" s="145">
        <f t="shared" si="24"/>
        <v>1</v>
      </c>
      <c r="BD55" s="145">
        <f t="shared" si="25"/>
        <v>1</v>
      </c>
      <c r="BE55" s="145">
        <f t="shared" si="26"/>
        <v>1</v>
      </c>
      <c r="BF55" s="145">
        <f t="shared" si="27"/>
        <v>1</v>
      </c>
      <c r="BG55" s="145">
        <f t="shared" si="28"/>
        <v>1</v>
      </c>
      <c r="BH55" s="145">
        <f t="shared" si="29"/>
        <v>1</v>
      </c>
      <c r="BI55" s="145">
        <f t="shared" si="30"/>
        <v>1</v>
      </c>
      <c r="BJ55" s="145">
        <f t="shared" si="31"/>
        <v>1</v>
      </c>
    </row>
    <row r="56" spans="1:62" ht="15.75" x14ac:dyDescent="0.25">
      <c r="A56" s="344"/>
      <c r="B56" s="345" t="str">
        <f t="shared" si="1"/>
        <v/>
      </c>
      <c r="C56" s="346" t="str">
        <f>IF('תנאי סף'!$AK56&lt;&gt;1,"",'תנאי סף'!C56)</f>
        <v/>
      </c>
      <c r="D56" s="346" t="str">
        <f>IF('תנאי סף'!$AK56&lt;&gt;1,"",'תנאי סף'!D56)</f>
        <v/>
      </c>
      <c r="E56" s="346" t="str">
        <f>IF('תנאי סף'!$AK56&lt;&gt;1,"",'תנאי סף'!E56)</f>
        <v/>
      </c>
      <c r="F56" s="346" t="str">
        <f>IF('תנאי סף'!$AK56&lt;&gt;1,"",'תנאי סף'!F56)</f>
        <v/>
      </c>
      <c r="G56" s="347" t="str">
        <f>'עדיפות לפריפריה'!AA56</f>
        <v/>
      </c>
      <c r="H56" s="347" t="str">
        <f>'מספר המשתתפים'!AA56</f>
        <v/>
      </c>
      <c r="I56" s="347" t="str">
        <f>'ייחודיות ומורכבות'!Z56</f>
        <v/>
      </c>
      <c r="J56" s="347" t="str">
        <f>'מספר הרצות'!Z56</f>
        <v/>
      </c>
      <c r="K56" s="347" t="str">
        <f>'הערכה כללית ותרומה לקהילה'!Z56</f>
        <v/>
      </c>
      <c r="L56" s="347"/>
      <c r="M56" s="347"/>
      <c r="N56" s="347"/>
      <c r="O56" s="347"/>
      <c r="P56" s="348"/>
      <c r="Q56" s="348"/>
      <c r="R56" s="348"/>
      <c r="S56" s="348"/>
      <c r="T56" s="348"/>
      <c r="U56" s="348"/>
      <c r="V56" s="348"/>
      <c r="W56" s="348"/>
      <c r="X56" s="348"/>
      <c r="Y56" s="348"/>
      <c r="Z56" s="348"/>
      <c r="AA56" s="348"/>
      <c r="AB56" s="348"/>
      <c r="AC56" s="348"/>
      <c r="AD56" s="348"/>
      <c r="AE56" s="348"/>
      <c r="AF56" s="348"/>
      <c r="AG56" s="348" t="str">
        <f t="shared" si="2"/>
        <v/>
      </c>
      <c r="AH56" s="348" t="str">
        <f t="shared" si="3"/>
        <v/>
      </c>
      <c r="AI56" s="349" t="str">
        <f t="shared" si="4"/>
        <v/>
      </c>
      <c r="AJ56" s="145">
        <f t="shared" si="5"/>
        <v>1</v>
      </c>
      <c r="AK56" s="145">
        <f t="shared" si="6"/>
        <v>1</v>
      </c>
      <c r="AL56" s="145">
        <f t="shared" si="7"/>
        <v>1</v>
      </c>
      <c r="AM56" s="145">
        <f t="shared" si="8"/>
        <v>1</v>
      </c>
      <c r="AN56" s="145">
        <f t="shared" si="9"/>
        <v>1</v>
      </c>
      <c r="AO56" s="145">
        <f t="shared" si="10"/>
        <v>1</v>
      </c>
      <c r="AP56" s="145">
        <f t="shared" si="11"/>
        <v>1</v>
      </c>
      <c r="AQ56" s="145">
        <f t="shared" si="12"/>
        <v>1</v>
      </c>
      <c r="AR56" s="145">
        <f t="shared" si="13"/>
        <v>1</v>
      </c>
      <c r="AS56" s="145">
        <f t="shared" si="14"/>
        <v>1</v>
      </c>
      <c r="AT56" s="145">
        <f t="shared" si="15"/>
        <v>1</v>
      </c>
      <c r="AU56" s="145">
        <f t="shared" si="16"/>
        <v>1</v>
      </c>
      <c r="AV56" s="145">
        <f t="shared" si="17"/>
        <v>1</v>
      </c>
      <c r="AW56" s="145">
        <f t="shared" si="18"/>
        <v>1</v>
      </c>
      <c r="AX56" s="145">
        <f t="shared" si="19"/>
        <v>1</v>
      </c>
      <c r="AY56" s="145">
        <f t="shared" si="20"/>
        <v>1</v>
      </c>
      <c r="AZ56" s="145">
        <f t="shared" si="21"/>
        <v>1</v>
      </c>
      <c r="BA56" s="145">
        <f t="shared" si="22"/>
        <v>1</v>
      </c>
      <c r="BB56" s="145">
        <f t="shared" si="23"/>
        <v>1</v>
      </c>
      <c r="BC56" s="145">
        <f t="shared" si="24"/>
        <v>1</v>
      </c>
      <c r="BD56" s="145">
        <f t="shared" si="25"/>
        <v>1</v>
      </c>
      <c r="BE56" s="145">
        <f t="shared" si="26"/>
        <v>1</v>
      </c>
      <c r="BF56" s="145">
        <f t="shared" si="27"/>
        <v>1</v>
      </c>
      <c r="BG56" s="145">
        <f t="shared" si="28"/>
        <v>1</v>
      </c>
      <c r="BH56" s="145">
        <f t="shared" si="29"/>
        <v>1</v>
      </c>
      <c r="BI56" s="145">
        <f t="shared" si="30"/>
        <v>1</v>
      </c>
      <c r="BJ56" s="145">
        <f t="shared" si="31"/>
        <v>1</v>
      </c>
    </row>
    <row r="57" spans="1:62" ht="15.75" x14ac:dyDescent="0.25">
      <c r="A57" s="344"/>
      <c r="B57" s="345" t="str">
        <f t="shared" si="1"/>
        <v/>
      </c>
      <c r="C57" s="346" t="str">
        <f>IF('תנאי סף'!$AK57&lt;&gt;1,"",'תנאי סף'!C57)</f>
        <v/>
      </c>
      <c r="D57" s="346" t="str">
        <f>IF('תנאי סף'!$AK57&lt;&gt;1,"",'תנאי סף'!D57)</f>
        <v/>
      </c>
      <c r="E57" s="346" t="str">
        <f>IF('תנאי סף'!$AK57&lt;&gt;1,"",'תנאי סף'!E57)</f>
        <v/>
      </c>
      <c r="F57" s="346" t="str">
        <f>IF('תנאי סף'!$AK57&lt;&gt;1,"",'תנאי סף'!F57)</f>
        <v/>
      </c>
      <c r="G57" s="347" t="str">
        <f>'עדיפות לפריפריה'!AA57</f>
        <v/>
      </c>
      <c r="H57" s="347" t="str">
        <f>'מספר המשתתפים'!AA57</f>
        <v/>
      </c>
      <c r="I57" s="347" t="str">
        <f>'ייחודיות ומורכבות'!Z57</f>
        <v/>
      </c>
      <c r="J57" s="347" t="str">
        <f>'מספר הרצות'!Z57</f>
        <v/>
      </c>
      <c r="K57" s="347" t="str">
        <f>'הערכה כללית ותרומה לקהילה'!Z57</f>
        <v/>
      </c>
      <c r="L57" s="347"/>
      <c r="M57" s="347"/>
      <c r="N57" s="347"/>
      <c r="O57" s="347"/>
      <c r="P57" s="348"/>
      <c r="Q57" s="348"/>
      <c r="R57" s="348"/>
      <c r="S57" s="348"/>
      <c r="T57" s="348"/>
      <c r="U57" s="348"/>
      <c r="V57" s="348"/>
      <c r="W57" s="348"/>
      <c r="X57" s="348"/>
      <c r="Y57" s="348"/>
      <c r="Z57" s="348"/>
      <c r="AA57" s="348"/>
      <c r="AB57" s="348"/>
      <c r="AC57" s="348"/>
      <c r="AD57" s="348"/>
      <c r="AE57" s="348"/>
      <c r="AF57" s="348"/>
      <c r="AG57" s="348" t="str">
        <f t="shared" si="2"/>
        <v/>
      </c>
      <c r="AH57" s="348" t="str">
        <f t="shared" si="3"/>
        <v/>
      </c>
      <c r="AI57" s="349" t="str">
        <f t="shared" si="4"/>
        <v/>
      </c>
      <c r="AJ57" s="145">
        <f t="shared" si="5"/>
        <v>1</v>
      </c>
      <c r="AK57" s="145">
        <f t="shared" si="6"/>
        <v>1</v>
      </c>
      <c r="AL57" s="145">
        <f t="shared" si="7"/>
        <v>1</v>
      </c>
      <c r="AM57" s="145">
        <f t="shared" si="8"/>
        <v>1</v>
      </c>
      <c r="AN57" s="145">
        <f t="shared" si="9"/>
        <v>1</v>
      </c>
      <c r="AO57" s="145">
        <f t="shared" si="10"/>
        <v>1</v>
      </c>
      <c r="AP57" s="145">
        <f t="shared" si="11"/>
        <v>1</v>
      </c>
      <c r="AQ57" s="145">
        <f t="shared" si="12"/>
        <v>1</v>
      </c>
      <c r="AR57" s="145">
        <f t="shared" si="13"/>
        <v>1</v>
      </c>
      <c r="AS57" s="145">
        <f t="shared" si="14"/>
        <v>1</v>
      </c>
      <c r="AT57" s="145">
        <f t="shared" si="15"/>
        <v>1</v>
      </c>
      <c r="AU57" s="145">
        <f t="shared" si="16"/>
        <v>1</v>
      </c>
      <c r="AV57" s="145">
        <f t="shared" si="17"/>
        <v>1</v>
      </c>
      <c r="AW57" s="145">
        <f t="shared" si="18"/>
        <v>1</v>
      </c>
      <c r="AX57" s="145">
        <f t="shared" si="19"/>
        <v>1</v>
      </c>
      <c r="AY57" s="145">
        <f t="shared" si="20"/>
        <v>1</v>
      </c>
      <c r="AZ57" s="145">
        <f t="shared" si="21"/>
        <v>1</v>
      </c>
      <c r="BA57" s="145">
        <f t="shared" si="22"/>
        <v>1</v>
      </c>
      <c r="BB57" s="145">
        <f t="shared" si="23"/>
        <v>1</v>
      </c>
      <c r="BC57" s="145">
        <f t="shared" si="24"/>
        <v>1</v>
      </c>
      <c r="BD57" s="145">
        <f t="shared" si="25"/>
        <v>1</v>
      </c>
      <c r="BE57" s="145">
        <f t="shared" si="26"/>
        <v>1</v>
      </c>
      <c r="BF57" s="145">
        <f t="shared" si="27"/>
        <v>1</v>
      </c>
      <c r="BG57" s="145">
        <f t="shared" si="28"/>
        <v>1</v>
      </c>
      <c r="BH57" s="145">
        <f t="shared" si="29"/>
        <v>1</v>
      </c>
      <c r="BI57" s="145">
        <f t="shared" si="30"/>
        <v>1</v>
      </c>
      <c r="BJ57" s="145">
        <f t="shared" si="31"/>
        <v>1</v>
      </c>
    </row>
    <row r="58" spans="1:62" ht="15.75" x14ac:dyDescent="0.25">
      <c r="A58" s="344"/>
      <c r="B58" s="345" t="str">
        <f t="shared" si="1"/>
        <v/>
      </c>
      <c r="C58" s="346" t="str">
        <f>IF('תנאי סף'!$AK58&lt;&gt;1,"",'תנאי סף'!C58)</f>
        <v/>
      </c>
      <c r="D58" s="346" t="str">
        <f>IF('תנאי סף'!$AK58&lt;&gt;1,"",'תנאי סף'!D58)</f>
        <v/>
      </c>
      <c r="E58" s="346" t="str">
        <f>IF('תנאי סף'!$AK58&lt;&gt;1,"",'תנאי סף'!E58)</f>
        <v/>
      </c>
      <c r="F58" s="346" t="str">
        <f>IF('תנאי סף'!$AK58&lt;&gt;1,"",'תנאי סף'!F58)</f>
        <v/>
      </c>
      <c r="G58" s="347" t="str">
        <f>'עדיפות לפריפריה'!AA58</f>
        <v/>
      </c>
      <c r="H58" s="347" t="str">
        <f>'מספר המשתתפים'!AA58</f>
        <v/>
      </c>
      <c r="I58" s="347" t="str">
        <f>'ייחודיות ומורכבות'!Z58</f>
        <v/>
      </c>
      <c r="J58" s="347" t="str">
        <f>'מספר הרצות'!Z58</f>
        <v/>
      </c>
      <c r="K58" s="347" t="str">
        <f>'הערכה כללית ותרומה לקהילה'!Z58</f>
        <v/>
      </c>
      <c r="L58" s="347"/>
      <c r="M58" s="347"/>
      <c r="N58" s="347"/>
      <c r="O58" s="347"/>
      <c r="P58" s="348"/>
      <c r="Q58" s="348"/>
      <c r="R58" s="348"/>
      <c r="S58" s="348"/>
      <c r="T58" s="348"/>
      <c r="U58" s="348"/>
      <c r="V58" s="348"/>
      <c r="W58" s="348"/>
      <c r="X58" s="348"/>
      <c r="Y58" s="348"/>
      <c r="Z58" s="348"/>
      <c r="AA58" s="348"/>
      <c r="AB58" s="348"/>
      <c r="AC58" s="348"/>
      <c r="AD58" s="348"/>
      <c r="AE58" s="348"/>
      <c r="AF58" s="348"/>
      <c r="AG58" s="348" t="str">
        <f t="shared" si="2"/>
        <v/>
      </c>
      <c r="AH58" s="348" t="str">
        <f t="shared" si="3"/>
        <v/>
      </c>
      <c r="AI58" s="349" t="str">
        <f t="shared" si="4"/>
        <v/>
      </c>
      <c r="AJ58" s="145">
        <f t="shared" si="5"/>
        <v>1</v>
      </c>
      <c r="AK58" s="145">
        <f t="shared" si="6"/>
        <v>1</v>
      </c>
      <c r="AL58" s="145">
        <f t="shared" si="7"/>
        <v>1</v>
      </c>
      <c r="AM58" s="145">
        <f t="shared" si="8"/>
        <v>1</v>
      </c>
      <c r="AN58" s="145">
        <f t="shared" si="9"/>
        <v>1</v>
      </c>
      <c r="AO58" s="145">
        <f t="shared" si="10"/>
        <v>1</v>
      </c>
      <c r="AP58" s="145">
        <f t="shared" si="11"/>
        <v>1</v>
      </c>
      <c r="AQ58" s="145">
        <f t="shared" si="12"/>
        <v>1</v>
      </c>
      <c r="AR58" s="145">
        <f t="shared" si="13"/>
        <v>1</v>
      </c>
      <c r="AS58" s="145">
        <f t="shared" si="14"/>
        <v>1</v>
      </c>
      <c r="AT58" s="145">
        <f t="shared" si="15"/>
        <v>1</v>
      </c>
      <c r="AU58" s="145">
        <f t="shared" si="16"/>
        <v>1</v>
      </c>
      <c r="AV58" s="145">
        <f t="shared" si="17"/>
        <v>1</v>
      </c>
      <c r="AW58" s="145">
        <f t="shared" si="18"/>
        <v>1</v>
      </c>
      <c r="AX58" s="145">
        <f t="shared" si="19"/>
        <v>1</v>
      </c>
      <c r="AY58" s="145">
        <f t="shared" si="20"/>
        <v>1</v>
      </c>
      <c r="AZ58" s="145">
        <f t="shared" si="21"/>
        <v>1</v>
      </c>
      <c r="BA58" s="145">
        <f t="shared" si="22"/>
        <v>1</v>
      </c>
      <c r="BB58" s="145">
        <f t="shared" si="23"/>
        <v>1</v>
      </c>
      <c r="BC58" s="145">
        <f t="shared" si="24"/>
        <v>1</v>
      </c>
      <c r="BD58" s="145">
        <f t="shared" si="25"/>
        <v>1</v>
      </c>
      <c r="BE58" s="145">
        <f t="shared" si="26"/>
        <v>1</v>
      </c>
      <c r="BF58" s="145">
        <f t="shared" si="27"/>
        <v>1</v>
      </c>
      <c r="BG58" s="145">
        <f t="shared" si="28"/>
        <v>1</v>
      </c>
      <c r="BH58" s="145">
        <f t="shared" si="29"/>
        <v>1</v>
      </c>
      <c r="BI58" s="145">
        <f t="shared" si="30"/>
        <v>1</v>
      </c>
      <c r="BJ58" s="145">
        <f t="shared" si="31"/>
        <v>1</v>
      </c>
    </row>
    <row r="59" spans="1:62" ht="15.75" x14ac:dyDescent="0.25">
      <c r="A59" s="344"/>
      <c r="B59" s="345" t="str">
        <f t="shared" si="1"/>
        <v/>
      </c>
      <c r="C59" s="346" t="str">
        <f>IF('תנאי סף'!$AK59&lt;&gt;1,"",'תנאי סף'!C59)</f>
        <v/>
      </c>
      <c r="D59" s="346" t="str">
        <f>IF('תנאי סף'!$AK59&lt;&gt;1,"",'תנאי סף'!D59)</f>
        <v/>
      </c>
      <c r="E59" s="346" t="str">
        <f>IF('תנאי סף'!$AK59&lt;&gt;1,"",'תנאי סף'!E59)</f>
        <v/>
      </c>
      <c r="F59" s="346" t="str">
        <f>IF('תנאי סף'!$AK59&lt;&gt;1,"",'תנאי סף'!F59)</f>
        <v/>
      </c>
      <c r="G59" s="347" t="str">
        <f>'עדיפות לפריפריה'!AA59</f>
        <v/>
      </c>
      <c r="H59" s="347" t="str">
        <f>'מספר המשתתפים'!AA59</f>
        <v/>
      </c>
      <c r="I59" s="347" t="str">
        <f>'ייחודיות ומורכבות'!Z59</f>
        <v/>
      </c>
      <c r="J59" s="347" t="str">
        <f>'מספר הרצות'!Z59</f>
        <v/>
      </c>
      <c r="K59" s="347" t="str">
        <f>'הערכה כללית ותרומה לקהילה'!Z59</f>
        <v/>
      </c>
      <c r="L59" s="347"/>
      <c r="M59" s="347"/>
      <c r="N59" s="347"/>
      <c r="O59" s="347"/>
      <c r="P59" s="348"/>
      <c r="Q59" s="348"/>
      <c r="R59" s="348"/>
      <c r="S59" s="348"/>
      <c r="T59" s="348"/>
      <c r="U59" s="348"/>
      <c r="V59" s="348"/>
      <c r="W59" s="348"/>
      <c r="X59" s="348"/>
      <c r="Y59" s="348"/>
      <c r="Z59" s="348"/>
      <c r="AA59" s="348"/>
      <c r="AB59" s="348"/>
      <c r="AC59" s="348"/>
      <c r="AD59" s="348"/>
      <c r="AE59" s="348"/>
      <c r="AF59" s="348"/>
      <c r="AG59" s="348" t="str">
        <f t="shared" si="2"/>
        <v/>
      </c>
      <c r="AH59" s="348" t="str">
        <f t="shared" si="3"/>
        <v/>
      </c>
      <c r="AI59" s="349" t="str">
        <f t="shared" si="4"/>
        <v/>
      </c>
      <c r="AJ59" s="145">
        <f t="shared" si="5"/>
        <v>1</v>
      </c>
      <c r="AK59" s="145">
        <f t="shared" si="6"/>
        <v>1</v>
      </c>
      <c r="AL59" s="145">
        <f t="shared" si="7"/>
        <v>1</v>
      </c>
      <c r="AM59" s="145">
        <f t="shared" si="8"/>
        <v>1</v>
      </c>
      <c r="AN59" s="145">
        <f t="shared" si="9"/>
        <v>1</v>
      </c>
      <c r="AO59" s="145">
        <f t="shared" si="10"/>
        <v>1</v>
      </c>
      <c r="AP59" s="145">
        <f t="shared" si="11"/>
        <v>1</v>
      </c>
      <c r="AQ59" s="145">
        <f t="shared" si="12"/>
        <v>1</v>
      </c>
      <c r="AR59" s="145">
        <f t="shared" si="13"/>
        <v>1</v>
      </c>
      <c r="AS59" s="145">
        <f t="shared" si="14"/>
        <v>1</v>
      </c>
      <c r="AT59" s="145">
        <f t="shared" si="15"/>
        <v>1</v>
      </c>
      <c r="AU59" s="145">
        <f t="shared" si="16"/>
        <v>1</v>
      </c>
      <c r="AV59" s="145">
        <f t="shared" si="17"/>
        <v>1</v>
      </c>
      <c r="AW59" s="145">
        <f t="shared" si="18"/>
        <v>1</v>
      </c>
      <c r="AX59" s="145">
        <f t="shared" si="19"/>
        <v>1</v>
      </c>
      <c r="AY59" s="145">
        <f t="shared" si="20"/>
        <v>1</v>
      </c>
      <c r="AZ59" s="145">
        <f t="shared" si="21"/>
        <v>1</v>
      </c>
      <c r="BA59" s="145">
        <f t="shared" si="22"/>
        <v>1</v>
      </c>
      <c r="BB59" s="145">
        <f t="shared" si="23"/>
        <v>1</v>
      </c>
      <c r="BC59" s="145">
        <f t="shared" si="24"/>
        <v>1</v>
      </c>
      <c r="BD59" s="145">
        <f t="shared" si="25"/>
        <v>1</v>
      </c>
      <c r="BE59" s="145">
        <f t="shared" si="26"/>
        <v>1</v>
      </c>
      <c r="BF59" s="145">
        <f t="shared" si="27"/>
        <v>1</v>
      </c>
      <c r="BG59" s="145">
        <f t="shared" si="28"/>
        <v>1</v>
      </c>
      <c r="BH59" s="145">
        <f t="shared" si="29"/>
        <v>1</v>
      </c>
      <c r="BI59" s="145">
        <f t="shared" si="30"/>
        <v>1</v>
      </c>
      <c r="BJ59" s="145">
        <f t="shared" si="31"/>
        <v>1</v>
      </c>
    </row>
    <row r="60" spans="1:62" ht="15.75" x14ac:dyDescent="0.25">
      <c r="A60" s="344"/>
      <c r="B60" s="345" t="str">
        <f t="shared" si="1"/>
        <v/>
      </c>
      <c r="C60" s="346" t="str">
        <f>IF('תנאי סף'!$AK60&lt;&gt;1,"",'תנאי סף'!C60)</f>
        <v/>
      </c>
      <c r="D60" s="346" t="str">
        <f>IF('תנאי סף'!$AK60&lt;&gt;1,"",'תנאי סף'!D60)</f>
        <v/>
      </c>
      <c r="E60" s="346" t="str">
        <f>IF('תנאי סף'!$AK60&lt;&gt;1,"",'תנאי סף'!E60)</f>
        <v/>
      </c>
      <c r="F60" s="346" t="str">
        <f>IF('תנאי סף'!$AK60&lt;&gt;1,"",'תנאי סף'!F60)</f>
        <v/>
      </c>
      <c r="G60" s="347" t="str">
        <f>'עדיפות לפריפריה'!AA60</f>
        <v/>
      </c>
      <c r="H60" s="347" t="str">
        <f>'מספר המשתתפים'!AA60</f>
        <v/>
      </c>
      <c r="I60" s="347" t="str">
        <f>'ייחודיות ומורכבות'!Z60</f>
        <v/>
      </c>
      <c r="J60" s="347" t="str">
        <f>'מספר הרצות'!Z60</f>
        <v/>
      </c>
      <c r="K60" s="347" t="str">
        <f>'הערכה כללית ותרומה לקהילה'!Z60</f>
        <v/>
      </c>
      <c r="L60" s="347"/>
      <c r="M60" s="347"/>
      <c r="N60" s="347"/>
      <c r="O60" s="347"/>
      <c r="P60" s="348"/>
      <c r="Q60" s="348"/>
      <c r="R60" s="348"/>
      <c r="S60" s="348"/>
      <c r="T60" s="348"/>
      <c r="U60" s="348"/>
      <c r="V60" s="348"/>
      <c r="W60" s="348"/>
      <c r="X60" s="348"/>
      <c r="Y60" s="348"/>
      <c r="Z60" s="348"/>
      <c r="AA60" s="348"/>
      <c r="AB60" s="348"/>
      <c r="AC60" s="348"/>
      <c r="AD60" s="348"/>
      <c r="AE60" s="348"/>
      <c r="AF60" s="348"/>
      <c r="AG60" s="348" t="str">
        <f t="shared" si="2"/>
        <v/>
      </c>
      <c r="AH60" s="348" t="str">
        <f t="shared" si="3"/>
        <v/>
      </c>
      <c r="AI60" s="349" t="str">
        <f t="shared" si="4"/>
        <v/>
      </c>
      <c r="AJ60" s="145">
        <f t="shared" si="5"/>
        <v>1</v>
      </c>
      <c r="AK60" s="145">
        <f t="shared" si="6"/>
        <v>1</v>
      </c>
      <c r="AL60" s="145">
        <f t="shared" si="7"/>
        <v>1</v>
      </c>
      <c r="AM60" s="145">
        <f t="shared" si="8"/>
        <v>1</v>
      </c>
      <c r="AN60" s="145">
        <f t="shared" si="9"/>
        <v>1</v>
      </c>
      <c r="AO60" s="145">
        <f t="shared" si="10"/>
        <v>1</v>
      </c>
      <c r="AP60" s="145">
        <f t="shared" si="11"/>
        <v>1</v>
      </c>
      <c r="AQ60" s="145">
        <f t="shared" si="12"/>
        <v>1</v>
      </c>
      <c r="AR60" s="145">
        <f t="shared" si="13"/>
        <v>1</v>
      </c>
      <c r="AS60" s="145">
        <f t="shared" si="14"/>
        <v>1</v>
      </c>
      <c r="AT60" s="145">
        <f t="shared" si="15"/>
        <v>1</v>
      </c>
      <c r="AU60" s="145">
        <f t="shared" si="16"/>
        <v>1</v>
      </c>
      <c r="AV60" s="145">
        <f t="shared" si="17"/>
        <v>1</v>
      </c>
      <c r="AW60" s="145">
        <f t="shared" si="18"/>
        <v>1</v>
      </c>
      <c r="AX60" s="145">
        <f t="shared" si="19"/>
        <v>1</v>
      </c>
      <c r="AY60" s="145">
        <f t="shared" si="20"/>
        <v>1</v>
      </c>
      <c r="AZ60" s="145">
        <f t="shared" si="21"/>
        <v>1</v>
      </c>
      <c r="BA60" s="145">
        <f t="shared" si="22"/>
        <v>1</v>
      </c>
      <c r="BB60" s="145">
        <f t="shared" si="23"/>
        <v>1</v>
      </c>
      <c r="BC60" s="145">
        <f t="shared" si="24"/>
        <v>1</v>
      </c>
      <c r="BD60" s="145">
        <f t="shared" si="25"/>
        <v>1</v>
      </c>
      <c r="BE60" s="145">
        <f t="shared" si="26"/>
        <v>1</v>
      </c>
      <c r="BF60" s="145">
        <f t="shared" si="27"/>
        <v>1</v>
      </c>
      <c r="BG60" s="145">
        <f t="shared" si="28"/>
        <v>1</v>
      </c>
      <c r="BH60" s="145">
        <f t="shared" si="29"/>
        <v>1</v>
      </c>
      <c r="BI60" s="145">
        <f t="shared" si="30"/>
        <v>1</v>
      </c>
      <c r="BJ60" s="145">
        <f t="shared" si="31"/>
        <v>1</v>
      </c>
    </row>
    <row r="61" spans="1:62" ht="15.75" x14ac:dyDescent="0.25">
      <c r="A61" s="344"/>
      <c r="B61" s="345" t="str">
        <f t="shared" si="1"/>
        <v/>
      </c>
      <c r="C61" s="346" t="str">
        <f>IF('תנאי סף'!$AK61&lt;&gt;1,"",'תנאי סף'!C61)</f>
        <v/>
      </c>
      <c r="D61" s="346" t="str">
        <f>IF('תנאי סף'!$AK61&lt;&gt;1,"",'תנאי סף'!D61)</f>
        <v/>
      </c>
      <c r="E61" s="346" t="str">
        <f>IF('תנאי סף'!$AK61&lt;&gt;1,"",'תנאי סף'!E61)</f>
        <v/>
      </c>
      <c r="F61" s="346" t="str">
        <f>IF('תנאי סף'!$AK61&lt;&gt;1,"",'תנאי סף'!F61)</f>
        <v/>
      </c>
      <c r="G61" s="347" t="str">
        <f>'עדיפות לפריפריה'!AA61</f>
        <v/>
      </c>
      <c r="H61" s="347" t="str">
        <f>'מספר המשתתפים'!AA61</f>
        <v/>
      </c>
      <c r="I61" s="347" t="str">
        <f>'ייחודיות ומורכבות'!Z61</f>
        <v/>
      </c>
      <c r="J61" s="347" t="str">
        <f>'מספר הרצות'!Z61</f>
        <v/>
      </c>
      <c r="K61" s="347" t="str">
        <f>'הערכה כללית ותרומה לקהילה'!Z61</f>
        <v/>
      </c>
      <c r="L61" s="347"/>
      <c r="M61" s="347"/>
      <c r="N61" s="347"/>
      <c r="O61" s="347"/>
      <c r="P61" s="348"/>
      <c r="Q61" s="348"/>
      <c r="R61" s="348"/>
      <c r="S61" s="348"/>
      <c r="T61" s="348"/>
      <c r="U61" s="348"/>
      <c r="V61" s="348"/>
      <c r="W61" s="348"/>
      <c r="X61" s="348"/>
      <c r="Y61" s="348"/>
      <c r="Z61" s="348"/>
      <c r="AA61" s="348"/>
      <c r="AB61" s="348"/>
      <c r="AC61" s="348"/>
      <c r="AD61" s="348"/>
      <c r="AE61" s="348"/>
      <c r="AF61" s="348"/>
      <c r="AG61" s="348" t="str">
        <f t="shared" si="2"/>
        <v/>
      </c>
      <c r="AH61" s="348" t="str">
        <f t="shared" si="3"/>
        <v/>
      </c>
      <c r="AI61" s="349" t="str">
        <f t="shared" si="4"/>
        <v/>
      </c>
      <c r="AJ61" s="145">
        <f t="shared" si="5"/>
        <v>1</v>
      </c>
      <c r="AK61" s="145">
        <f t="shared" si="6"/>
        <v>1</v>
      </c>
      <c r="AL61" s="145">
        <f t="shared" si="7"/>
        <v>1</v>
      </c>
      <c r="AM61" s="145">
        <f t="shared" si="8"/>
        <v>1</v>
      </c>
      <c r="AN61" s="145">
        <f t="shared" si="9"/>
        <v>1</v>
      </c>
      <c r="AO61" s="145">
        <f t="shared" si="10"/>
        <v>1</v>
      </c>
      <c r="AP61" s="145">
        <f t="shared" si="11"/>
        <v>1</v>
      </c>
      <c r="AQ61" s="145">
        <f t="shared" si="12"/>
        <v>1</v>
      </c>
      <c r="AR61" s="145">
        <f t="shared" si="13"/>
        <v>1</v>
      </c>
      <c r="AS61" s="145">
        <f t="shared" si="14"/>
        <v>1</v>
      </c>
      <c r="AT61" s="145">
        <f t="shared" si="15"/>
        <v>1</v>
      </c>
      <c r="AU61" s="145">
        <f t="shared" si="16"/>
        <v>1</v>
      </c>
      <c r="AV61" s="145">
        <f t="shared" si="17"/>
        <v>1</v>
      </c>
      <c r="AW61" s="145">
        <f t="shared" si="18"/>
        <v>1</v>
      </c>
      <c r="AX61" s="145">
        <f t="shared" si="19"/>
        <v>1</v>
      </c>
      <c r="AY61" s="145">
        <f t="shared" si="20"/>
        <v>1</v>
      </c>
      <c r="AZ61" s="145">
        <f t="shared" si="21"/>
        <v>1</v>
      </c>
      <c r="BA61" s="145">
        <f t="shared" si="22"/>
        <v>1</v>
      </c>
      <c r="BB61" s="145">
        <f t="shared" si="23"/>
        <v>1</v>
      </c>
      <c r="BC61" s="145">
        <f t="shared" si="24"/>
        <v>1</v>
      </c>
      <c r="BD61" s="145">
        <f t="shared" si="25"/>
        <v>1</v>
      </c>
      <c r="BE61" s="145">
        <f t="shared" si="26"/>
        <v>1</v>
      </c>
      <c r="BF61" s="145">
        <f t="shared" si="27"/>
        <v>1</v>
      </c>
      <c r="BG61" s="145">
        <f t="shared" si="28"/>
        <v>1</v>
      </c>
      <c r="BH61" s="145">
        <f t="shared" si="29"/>
        <v>1</v>
      </c>
      <c r="BI61" s="145">
        <f t="shared" si="30"/>
        <v>1</v>
      </c>
      <c r="BJ61" s="145">
        <f t="shared" si="31"/>
        <v>1</v>
      </c>
    </row>
    <row r="62" spans="1:62" ht="15.75" x14ac:dyDescent="0.25">
      <c r="A62" s="344"/>
      <c r="B62" s="345" t="str">
        <f t="shared" si="1"/>
        <v/>
      </c>
      <c r="C62" s="346" t="str">
        <f>IF('תנאי סף'!$AK62&lt;&gt;1,"",'תנאי סף'!C62)</f>
        <v/>
      </c>
      <c r="D62" s="346" t="str">
        <f>IF('תנאי סף'!$AK62&lt;&gt;1,"",'תנאי סף'!D62)</f>
        <v/>
      </c>
      <c r="E62" s="346" t="str">
        <f>IF('תנאי סף'!$AK62&lt;&gt;1,"",'תנאי סף'!E62)</f>
        <v/>
      </c>
      <c r="F62" s="346" t="str">
        <f>IF('תנאי סף'!$AK62&lt;&gt;1,"",'תנאי סף'!F62)</f>
        <v/>
      </c>
      <c r="G62" s="347" t="str">
        <f>'עדיפות לפריפריה'!AA62</f>
        <v/>
      </c>
      <c r="H62" s="347" t="str">
        <f>'מספר המשתתפים'!AA62</f>
        <v/>
      </c>
      <c r="I62" s="347" t="str">
        <f>'ייחודיות ומורכבות'!Z62</f>
        <v/>
      </c>
      <c r="J62" s="347" t="str">
        <f>'מספר הרצות'!Z62</f>
        <v/>
      </c>
      <c r="K62" s="347" t="str">
        <f>'הערכה כללית ותרומה לקהילה'!Z62</f>
        <v/>
      </c>
      <c r="L62" s="347"/>
      <c r="M62" s="347"/>
      <c r="N62" s="347"/>
      <c r="O62" s="347"/>
      <c r="P62" s="348"/>
      <c r="Q62" s="348"/>
      <c r="R62" s="348"/>
      <c r="S62" s="348"/>
      <c r="T62" s="348"/>
      <c r="U62" s="348"/>
      <c r="V62" s="348"/>
      <c r="W62" s="348"/>
      <c r="X62" s="348"/>
      <c r="Y62" s="348"/>
      <c r="Z62" s="348"/>
      <c r="AA62" s="348"/>
      <c r="AB62" s="348"/>
      <c r="AC62" s="348"/>
      <c r="AD62" s="348"/>
      <c r="AE62" s="348"/>
      <c r="AF62" s="348"/>
      <c r="AG62" s="348" t="str">
        <f t="shared" si="2"/>
        <v/>
      </c>
      <c r="AH62" s="348" t="str">
        <f t="shared" si="3"/>
        <v/>
      </c>
      <c r="AI62" s="349" t="str">
        <f t="shared" si="4"/>
        <v/>
      </c>
      <c r="AJ62" s="145">
        <f t="shared" si="5"/>
        <v>1</v>
      </c>
      <c r="AK62" s="145">
        <f t="shared" si="6"/>
        <v>1</v>
      </c>
      <c r="AL62" s="145">
        <f t="shared" si="7"/>
        <v>1</v>
      </c>
      <c r="AM62" s="145">
        <f t="shared" si="8"/>
        <v>1</v>
      </c>
      <c r="AN62" s="145">
        <f t="shared" si="9"/>
        <v>1</v>
      </c>
      <c r="AO62" s="145">
        <f t="shared" si="10"/>
        <v>1</v>
      </c>
      <c r="AP62" s="145">
        <f t="shared" si="11"/>
        <v>1</v>
      </c>
      <c r="AQ62" s="145">
        <f t="shared" si="12"/>
        <v>1</v>
      </c>
      <c r="AR62" s="145">
        <f t="shared" si="13"/>
        <v>1</v>
      </c>
      <c r="AS62" s="145">
        <f t="shared" si="14"/>
        <v>1</v>
      </c>
      <c r="AT62" s="145">
        <f t="shared" si="15"/>
        <v>1</v>
      </c>
      <c r="AU62" s="145">
        <f t="shared" si="16"/>
        <v>1</v>
      </c>
      <c r="AV62" s="145">
        <f t="shared" si="17"/>
        <v>1</v>
      </c>
      <c r="AW62" s="145">
        <f t="shared" si="18"/>
        <v>1</v>
      </c>
      <c r="AX62" s="145">
        <f t="shared" si="19"/>
        <v>1</v>
      </c>
      <c r="AY62" s="145">
        <f t="shared" si="20"/>
        <v>1</v>
      </c>
      <c r="AZ62" s="145">
        <f t="shared" si="21"/>
        <v>1</v>
      </c>
      <c r="BA62" s="145">
        <f t="shared" si="22"/>
        <v>1</v>
      </c>
      <c r="BB62" s="145">
        <f t="shared" si="23"/>
        <v>1</v>
      </c>
      <c r="BC62" s="145">
        <f t="shared" si="24"/>
        <v>1</v>
      </c>
      <c r="BD62" s="145">
        <f t="shared" si="25"/>
        <v>1</v>
      </c>
      <c r="BE62" s="145">
        <f t="shared" si="26"/>
        <v>1</v>
      </c>
      <c r="BF62" s="145">
        <f t="shared" si="27"/>
        <v>1</v>
      </c>
      <c r="BG62" s="145">
        <f t="shared" si="28"/>
        <v>1</v>
      </c>
      <c r="BH62" s="145">
        <f t="shared" si="29"/>
        <v>1</v>
      </c>
      <c r="BI62" s="145">
        <f t="shared" si="30"/>
        <v>1</v>
      </c>
      <c r="BJ62" s="145">
        <f t="shared" si="31"/>
        <v>1</v>
      </c>
    </row>
    <row r="63" spans="1:62" ht="15.75" x14ac:dyDescent="0.25">
      <c r="A63" s="344"/>
      <c r="B63" s="345" t="str">
        <f t="shared" si="1"/>
        <v/>
      </c>
      <c r="C63" s="346" t="str">
        <f>IF('תנאי סף'!$AK63&lt;&gt;1,"",'תנאי סף'!C63)</f>
        <v/>
      </c>
      <c r="D63" s="346" t="str">
        <f>IF('תנאי סף'!$AK63&lt;&gt;1,"",'תנאי סף'!D63)</f>
        <v/>
      </c>
      <c r="E63" s="346" t="str">
        <f>IF('תנאי סף'!$AK63&lt;&gt;1,"",'תנאי סף'!E63)</f>
        <v/>
      </c>
      <c r="F63" s="346" t="str">
        <f>IF('תנאי סף'!$AK63&lt;&gt;1,"",'תנאי סף'!F63)</f>
        <v/>
      </c>
      <c r="G63" s="347" t="str">
        <f>'עדיפות לפריפריה'!AA63</f>
        <v/>
      </c>
      <c r="H63" s="347" t="str">
        <f>'מספר המשתתפים'!AA63</f>
        <v/>
      </c>
      <c r="I63" s="347" t="str">
        <f>'ייחודיות ומורכבות'!Z63</f>
        <v/>
      </c>
      <c r="J63" s="347" t="str">
        <f>'מספר הרצות'!Z63</f>
        <v/>
      </c>
      <c r="K63" s="347" t="str">
        <f>'הערכה כללית ותרומה לקהילה'!Z63</f>
        <v/>
      </c>
      <c r="L63" s="347"/>
      <c r="M63" s="347"/>
      <c r="N63" s="347"/>
      <c r="O63" s="347"/>
      <c r="P63" s="348"/>
      <c r="Q63" s="348"/>
      <c r="R63" s="348"/>
      <c r="S63" s="348"/>
      <c r="T63" s="348"/>
      <c r="U63" s="348"/>
      <c r="V63" s="348"/>
      <c r="W63" s="348"/>
      <c r="X63" s="348"/>
      <c r="Y63" s="348"/>
      <c r="Z63" s="348"/>
      <c r="AA63" s="348"/>
      <c r="AB63" s="348"/>
      <c r="AC63" s="348"/>
      <c r="AD63" s="348"/>
      <c r="AE63" s="348"/>
      <c r="AF63" s="348"/>
      <c r="AG63" s="348" t="str">
        <f t="shared" si="2"/>
        <v/>
      </c>
      <c r="AH63" s="348" t="str">
        <f t="shared" si="3"/>
        <v/>
      </c>
      <c r="AI63" s="349" t="str">
        <f t="shared" si="4"/>
        <v/>
      </c>
      <c r="AJ63" s="145">
        <f t="shared" si="5"/>
        <v>1</v>
      </c>
      <c r="AK63" s="145">
        <f t="shared" si="6"/>
        <v>1</v>
      </c>
      <c r="AL63" s="145">
        <f t="shared" si="7"/>
        <v>1</v>
      </c>
      <c r="AM63" s="145">
        <f t="shared" si="8"/>
        <v>1</v>
      </c>
      <c r="AN63" s="145">
        <f t="shared" si="9"/>
        <v>1</v>
      </c>
      <c r="AO63" s="145">
        <f t="shared" si="10"/>
        <v>1</v>
      </c>
      <c r="AP63" s="145">
        <f t="shared" si="11"/>
        <v>1</v>
      </c>
      <c r="AQ63" s="145">
        <f t="shared" si="12"/>
        <v>1</v>
      </c>
      <c r="AR63" s="145">
        <f t="shared" si="13"/>
        <v>1</v>
      </c>
      <c r="AS63" s="145">
        <f t="shared" si="14"/>
        <v>1</v>
      </c>
      <c r="AT63" s="145">
        <f t="shared" si="15"/>
        <v>1</v>
      </c>
      <c r="AU63" s="145">
        <f t="shared" si="16"/>
        <v>1</v>
      </c>
      <c r="AV63" s="145">
        <f t="shared" si="17"/>
        <v>1</v>
      </c>
      <c r="AW63" s="145">
        <f t="shared" si="18"/>
        <v>1</v>
      </c>
      <c r="AX63" s="145">
        <f t="shared" si="19"/>
        <v>1</v>
      </c>
      <c r="AY63" s="145">
        <f t="shared" si="20"/>
        <v>1</v>
      </c>
      <c r="AZ63" s="145">
        <f t="shared" si="21"/>
        <v>1</v>
      </c>
      <c r="BA63" s="145">
        <f t="shared" si="22"/>
        <v>1</v>
      </c>
      <c r="BB63" s="145">
        <f t="shared" si="23"/>
        <v>1</v>
      </c>
      <c r="BC63" s="145">
        <f t="shared" si="24"/>
        <v>1</v>
      </c>
      <c r="BD63" s="145">
        <f t="shared" si="25"/>
        <v>1</v>
      </c>
      <c r="BE63" s="145">
        <f t="shared" si="26"/>
        <v>1</v>
      </c>
      <c r="BF63" s="145">
        <f t="shared" si="27"/>
        <v>1</v>
      </c>
      <c r="BG63" s="145">
        <f t="shared" si="28"/>
        <v>1</v>
      </c>
      <c r="BH63" s="145">
        <f t="shared" si="29"/>
        <v>1</v>
      </c>
      <c r="BI63" s="145">
        <f t="shared" si="30"/>
        <v>1</v>
      </c>
      <c r="BJ63" s="145">
        <f t="shared" si="31"/>
        <v>1</v>
      </c>
    </row>
    <row r="64" spans="1:62" ht="15.75" x14ac:dyDescent="0.25">
      <c r="A64" s="344"/>
      <c r="B64" s="345" t="str">
        <f t="shared" si="1"/>
        <v/>
      </c>
      <c r="C64" s="346" t="str">
        <f>IF('תנאי סף'!$AK64&lt;&gt;1,"",'תנאי סף'!C64)</f>
        <v/>
      </c>
      <c r="D64" s="346" t="str">
        <f>IF('תנאי סף'!$AK64&lt;&gt;1,"",'תנאי סף'!D64)</f>
        <v/>
      </c>
      <c r="E64" s="346" t="str">
        <f>IF('תנאי סף'!$AK64&lt;&gt;1,"",'תנאי סף'!E64)</f>
        <v/>
      </c>
      <c r="F64" s="346" t="str">
        <f>IF('תנאי סף'!$AK64&lt;&gt;1,"",'תנאי סף'!F64)</f>
        <v/>
      </c>
      <c r="G64" s="347" t="str">
        <f>'עדיפות לפריפריה'!AA64</f>
        <v/>
      </c>
      <c r="H64" s="347" t="str">
        <f>'מספר המשתתפים'!AA64</f>
        <v/>
      </c>
      <c r="I64" s="347" t="str">
        <f>'ייחודיות ומורכבות'!Z64</f>
        <v/>
      </c>
      <c r="J64" s="347" t="str">
        <f>'מספר הרצות'!Z64</f>
        <v/>
      </c>
      <c r="K64" s="347" t="str">
        <f>'הערכה כללית ותרומה לקהילה'!Z64</f>
        <v/>
      </c>
      <c r="L64" s="347"/>
      <c r="M64" s="347"/>
      <c r="N64" s="347"/>
      <c r="O64" s="347"/>
      <c r="P64" s="348"/>
      <c r="Q64" s="348"/>
      <c r="R64" s="348"/>
      <c r="S64" s="348"/>
      <c r="T64" s="348"/>
      <c r="U64" s="348"/>
      <c r="V64" s="348"/>
      <c r="W64" s="348"/>
      <c r="X64" s="348"/>
      <c r="Y64" s="348"/>
      <c r="Z64" s="348"/>
      <c r="AA64" s="348"/>
      <c r="AB64" s="348"/>
      <c r="AC64" s="348"/>
      <c r="AD64" s="348"/>
      <c r="AE64" s="348"/>
      <c r="AF64" s="348"/>
      <c r="AG64" s="348" t="str">
        <f t="shared" si="2"/>
        <v/>
      </c>
      <c r="AH64" s="348" t="str">
        <f t="shared" si="3"/>
        <v/>
      </c>
      <c r="AI64" s="349" t="str">
        <f t="shared" si="4"/>
        <v/>
      </c>
      <c r="AJ64" s="145">
        <f t="shared" si="5"/>
        <v>1</v>
      </c>
      <c r="AK64" s="145">
        <f t="shared" si="6"/>
        <v>1</v>
      </c>
      <c r="AL64" s="145">
        <f t="shared" si="7"/>
        <v>1</v>
      </c>
      <c r="AM64" s="145">
        <f t="shared" si="8"/>
        <v>1</v>
      </c>
      <c r="AN64" s="145">
        <f t="shared" si="9"/>
        <v>1</v>
      </c>
      <c r="AO64" s="145">
        <f t="shared" si="10"/>
        <v>1</v>
      </c>
      <c r="AP64" s="145">
        <f t="shared" si="11"/>
        <v>1</v>
      </c>
      <c r="AQ64" s="145">
        <f t="shared" si="12"/>
        <v>1</v>
      </c>
      <c r="AR64" s="145">
        <f t="shared" si="13"/>
        <v>1</v>
      </c>
      <c r="AS64" s="145">
        <f t="shared" si="14"/>
        <v>1</v>
      </c>
      <c r="AT64" s="145">
        <f t="shared" si="15"/>
        <v>1</v>
      </c>
      <c r="AU64" s="145">
        <f t="shared" si="16"/>
        <v>1</v>
      </c>
      <c r="AV64" s="145">
        <f t="shared" si="17"/>
        <v>1</v>
      </c>
      <c r="AW64" s="145">
        <f t="shared" si="18"/>
        <v>1</v>
      </c>
      <c r="AX64" s="145">
        <f t="shared" si="19"/>
        <v>1</v>
      </c>
      <c r="AY64" s="145">
        <f t="shared" si="20"/>
        <v>1</v>
      </c>
      <c r="AZ64" s="145">
        <f t="shared" si="21"/>
        <v>1</v>
      </c>
      <c r="BA64" s="145">
        <f t="shared" si="22"/>
        <v>1</v>
      </c>
      <c r="BB64" s="145">
        <f t="shared" si="23"/>
        <v>1</v>
      </c>
      <c r="BC64" s="145">
        <f t="shared" si="24"/>
        <v>1</v>
      </c>
      <c r="BD64" s="145">
        <f t="shared" si="25"/>
        <v>1</v>
      </c>
      <c r="BE64" s="145">
        <f t="shared" si="26"/>
        <v>1</v>
      </c>
      <c r="BF64" s="145">
        <f t="shared" si="27"/>
        <v>1</v>
      </c>
      <c r="BG64" s="145">
        <f t="shared" si="28"/>
        <v>1</v>
      </c>
      <c r="BH64" s="145">
        <f t="shared" si="29"/>
        <v>1</v>
      </c>
      <c r="BI64" s="145">
        <f t="shared" si="30"/>
        <v>1</v>
      </c>
      <c r="BJ64" s="145">
        <f t="shared" si="31"/>
        <v>1</v>
      </c>
    </row>
    <row r="65" spans="1:62" ht="15.75" x14ac:dyDescent="0.25">
      <c r="A65" s="344"/>
      <c r="B65" s="345" t="str">
        <f t="shared" si="1"/>
        <v/>
      </c>
      <c r="C65" s="346" t="str">
        <f>IF('תנאי סף'!$AK65&lt;&gt;1,"",'תנאי סף'!C65)</f>
        <v/>
      </c>
      <c r="D65" s="346" t="str">
        <f>IF('תנאי סף'!$AK65&lt;&gt;1,"",'תנאי סף'!D65)</f>
        <v/>
      </c>
      <c r="E65" s="346" t="str">
        <f>IF('תנאי סף'!$AK65&lt;&gt;1,"",'תנאי סף'!E65)</f>
        <v/>
      </c>
      <c r="F65" s="346" t="str">
        <f>IF('תנאי סף'!$AK65&lt;&gt;1,"",'תנאי סף'!F65)</f>
        <v/>
      </c>
      <c r="G65" s="347" t="str">
        <f>'עדיפות לפריפריה'!AA65</f>
        <v/>
      </c>
      <c r="H65" s="347" t="str">
        <f>'מספר המשתתפים'!AA65</f>
        <v/>
      </c>
      <c r="I65" s="347" t="str">
        <f>'ייחודיות ומורכבות'!Z65</f>
        <v/>
      </c>
      <c r="J65" s="347" t="str">
        <f>'מספר הרצות'!Z65</f>
        <v/>
      </c>
      <c r="K65" s="347" t="str">
        <f>'הערכה כללית ותרומה לקהילה'!Z65</f>
        <v/>
      </c>
      <c r="L65" s="347"/>
      <c r="M65" s="347"/>
      <c r="N65" s="347"/>
      <c r="O65" s="347"/>
      <c r="P65" s="348"/>
      <c r="Q65" s="348"/>
      <c r="R65" s="348"/>
      <c r="S65" s="348"/>
      <c r="T65" s="348"/>
      <c r="U65" s="348"/>
      <c r="V65" s="348"/>
      <c r="W65" s="348"/>
      <c r="X65" s="348"/>
      <c r="Y65" s="348"/>
      <c r="Z65" s="348"/>
      <c r="AA65" s="348"/>
      <c r="AB65" s="348"/>
      <c r="AC65" s="348"/>
      <c r="AD65" s="348"/>
      <c r="AE65" s="348"/>
      <c r="AF65" s="348"/>
      <c r="AG65" s="348" t="str">
        <f t="shared" si="2"/>
        <v/>
      </c>
      <c r="AH65" s="348" t="str">
        <f t="shared" si="3"/>
        <v/>
      </c>
      <c r="AI65" s="349" t="str">
        <f t="shared" si="4"/>
        <v/>
      </c>
      <c r="AJ65" s="145">
        <f t="shared" si="5"/>
        <v>1</v>
      </c>
      <c r="AK65" s="145">
        <f t="shared" si="6"/>
        <v>1</v>
      </c>
      <c r="AL65" s="145">
        <f t="shared" si="7"/>
        <v>1</v>
      </c>
      <c r="AM65" s="145">
        <f t="shared" si="8"/>
        <v>1</v>
      </c>
      <c r="AN65" s="145">
        <f t="shared" si="9"/>
        <v>1</v>
      </c>
      <c r="AO65" s="145">
        <f t="shared" si="10"/>
        <v>1</v>
      </c>
      <c r="AP65" s="145">
        <f t="shared" si="11"/>
        <v>1</v>
      </c>
      <c r="AQ65" s="145">
        <f t="shared" si="12"/>
        <v>1</v>
      </c>
      <c r="AR65" s="145">
        <f t="shared" si="13"/>
        <v>1</v>
      </c>
      <c r="AS65" s="145">
        <f t="shared" si="14"/>
        <v>1</v>
      </c>
      <c r="AT65" s="145">
        <f t="shared" si="15"/>
        <v>1</v>
      </c>
      <c r="AU65" s="145">
        <f t="shared" si="16"/>
        <v>1</v>
      </c>
      <c r="AV65" s="145">
        <f t="shared" si="17"/>
        <v>1</v>
      </c>
      <c r="AW65" s="145">
        <f t="shared" si="18"/>
        <v>1</v>
      </c>
      <c r="AX65" s="145">
        <f t="shared" si="19"/>
        <v>1</v>
      </c>
      <c r="AY65" s="145">
        <f t="shared" si="20"/>
        <v>1</v>
      </c>
      <c r="AZ65" s="145">
        <f t="shared" si="21"/>
        <v>1</v>
      </c>
      <c r="BA65" s="145">
        <f t="shared" si="22"/>
        <v>1</v>
      </c>
      <c r="BB65" s="145">
        <f t="shared" si="23"/>
        <v>1</v>
      </c>
      <c r="BC65" s="145">
        <f t="shared" si="24"/>
        <v>1</v>
      </c>
      <c r="BD65" s="145">
        <f t="shared" si="25"/>
        <v>1</v>
      </c>
      <c r="BE65" s="145">
        <f t="shared" si="26"/>
        <v>1</v>
      </c>
      <c r="BF65" s="145">
        <f t="shared" si="27"/>
        <v>1</v>
      </c>
      <c r="BG65" s="145">
        <f t="shared" si="28"/>
        <v>1</v>
      </c>
      <c r="BH65" s="145">
        <f t="shared" si="29"/>
        <v>1</v>
      </c>
      <c r="BI65" s="145">
        <f t="shared" si="30"/>
        <v>1</v>
      </c>
      <c r="BJ65" s="145">
        <f t="shared" si="31"/>
        <v>1</v>
      </c>
    </row>
    <row r="66" spans="1:62" ht="15.75" x14ac:dyDescent="0.25">
      <c r="A66" s="344"/>
      <c r="B66" s="345" t="str">
        <f t="shared" si="1"/>
        <v/>
      </c>
      <c r="C66" s="346" t="str">
        <f>IF('תנאי סף'!$AK66&lt;&gt;1,"",'תנאי סף'!C66)</f>
        <v/>
      </c>
      <c r="D66" s="346" t="str">
        <f>IF('תנאי סף'!$AK66&lt;&gt;1,"",'תנאי סף'!D66)</f>
        <v/>
      </c>
      <c r="E66" s="346" t="str">
        <f>IF('תנאי סף'!$AK66&lt;&gt;1,"",'תנאי סף'!E66)</f>
        <v/>
      </c>
      <c r="F66" s="346" t="str">
        <f>IF('תנאי סף'!$AK66&lt;&gt;1,"",'תנאי סף'!F66)</f>
        <v/>
      </c>
      <c r="G66" s="347" t="str">
        <f>'עדיפות לפריפריה'!AA66</f>
        <v/>
      </c>
      <c r="H66" s="347" t="str">
        <f>'מספר המשתתפים'!AA66</f>
        <v/>
      </c>
      <c r="I66" s="347" t="str">
        <f>'ייחודיות ומורכבות'!Z66</f>
        <v/>
      </c>
      <c r="J66" s="347" t="str">
        <f>'מספר הרצות'!Z66</f>
        <v/>
      </c>
      <c r="K66" s="347" t="str">
        <f>'הערכה כללית ותרומה לקהילה'!Z66</f>
        <v/>
      </c>
      <c r="L66" s="347"/>
      <c r="M66" s="347"/>
      <c r="N66" s="347"/>
      <c r="O66" s="347"/>
      <c r="P66" s="348"/>
      <c r="Q66" s="348"/>
      <c r="R66" s="348"/>
      <c r="S66" s="348"/>
      <c r="T66" s="348"/>
      <c r="U66" s="348"/>
      <c r="V66" s="348"/>
      <c r="W66" s="348"/>
      <c r="X66" s="348"/>
      <c r="Y66" s="348"/>
      <c r="Z66" s="348"/>
      <c r="AA66" s="348"/>
      <c r="AB66" s="348"/>
      <c r="AC66" s="348"/>
      <c r="AD66" s="348"/>
      <c r="AE66" s="348"/>
      <c r="AF66" s="348"/>
      <c r="AG66" s="348" t="str">
        <f t="shared" si="2"/>
        <v/>
      </c>
      <c r="AH66" s="348" t="str">
        <f t="shared" si="3"/>
        <v/>
      </c>
      <c r="AI66" s="349" t="str">
        <f t="shared" si="4"/>
        <v/>
      </c>
      <c r="AJ66" s="145">
        <f t="shared" si="5"/>
        <v>1</v>
      </c>
      <c r="AK66" s="145">
        <f t="shared" si="6"/>
        <v>1</v>
      </c>
      <c r="AL66" s="145">
        <f t="shared" si="7"/>
        <v>1</v>
      </c>
      <c r="AM66" s="145">
        <f t="shared" si="8"/>
        <v>1</v>
      </c>
      <c r="AN66" s="145">
        <f t="shared" si="9"/>
        <v>1</v>
      </c>
      <c r="AO66" s="145">
        <f t="shared" si="10"/>
        <v>1</v>
      </c>
      <c r="AP66" s="145">
        <f t="shared" si="11"/>
        <v>1</v>
      </c>
      <c r="AQ66" s="145">
        <f t="shared" si="12"/>
        <v>1</v>
      </c>
      <c r="AR66" s="145">
        <f t="shared" si="13"/>
        <v>1</v>
      </c>
      <c r="AS66" s="145">
        <f t="shared" si="14"/>
        <v>1</v>
      </c>
      <c r="AT66" s="145">
        <f t="shared" si="15"/>
        <v>1</v>
      </c>
      <c r="AU66" s="145">
        <f t="shared" si="16"/>
        <v>1</v>
      </c>
      <c r="AV66" s="145">
        <f t="shared" si="17"/>
        <v>1</v>
      </c>
      <c r="AW66" s="145">
        <f t="shared" si="18"/>
        <v>1</v>
      </c>
      <c r="AX66" s="145">
        <f t="shared" si="19"/>
        <v>1</v>
      </c>
      <c r="AY66" s="145">
        <f t="shared" si="20"/>
        <v>1</v>
      </c>
      <c r="AZ66" s="145">
        <f t="shared" si="21"/>
        <v>1</v>
      </c>
      <c r="BA66" s="145">
        <f t="shared" si="22"/>
        <v>1</v>
      </c>
      <c r="BB66" s="145">
        <f t="shared" si="23"/>
        <v>1</v>
      </c>
      <c r="BC66" s="145">
        <f t="shared" si="24"/>
        <v>1</v>
      </c>
      <c r="BD66" s="145">
        <f t="shared" si="25"/>
        <v>1</v>
      </c>
      <c r="BE66" s="145">
        <f t="shared" si="26"/>
        <v>1</v>
      </c>
      <c r="BF66" s="145">
        <f t="shared" si="27"/>
        <v>1</v>
      </c>
      <c r="BG66" s="145">
        <f t="shared" si="28"/>
        <v>1</v>
      </c>
      <c r="BH66" s="145">
        <f t="shared" si="29"/>
        <v>1</v>
      </c>
      <c r="BI66" s="145">
        <f t="shared" si="30"/>
        <v>1</v>
      </c>
      <c r="BJ66" s="145">
        <f t="shared" si="31"/>
        <v>1</v>
      </c>
    </row>
    <row r="67" spans="1:62" ht="15.75" x14ac:dyDescent="0.25">
      <c r="A67" s="344"/>
      <c r="B67" s="345" t="str">
        <f t="shared" si="1"/>
        <v/>
      </c>
      <c r="C67" s="346" t="str">
        <f>IF('תנאי סף'!$AK67&lt;&gt;1,"",'תנאי סף'!C67)</f>
        <v/>
      </c>
      <c r="D67" s="346" t="str">
        <f>IF('תנאי סף'!$AK67&lt;&gt;1,"",'תנאי סף'!D67)</f>
        <v/>
      </c>
      <c r="E67" s="346" t="str">
        <f>IF('תנאי סף'!$AK67&lt;&gt;1,"",'תנאי סף'!E67)</f>
        <v/>
      </c>
      <c r="F67" s="346" t="str">
        <f>IF('תנאי סף'!$AK67&lt;&gt;1,"",'תנאי סף'!F67)</f>
        <v/>
      </c>
      <c r="G67" s="347" t="str">
        <f>'עדיפות לפריפריה'!AA67</f>
        <v/>
      </c>
      <c r="H67" s="347" t="str">
        <f>'מספר המשתתפים'!AA67</f>
        <v/>
      </c>
      <c r="I67" s="347" t="str">
        <f>'ייחודיות ומורכבות'!Z67</f>
        <v/>
      </c>
      <c r="J67" s="347" t="str">
        <f>'מספר הרצות'!Z67</f>
        <v/>
      </c>
      <c r="K67" s="347" t="str">
        <f>'הערכה כללית ותרומה לקהילה'!Z67</f>
        <v/>
      </c>
      <c r="L67" s="347"/>
      <c r="M67" s="347"/>
      <c r="N67" s="347"/>
      <c r="O67" s="347"/>
      <c r="P67" s="348"/>
      <c r="Q67" s="348"/>
      <c r="R67" s="348"/>
      <c r="S67" s="348"/>
      <c r="T67" s="348"/>
      <c r="U67" s="348"/>
      <c r="V67" s="348"/>
      <c r="W67" s="348"/>
      <c r="X67" s="348"/>
      <c r="Y67" s="348"/>
      <c r="Z67" s="348"/>
      <c r="AA67" s="348"/>
      <c r="AB67" s="348"/>
      <c r="AC67" s="348"/>
      <c r="AD67" s="348"/>
      <c r="AE67" s="348"/>
      <c r="AF67" s="348"/>
      <c r="AG67" s="348" t="str">
        <f t="shared" si="2"/>
        <v/>
      </c>
      <c r="AH67" s="348" t="str">
        <f t="shared" si="3"/>
        <v/>
      </c>
      <c r="AI67" s="349" t="str">
        <f t="shared" si="4"/>
        <v/>
      </c>
      <c r="AJ67" s="145">
        <f t="shared" si="5"/>
        <v>1</v>
      </c>
      <c r="AK67" s="145">
        <f t="shared" si="6"/>
        <v>1</v>
      </c>
      <c r="AL67" s="145">
        <f t="shared" si="7"/>
        <v>1</v>
      </c>
      <c r="AM67" s="145">
        <f t="shared" si="8"/>
        <v>1</v>
      </c>
      <c r="AN67" s="145">
        <f t="shared" si="9"/>
        <v>1</v>
      </c>
      <c r="AO67" s="145">
        <f t="shared" si="10"/>
        <v>1</v>
      </c>
      <c r="AP67" s="145">
        <f t="shared" si="11"/>
        <v>1</v>
      </c>
      <c r="AQ67" s="145">
        <f t="shared" si="12"/>
        <v>1</v>
      </c>
      <c r="AR67" s="145">
        <f t="shared" si="13"/>
        <v>1</v>
      </c>
      <c r="AS67" s="145">
        <f t="shared" si="14"/>
        <v>1</v>
      </c>
      <c r="AT67" s="145">
        <f t="shared" si="15"/>
        <v>1</v>
      </c>
      <c r="AU67" s="145">
        <f t="shared" si="16"/>
        <v>1</v>
      </c>
      <c r="AV67" s="145">
        <f t="shared" si="17"/>
        <v>1</v>
      </c>
      <c r="AW67" s="145">
        <f t="shared" si="18"/>
        <v>1</v>
      </c>
      <c r="AX67" s="145">
        <f t="shared" si="19"/>
        <v>1</v>
      </c>
      <c r="AY67" s="145">
        <f t="shared" si="20"/>
        <v>1</v>
      </c>
      <c r="AZ67" s="145">
        <f t="shared" si="21"/>
        <v>1</v>
      </c>
      <c r="BA67" s="145">
        <f t="shared" si="22"/>
        <v>1</v>
      </c>
      <c r="BB67" s="145">
        <f t="shared" si="23"/>
        <v>1</v>
      </c>
      <c r="BC67" s="145">
        <f t="shared" si="24"/>
        <v>1</v>
      </c>
      <c r="BD67" s="145">
        <f t="shared" si="25"/>
        <v>1</v>
      </c>
      <c r="BE67" s="145">
        <f t="shared" si="26"/>
        <v>1</v>
      </c>
      <c r="BF67" s="145">
        <f t="shared" si="27"/>
        <v>1</v>
      </c>
      <c r="BG67" s="145">
        <f t="shared" si="28"/>
        <v>1</v>
      </c>
      <c r="BH67" s="145">
        <f t="shared" si="29"/>
        <v>1</v>
      </c>
      <c r="BI67" s="145">
        <f t="shared" si="30"/>
        <v>1</v>
      </c>
      <c r="BJ67" s="145">
        <f t="shared" si="31"/>
        <v>1</v>
      </c>
    </row>
    <row r="68" spans="1:62" ht="15.75" x14ac:dyDescent="0.25">
      <c r="A68" s="344"/>
      <c r="B68" s="345" t="str">
        <f t="shared" si="1"/>
        <v/>
      </c>
      <c r="C68" s="346" t="str">
        <f>IF('תנאי סף'!$AK68&lt;&gt;1,"",'תנאי סף'!C68)</f>
        <v/>
      </c>
      <c r="D68" s="346" t="str">
        <f>IF('תנאי סף'!$AK68&lt;&gt;1,"",'תנאי סף'!D68)</f>
        <v/>
      </c>
      <c r="E68" s="346" t="str">
        <f>IF('תנאי סף'!$AK68&lt;&gt;1,"",'תנאי סף'!E68)</f>
        <v/>
      </c>
      <c r="F68" s="346" t="str">
        <f>IF('תנאי סף'!$AK68&lt;&gt;1,"",'תנאי סף'!F68)</f>
        <v/>
      </c>
      <c r="G68" s="347" t="str">
        <f>'עדיפות לפריפריה'!AA68</f>
        <v/>
      </c>
      <c r="H68" s="347" t="str">
        <f>'מספר המשתתפים'!AA68</f>
        <v/>
      </c>
      <c r="I68" s="347" t="str">
        <f>'ייחודיות ומורכבות'!Z68</f>
        <v/>
      </c>
      <c r="J68" s="347" t="str">
        <f>'מספר הרצות'!Z68</f>
        <v/>
      </c>
      <c r="K68" s="347" t="str">
        <f>'הערכה כללית ותרומה לקהילה'!Z68</f>
        <v/>
      </c>
      <c r="L68" s="347"/>
      <c r="M68" s="347"/>
      <c r="N68" s="347"/>
      <c r="O68" s="347"/>
      <c r="P68" s="348"/>
      <c r="Q68" s="348"/>
      <c r="R68" s="348"/>
      <c r="S68" s="348"/>
      <c r="T68" s="348"/>
      <c r="U68" s="348"/>
      <c r="V68" s="348"/>
      <c r="W68" s="348"/>
      <c r="X68" s="348"/>
      <c r="Y68" s="348"/>
      <c r="Z68" s="348"/>
      <c r="AA68" s="348"/>
      <c r="AB68" s="348"/>
      <c r="AC68" s="348"/>
      <c r="AD68" s="348"/>
      <c r="AE68" s="348"/>
      <c r="AF68" s="348"/>
      <c r="AG68" s="348" t="str">
        <f t="shared" si="2"/>
        <v/>
      </c>
      <c r="AH68" s="348" t="str">
        <f t="shared" si="3"/>
        <v/>
      </c>
      <c r="AI68" s="349" t="str">
        <f t="shared" si="4"/>
        <v/>
      </c>
      <c r="AJ68" s="145">
        <f t="shared" si="5"/>
        <v>1</v>
      </c>
      <c r="AK68" s="145">
        <f t="shared" si="6"/>
        <v>1</v>
      </c>
      <c r="AL68" s="145">
        <f t="shared" si="7"/>
        <v>1</v>
      </c>
      <c r="AM68" s="145">
        <f t="shared" si="8"/>
        <v>1</v>
      </c>
      <c r="AN68" s="145">
        <f t="shared" si="9"/>
        <v>1</v>
      </c>
      <c r="AO68" s="145">
        <f t="shared" si="10"/>
        <v>1</v>
      </c>
      <c r="AP68" s="145">
        <f t="shared" si="11"/>
        <v>1</v>
      </c>
      <c r="AQ68" s="145">
        <f t="shared" si="12"/>
        <v>1</v>
      </c>
      <c r="AR68" s="145">
        <f t="shared" si="13"/>
        <v>1</v>
      </c>
      <c r="AS68" s="145">
        <f t="shared" si="14"/>
        <v>1</v>
      </c>
      <c r="AT68" s="145">
        <f t="shared" si="15"/>
        <v>1</v>
      </c>
      <c r="AU68" s="145">
        <f t="shared" si="16"/>
        <v>1</v>
      </c>
      <c r="AV68" s="145">
        <f t="shared" si="17"/>
        <v>1</v>
      </c>
      <c r="AW68" s="145">
        <f t="shared" si="18"/>
        <v>1</v>
      </c>
      <c r="AX68" s="145">
        <f t="shared" si="19"/>
        <v>1</v>
      </c>
      <c r="AY68" s="145">
        <f t="shared" si="20"/>
        <v>1</v>
      </c>
      <c r="AZ68" s="145">
        <f t="shared" si="21"/>
        <v>1</v>
      </c>
      <c r="BA68" s="145">
        <f t="shared" si="22"/>
        <v>1</v>
      </c>
      <c r="BB68" s="145">
        <f t="shared" si="23"/>
        <v>1</v>
      </c>
      <c r="BC68" s="145">
        <f t="shared" si="24"/>
        <v>1</v>
      </c>
      <c r="BD68" s="145">
        <f t="shared" si="25"/>
        <v>1</v>
      </c>
      <c r="BE68" s="145">
        <f t="shared" si="26"/>
        <v>1</v>
      </c>
      <c r="BF68" s="145">
        <f t="shared" si="27"/>
        <v>1</v>
      </c>
      <c r="BG68" s="145">
        <f t="shared" si="28"/>
        <v>1</v>
      </c>
      <c r="BH68" s="145">
        <f t="shared" si="29"/>
        <v>1</v>
      </c>
      <c r="BI68" s="145">
        <f t="shared" si="30"/>
        <v>1</v>
      </c>
      <c r="BJ68" s="145">
        <f t="shared" si="31"/>
        <v>1</v>
      </c>
    </row>
    <row r="69" spans="1:62" ht="15.75" x14ac:dyDescent="0.25">
      <c r="A69" s="344"/>
      <c r="B69" s="345" t="str">
        <f t="shared" si="1"/>
        <v/>
      </c>
      <c r="C69" s="346" t="str">
        <f>IF('תנאי סף'!$AK69&lt;&gt;1,"",'תנאי סף'!C69)</f>
        <v/>
      </c>
      <c r="D69" s="346" t="str">
        <f>IF('תנאי סף'!$AK69&lt;&gt;1,"",'תנאי סף'!D69)</f>
        <v/>
      </c>
      <c r="E69" s="346" t="str">
        <f>IF('תנאי סף'!$AK69&lt;&gt;1,"",'תנאי סף'!E69)</f>
        <v/>
      </c>
      <c r="F69" s="346" t="str">
        <f>IF('תנאי סף'!$AK69&lt;&gt;1,"",'תנאי סף'!F69)</f>
        <v/>
      </c>
      <c r="G69" s="347" t="str">
        <f>'עדיפות לפריפריה'!AA69</f>
        <v/>
      </c>
      <c r="H69" s="347" t="str">
        <f>'מספר המשתתפים'!AA69</f>
        <v/>
      </c>
      <c r="I69" s="347" t="str">
        <f>'ייחודיות ומורכבות'!Z69</f>
        <v/>
      </c>
      <c r="J69" s="347" t="str">
        <f>'מספר הרצות'!Z69</f>
        <v/>
      </c>
      <c r="K69" s="347" t="str">
        <f>'הערכה כללית ותרומה לקהילה'!Z69</f>
        <v/>
      </c>
      <c r="L69" s="347"/>
      <c r="M69" s="347"/>
      <c r="N69" s="347"/>
      <c r="O69" s="347"/>
      <c r="P69" s="348"/>
      <c r="Q69" s="348"/>
      <c r="R69" s="348"/>
      <c r="S69" s="348"/>
      <c r="T69" s="348"/>
      <c r="U69" s="348"/>
      <c r="V69" s="348"/>
      <c r="W69" s="348"/>
      <c r="X69" s="348"/>
      <c r="Y69" s="348"/>
      <c r="Z69" s="348"/>
      <c r="AA69" s="348"/>
      <c r="AB69" s="348"/>
      <c r="AC69" s="348"/>
      <c r="AD69" s="348"/>
      <c r="AE69" s="348"/>
      <c r="AF69" s="348"/>
      <c r="AG69" s="348" t="str">
        <f t="shared" si="2"/>
        <v/>
      </c>
      <c r="AH69" s="348" t="str">
        <f t="shared" si="3"/>
        <v/>
      </c>
      <c r="AI69" s="349" t="str">
        <f t="shared" si="4"/>
        <v/>
      </c>
      <c r="AJ69" s="145">
        <f t="shared" si="5"/>
        <v>1</v>
      </c>
      <c r="AK69" s="145">
        <f t="shared" si="6"/>
        <v>1</v>
      </c>
      <c r="AL69" s="145">
        <f t="shared" si="7"/>
        <v>1</v>
      </c>
      <c r="AM69" s="145">
        <f t="shared" si="8"/>
        <v>1</v>
      </c>
      <c r="AN69" s="145">
        <f t="shared" si="9"/>
        <v>1</v>
      </c>
      <c r="AO69" s="145">
        <f t="shared" si="10"/>
        <v>1</v>
      </c>
      <c r="AP69" s="145">
        <f t="shared" si="11"/>
        <v>1</v>
      </c>
      <c r="AQ69" s="145">
        <f t="shared" si="12"/>
        <v>1</v>
      </c>
      <c r="AR69" s="145">
        <f t="shared" si="13"/>
        <v>1</v>
      </c>
      <c r="AS69" s="145">
        <f t="shared" si="14"/>
        <v>1</v>
      </c>
      <c r="AT69" s="145">
        <f t="shared" si="15"/>
        <v>1</v>
      </c>
      <c r="AU69" s="145">
        <f t="shared" si="16"/>
        <v>1</v>
      </c>
      <c r="AV69" s="145">
        <f t="shared" si="17"/>
        <v>1</v>
      </c>
      <c r="AW69" s="145">
        <f t="shared" si="18"/>
        <v>1</v>
      </c>
      <c r="AX69" s="145">
        <f t="shared" si="19"/>
        <v>1</v>
      </c>
      <c r="AY69" s="145">
        <f t="shared" si="20"/>
        <v>1</v>
      </c>
      <c r="AZ69" s="145">
        <f t="shared" si="21"/>
        <v>1</v>
      </c>
      <c r="BA69" s="145">
        <f t="shared" si="22"/>
        <v>1</v>
      </c>
      <c r="BB69" s="145">
        <f t="shared" si="23"/>
        <v>1</v>
      </c>
      <c r="BC69" s="145">
        <f t="shared" si="24"/>
        <v>1</v>
      </c>
      <c r="BD69" s="145">
        <f t="shared" si="25"/>
        <v>1</v>
      </c>
      <c r="BE69" s="145">
        <f t="shared" si="26"/>
        <v>1</v>
      </c>
      <c r="BF69" s="145">
        <f t="shared" si="27"/>
        <v>1</v>
      </c>
      <c r="BG69" s="145">
        <f t="shared" si="28"/>
        <v>1</v>
      </c>
      <c r="BH69" s="145">
        <f t="shared" si="29"/>
        <v>1</v>
      </c>
      <c r="BI69" s="145">
        <f t="shared" si="30"/>
        <v>1</v>
      </c>
      <c r="BJ69" s="145">
        <f t="shared" si="31"/>
        <v>1</v>
      </c>
    </row>
    <row r="70" spans="1:62" ht="15.75" x14ac:dyDescent="0.25">
      <c r="A70" s="344"/>
      <c r="B70" s="345" t="str">
        <f t="shared" si="1"/>
        <v/>
      </c>
      <c r="C70" s="346" t="str">
        <f>IF('תנאי סף'!$AK70&lt;&gt;1,"",'תנאי סף'!C70)</f>
        <v/>
      </c>
      <c r="D70" s="346" t="str">
        <f>IF('תנאי סף'!$AK70&lt;&gt;1,"",'תנאי סף'!D70)</f>
        <v/>
      </c>
      <c r="E70" s="346" t="str">
        <f>IF('תנאי סף'!$AK70&lt;&gt;1,"",'תנאי סף'!E70)</f>
        <v/>
      </c>
      <c r="F70" s="346" t="str">
        <f>IF('תנאי סף'!$AK70&lt;&gt;1,"",'תנאי סף'!F70)</f>
        <v/>
      </c>
      <c r="G70" s="347" t="str">
        <f>'עדיפות לפריפריה'!AA70</f>
        <v/>
      </c>
      <c r="H70" s="347" t="str">
        <f>'מספר המשתתפים'!AA70</f>
        <v/>
      </c>
      <c r="I70" s="347" t="str">
        <f>'ייחודיות ומורכבות'!Z70</f>
        <v/>
      </c>
      <c r="J70" s="347" t="str">
        <f>'מספר הרצות'!Z70</f>
        <v/>
      </c>
      <c r="K70" s="347" t="str">
        <f>'הערכה כללית ותרומה לקהילה'!Z70</f>
        <v/>
      </c>
      <c r="L70" s="347"/>
      <c r="M70" s="347"/>
      <c r="N70" s="347"/>
      <c r="O70" s="347"/>
      <c r="P70" s="348"/>
      <c r="Q70" s="348"/>
      <c r="R70" s="348"/>
      <c r="S70" s="348"/>
      <c r="T70" s="348"/>
      <c r="U70" s="348"/>
      <c r="V70" s="348"/>
      <c r="W70" s="348"/>
      <c r="X70" s="348"/>
      <c r="Y70" s="348"/>
      <c r="Z70" s="348"/>
      <c r="AA70" s="348"/>
      <c r="AB70" s="348"/>
      <c r="AC70" s="348"/>
      <c r="AD70" s="348"/>
      <c r="AE70" s="348"/>
      <c r="AF70" s="348"/>
      <c r="AG70" s="348" t="str">
        <f t="shared" si="2"/>
        <v/>
      </c>
      <c r="AH70" s="348" t="str">
        <f t="shared" si="3"/>
        <v/>
      </c>
      <c r="AI70" s="349" t="str">
        <f t="shared" si="4"/>
        <v/>
      </c>
      <c r="AJ70" s="145">
        <f t="shared" si="5"/>
        <v>1</v>
      </c>
      <c r="AK70" s="145">
        <f t="shared" si="6"/>
        <v>1</v>
      </c>
      <c r="AL70" s="145">
        <f t="shared" si="7"/>
        <v>1</v>
      </c>
      <c r="AM70" s="145">
        <f t="shared" si="8"/>
        <v>1</v>
      </c>
      <c r="AN70" s="145">
        <f t="shared" si="9"/>
        <v>1</v>
      </c>
      <c r="AO70" s="145">
        <f t="shared" si="10"/>
        <v>1</v>
      </c>
      <c r="AP70" s="145">
        <f t="shared" si="11"/>
        <v>1</v>
      </c>
      <c r="AQ70" s="145">
        <f t="shared" si="12"/>
        <v>1</v>
      </c>
      <c r="AR70" s="145">
        <f t="shared" si="13"/>
        <v>1</v>
      </c>
      <c r="AS70" s="145">
        <f t="shared" si="14"/>
        <v>1</v>
      </c>
      <c r="AT70" s="145">
        <f t="shared" si="15"/>
        <v>1</v>
      </c>
      <c r="AU70" s="145">
        <f t="shared" si="16"/>
        <v>1</v>
      </c>
      <c r="AV70" s="145">
        <f t="shared" si="17"/>
        <v>1</v>
      </c>
      <c r="AW70" s="145">
        <f t="shared" si="18"/>
        <v>1</v>
      </c>
      <c r="AX70" s="145">
        <f t="shared" si="19"/>
        <v>1</v>
      </c>
      <c r="AY70" s="145">
        <f t="shared" si="20"/>
        <v>1</v>
      </c>
      <c r="AZ70" s="145">
        <f t="shared" si="21"/>
        <v>1</v>
      </c>
      <c r="BA70" s="145">
        <f t="shared" si="22"/>
        <v>1</v>
      </c>
      <c r="BB70" s="145">
        <f t="shared" si="23"/>
        <v>1</v>
      </c>
      <c r="BC70" s="145">
        <f t="shared" si="24"/>
        <v>1</v>
      </c>
      <c r="BD70" s="145">
        <f t="shared" si="25"/>
        <v>1</v>
      </c>
      <c r="BE70" s="145">
        <f t="shared" si="26"/>
        <v>1</v>
      </c>
      <c r="BF70" s="145">
        <f t="shared" si="27"/>
        <v>1</v>
      </c>
      <c r="BG70" s="145">
        <f t="shared" si="28"/>
        <v>1</v>
      </c>
      <c r="BH70" s="145">
        <f t="shared" si="29"/>
        <v>1</v>
      </c>
      <c r="BI70" s="145">
        <f t="shared" si="30"/>
        <v>1</v>
      </c>
      <c r="BJ70" s="145">
        <f t="shared" si="31"/>
        <v>1</v>
      </c>
    </row>
    <row r="71" spans="1:62" ht="15.75" x14ac:dyDescent="0.25">
      <c r="A71" s="344"/>
      <c r="B71" s="345" t="str">
        <f t="shared" si="1"/>
        <v/>
      </c>
      <c r="C71" s="346" t="str">
        <f>IF('תנאי סף'!$AK71&lt;&gt;1,"",'תנאי סף'!C71)</f>
        <v/>
      </c>
      <c r="D71" s="346" t="str">
        <f>IF('תנאי סף'!$AK71&lt;&gt;1,"",'תנאי סף'!D71)</f>
        <v/>
      </c>
      <c r="E71" s="346" t="str">
        <f>IF('תנאי סף'!$AK71&lt;&gt;1,"",'תנאי סף'!E71)</f>
        <v/>
      </c>
      <c r="F71" s="346" t="str">
        <f>IF('תנאי סף'!$AK71&lt;&gt;1,"",'תנאי סף'!F71)</f>
        <v/>
      </c>
      <c r="G71" s="347" t="str">
        <f>'עדיפות לפריפריה'!AA71</f>
        <v/>
      </c>
      <c r="H71" s="347" t="str">
        <f>'מספר המשתתפים'!AA71</f>
        <v/>
      </c>
      <c r="I71" s="347" t="str">
        <f>'ייחודיות ומורכבות'!Z71</f>
        <v/>
      </c>
      <c r="J71" s="347" t="str">
        <f>'מספר הרצות'!Z71</f>
        <v/>
      </c>
      <c r="K71" s="347" t="str">
        <f>'הערכה כללית ותרומה לקהילה'!Z71</f>
        <v/>
      </c>
      <c r="L71" s="347"/>
      <c r="M71" s="347"/>
      <c r="N71" s="347"/>
      <c r="O71" s="347"/>
      <c r="P71" s="348"/>
      <c r="Q71" s="348"/>
      <c r="R71" s="348"/>
      <c r="S71" s="348"/>
      <c r="T71" s="348"/>
      <c r="U71" s="348"/>
      <c r="V71" s="348"/>
      <c r="W71" s="348"/>
      <c r="X71" s="348"/>
      <c r="Y71" s="348"/>
      <c r="Z71" s="348"/>
      <c r="AA71" s="348"/>
      <c r="AB71" s="348"/>
      <c r="AC71" s="348"/>
      <c r="AD71" s="348"/>
      <c r="AE71" s="348"/>
      <c r="AF71" s="348"/>
      <c r="AG71" s="348" t="str">
        <f t="shared" si="2"/>
        <v/>
      </c>
      <c r="AH71" s="348" t="str">
        <f t="shared" si="3"/>
        <v/>
      </c>
      <c r="AI71" s="349" t="str">
        <f t="shared" si="4"/>
        <v/>
      </c>
      <c r="AJ71" s="145">
        <f t="shared" si="5"/>
        <v>1</v>
      </c>
      <c r="AK71" s="145">
        <f t="shared" si="6"/>
        <v>1</v>
      </c>
      <c r="AL71" s="145">
        <f t="shared" si="7"/>
        <v>1</v>
      </c>
      <c r="AM71" s="145">
        <f t="shared" si="8"/>
        <v>1</v>
      </c>
      <c r="AN71" s="145">
        <f t="shared" si="9"/>
        <v>1</v>
      </c>
      <c r="AO71" s="145">
        <f t="shared" si="10"/>
        <v>1</v>
      </c>
      <c r="AP71" s="145">
        <f t="shared" si="11"/>
        <v>1</v>
      </c>
      <c r="AQ71" s="145">
        <f t="shared" si="12"/>
        <v>1</v>
      </c>
      <c r="AR71" s="145">
        <f t="shared" si="13"/>
        <v>1</v>
      </c>
      <c r="AS71" s="145">
        <f t="shared" si="14"/>
        <v>1</v>
      </c>
      <c r="AT71" s="145">
        <f t="shared" si="15"/>
        <v>1</v>
      </c>
      <c r="AU71" s="145">
        <f t="shared" si="16"/>
        <v>1</v>
      </c>
      <c r="AV71" s="145">
        <f t="shared" si="17"/>
        <v>1</v>
      </c>
      <c r="AW71" s="145">
        <f t="shared" si="18"/>
        <v>1</v>
      </c>
      <c r="AX71" s="145">
        <f t="shared" si="19"/>
        <v>1</v>
      </c>
      <c r="AY71" s="145">
        <f t="shared" si="20"/>
        <v>1</v>
      </c>
      <c r="AZ71" s="145">
        <f t="shared" si="21"/>
        <v>1</v>
      </c>
      <c r="BA71" s="145">
        <f t="shared" si="22"/>
        <v>1</v>
      </c>
      <c r="BB71" s="145">
        <f t="shared" si="23"/>
        <v>1</v>
      </c>
      <c r="BC71" s="145">
        <f t="shared" si="24"/>
        <v>1</v>
      </c>
      <c r="BD71" s="145">
        <f t="shared" si="25"/>
        <v>1</v>
      </c>
      <c r="BE71" s="145">
        <f t="shared" si="26"/>
        <v>1</v>
      </c>
      <c r="BF71" s="145">
        <f t="shared" si="27"/>
        <v>1</v>
      </c>
      <c r="BG71" s="145">
        <f t="shared" si="28"/>
        <v>1</v>
      </c>
      <c r="BH71" s="145">
        <f t="shared" si="29"/>
        <v>1</v>
      </c>
      <c r="BI71" s="145">
        <f t="shared" si="30"/>
        <v>1</v>
      </c>
      <c r="BJ71" s="145">
        <f t="shared" si="31"/>
        <v>1</v>
      </c>
    </row>
    <row r="72" spans="1:62" ht="15.75" x14ac:dyDescent="0.25">
      <c r="A72" s="344"/>
      <c r="B72" s="345" t="str">
        <f t="shared" si="1"/>
        <v/>
      </c>
      <c r="C72" s="346" t="str">
        <f>IF('תנאי סף'!$AK72&lt;&gt;1,"",'תנאי סף'!C72)</f>
        <v/>
      </c>
      <c r="D72" s="346" t="str">
        <f>IF('תנאי סף'!$AK72&lt;&gt;1,"",'תנאי סף'!D72)</f>
        <v/>
      </c>
      <c r="E72" s="346" t="str">
        <f>IF('תנאי סף'!$AK72&lt;&gt;1,"",'תנאי סף'!E72)</f>
        <v/>
      </c>
      <c r="F72" s="346" t="str">
        <f>IF('תנאי סף'!$AK72&lt;&gt;1,"",'תנאי סף'!F72)</f>
        <v/>
      </c>
      <c r="G72" s="347" t="str">
        <f>'עדיפות לפריפריה'!AA72</f>
        <v/>
      </c>
      <c r="H72" s="347" t="str">
        <f>'מספר המשתתפים'!AA72</f>
        <v/>
      </c>
      <c r="I72" s="347" t="str">
        <f>'ייחודיות ומורכבות'!Z72</f>
        <v/>
      </c>
      <c r="J72" s="347" t="str">
        <f>'מספר הרצות'!Z72</f>
        <v/>
      </c>
      <c r="K72" s="347" t="str">
        <f>'הערכה כללית ותרומה לקהילה'!Z72</f>
        <v/>
      </c>
      <c r="L72" s="347"/>
      <c r="M72" s="347"/>
      <c r="N72" s="347"/>
      <c r="O72" s="347"/>
      <c r="P72" s="348"/>
      <c r="Q72" s="348"/>
      <c r="R72" s="348"/>
      <c r="S72" s="348"/>
      <c r="T72" s="348"/>
      <c r="U72" s="348"/>
      <c r="V72" s="348"/>
      <c r="W72" s="348"/>
      <c r="X72" s="348"/>
      <c r="Y72" s="348"/>
      <c r="Z72" s="348"/>
      <c r="AA72" s="348"/>
      <c r="AB72" s="348"/>
      <c r="AC72" s="348"/>
      <c r="AD72" s="348"/>
      <c r="AE72" s="348"/>
      <c r="AF72" s="348"/>
      <c r="AG72" s="348" t="str">
        <f t="shared" si="2"/>
        <v/>
      </c>
      <c r="AH72" s="348" t="str">
        <f t="shared" si="3"/>
        <v/>
      </c>
      <c r="AI72" s="349" t="str">
        <f t="shared" si="4"/>
        <v/>
      </c>
      <c r="AJ72" s="145">
        <f t="shared" si="5"/>
        <v>1</v>
      </c>
      <c r="AK72" s="145">
        <f t="shared" si="6"/>
        <v>1</v>
      </c>
      <c r="AL72" s="145">
        <f t="shared" si="7"/>
        <v>1</v>
      </c>
      <c r="AM72" s="145">
        <f t="shared" si="8"/>
        <v>1</v>
      </c>
      <c r="AN72" s="145">
        <f t="shared" si="9"/>
        <v>1</v>
      </c>
      <c r="AO72" s="145">
        <f t="shared" si="10"/>
        <v>1</v>
      </c>
      <c r="AP72" s="145">
        <f t="shared" si="11"/>
        <v>1</v>
      </c>
      <c r="AQ72" s="145">
        <f t="shared" si="12"/>
        <v>1</v>
      </c>
      <c r="AR72" s="145">
        <f t="shared" si="13"/>
        <v>1</v>
      </c>
      <c r="AS72" s="145">
        <f t="shared" si="14"/>
        <v>1</v>
      </c>
      <c r="AT72" s="145">
        <f t="shared" si="15"/>
        <v>1</v>
      </c>
      <c r="AU72" s="145">
        <f t="shared" si="16"/>
        <v>1</v>
      </c>
      <c r="AV72" s="145">
        <f t="shared" si="17"/>
        <v>1</v>
      </c>
      <c r="AW72" s="145">
        <f t="shared" si="18"/>
        <v>1</v>
      </c>
      <c r="AX72" s="145">
        <f t="shared" si="19"/>
        <v>1</v>
      </c>
      <c r="AY72" s="145">
        <f t="shared" si="20"/>
        <v>1</v>
      </c>
      <c r="AZ72" s="145">
        <f t="shared" si="21"/>
        <v>1</v>
      </c>
      <c r="BA72" s="145">
        <f t="shared" si="22"/>
        <v>1</v>
      </c>
      <c r="BB72" s="145">
        <f t="shared" si="23"/>
        <v>1</v>
      </c>
      <c r="BC72" s="145">
        <f t="shared" si="24"/>
        <v>1</v>
      </c>
      <c r="BD72" s="145">
        <f t="shared" si="25"/>
        <v>1</v>
      </c>
      <c r="BE72" s="145">
        <f t="shared" si="26"/>
        <v>1</v>
      </c>
      <c r="BF72" s="145">
        <f t="shared" si="27"/>
        <v>1</v>
      </c>
      <c r="BG72" s="145">
        <f t="shared" si="28"/>
        <v>1</v>
      </c>
      <c r="BH72" s="145">
        <f t="shared" si="29"/>
        <v>1</v>
      </c>
      <c r="BI72" s="145">
        <f t="shared" si="30"/>
        <v>1</v>
      </c>
      <c r="BJ72" s="145">
        <f t="shared" si="31"/>
        <v>1</v>
      </c>
    </row>
    <row r="73" spans="1:62" ht="15.75" x14ac:dyDescent="0.25">
      <c r="A73" s="344"/>
      <c r="B73" s="345" t="str">
        <f t="shared" si="1"/>
        <v/>
      </c>
      <c r="C73" s="346" t="str">
        <f>IF('תנאי סף'!$AK73&lt;&gt;1,"",'תנאי סף'!C73)</f>
        <v/>
      </c>
      <c r="D73" s="346" t="str">
        <f>IF('תנאי סף'!$AK73&lt;&gt;1,"",'תנאי סף'!D73)</f>
        <v/>
      </c>
      <c r="E73" s="346" t="str">
        <f>IF('תנאי סף'!$AK73&lt;&gt;1,"",'תנאי סף'!E73)</f>
        <v/>
      </c>
      <c r="F73" s="346" t="str">
        <f>IF('תנאי סף'!$AK73&lt;&gt;1,"",'תנאי סף'!F73)</f>
        <v/>
      </c>
      <c r="G73" s="347" t="str">
        <f>'עדיפות לפריפריה'!AA73</f>
        <v/>
      </c>
      <c r="H73" s="347" t="str">
        <f>'מספר המשתתפים'!AA73</f>
        <v/>
      </c>
      <c r="I73" s="347" t="str">
        <f>'ייחודיות ומורכבות'!Z73</f>
        <v/>
      </c>
      <c r="J73" s="347" t="str">
        <f>'מספר הרצות'!Z73</f>
        <v/>
      </c>
      <c r="K73" s="347" t="str">
        <f>'הערכה כללית ותרומה לקהילה'!Z73</f>
        <v/>
      </c>
      <c r="L73" s="347"/>
      <c r="M73" s="347"/>
      <c r="N73" s="347"/>
      <c r="O73" s="347"/>
      <c r="P73" s="348"/>
      <c r="Q73" s="348"/>
      <c r="R73" s="348"/>
      <c r="S73" s="348"/>
      <c r="T73" s="348"/>
      <c r="U73" s="348"/>
      <c r="V73" s="348"/>
      <c r="W73" s="348"/>
      <c r="X73" s="348"/>
      <c r="Y73" s="348"/>
      <c r="Z73" s="348"/>
      <c r="AA73" s="348"/>
      <c r="AB73" s="348"/>
      <c r="AC73" s="348"/>
      <c r="AD73" s="348"/>
      <c r="AE73" s="348"/>
      <c r="AF73" s="348"/>
      <c r="AG73" s="348" t="str">
        <f t="shared" si="2"/>
        <v/>
      </c>
      <c r="AH73" s="348" t="str">
        <f t="shared" si="3"/>
        <v/>
      </c>
      <c r="AI73" s="349" t="str">
        <f t="shared" si="4"/>
        <v/>
      </c>
      <c r="AJ73" s="145">
        <f t="shared" si="5"/>
        <v>1</v>
      </c>
      <c r="AK73" s="145">
        <f t="shared" si="6"/>
        <v>1</v>
      </c>
      <c r="AL73" s="145">
        <f t="shared" si="7"/>
        <v>1</v>
      </c>
      <c r="AM73" s="145">
        <f t="shared" si="8"/>
        <v>1</v>
      </c>
      <c r="AN73" s="145">
        <f t="shared" si="9"/>
        <v>1</v>
      </c>
      <c r="AO73" s="145">
        <f t="shared" si="10"/>
        <v>1</v>
      </c>
      <c r="AP73" s="145">
        <f t="shared" si="11"/>
        <v>1</v>
      </c>
      <c r="AQ73" s="145">
        <f t="shared" si="12"/>
        <v>1</v>
      </c>
      <c r="AR73" s="145">
        <f t="shared" si="13"/>
        <v>1</v>
      </c>
      <c r="AS73" s="145">
        <f t="shared" si="14"/>
        <v>1</v>
      </c>
      <c r="AT73" s="145">
        <f t="shared" si="15"/>
        <v>1</v>
      </c>
      <c r="AU73" s="145">
        <f t="shared" si="16"/>
        <v>1</v>
      </c>
      <c r="AV73" s="145">
        <f t="shared" si="17"/>
        <v>1</v>
      </c>
      <c r="AW73" s="145">
        <f t="shared" si="18"/>
        <v>1</v>
      </c>
      <c r="AX73" s="145">
        <f t="shared" si="19"/>
        <v>1</v>
      </c>
      <c r="AY73" s="145">
        <f t="shared" si="20"/>
        <v>1</v>
      </c>
      <c r="AZ73" s="145">
        <f t="shared" si="21"/>
        <v>1</v>
      </c>
      <c r="BA73" s="145">
        <f t="shared" si="22"/>
        <v>1</v>
      </c>
      <c r="BB73" s="145">
        <f t="shared" si="23"/>
        <v>1</v>
      </c>
      <c r="BC73" s="145">
        <f t="shared" si="24"/>
        <v>1</v>
      </c>
      <c r="BD73" s="145">
        <f t="shared" si="25"/>
        <v>1</v>
      </c>
      <c r="BE73" s="145">
        <f t="shared" si="26"/>
        <v>1</v>
      </c>
      <c r="BF73" s="145">
        <f t="shared" si="27"/>
        <v>1</v>
      </c>
      <c r="BG73" s="145">
        <f t="shared" si="28"/>
        <v>1</v>
      </c>
      <c r="BH73" s="145">
        <f t="shared" si="29"/>
        <v>1</v>
      </c>
      <c r="BI73" s="145">
        <f t="shared" si="30"/>
        <v>1</v>
      </c>
      <c r="BJ73" s="145">
        <f t="shared" si="31"/>
        <v>1</v>
      </c>
    </row>
    <row r="74" spans="1:62" ht="15.75" x14ac:dyDescent="0.25">
      <c r="A74" s="344"/>
      <c r="B74" s="345" t="str">
        <f t="shared" si="1"/>
        <v/>
      </c>
      <c r="C74" s="346" t="str">
        <f>IF('תנאי סף'!$AK74&lt;&gt;1,"",'תנאי סף'!C74)</f>
        <v/>
      </c>
      <c r="D74" s="346" t="str">
        <f>IF('תנאי סף'!$AK74&lt;&gt;1,"",'תנאי סף'!D74)</f>
        <v/>
      </c>
      <c r="E74" s="346" t="str">
        <f>IF('תנאי סף'!$AK74&lt;&gt;1,"",'תנאי סף'!E74)</f>
        <v/>
      </c>
      <c r="F74" s="346" t="str">
        <f>IF('תנאי סף'!$AK74&lt;&gt;1,"",'תנאי סף'!F74)</f>
        <v/>
      </c>
      <c r="G74" s="347" t="str">
        <f>'עדיפות לפריפריה'!AA74</f>
        <v/>
      </c>
      <c r="H74" s="347" t="str">
        <f>'מספר המשתתפים'!AA74</f>
        <v/>
      </c>
      <c r="I74" s="347" t="str">
        <f>'ייחודיות ומורכבות'!Z74</f>
        <v/>
      </c>
      <c r="J74" s="347" t="str">
        <f>'מספר הרצות'!Z74</f>
        <v/>
      </c>
      <c r="K74" s="347" t="str">
        <f>'הערכה כללית ותרומה לקהילה'!Z74</f>
        <v/>
      </c>
      <c r="L74" s="347"/>
      <c r="M74" s="347"/>
      <c r="N74" s="347"/>
      <c r="O74" s="347"/>
      <c r="P74" s="348"/>
      <c r="Q74" s="348"/>
      <c r="R74" s="348"/>
      <c r="S74" s="348"/>
      <c r="T74" s="348"/>
      <c r="U74" s="348"/>
      <c r="V74" s="348"/>
      <c r="W74" s="348"/>
      <c r="X74" s="348"/>
      <c r="Y74" s="348"/>
      <c r="Z74" s="348"/>
      <c r="AA74" s="348"/>
      <c r="AB74" s="348"/>
      <c r="AC74" s="348"/>
      <c r="AD74" s="348"/>
      <c r="AE74" s="348"/>
      <c r="AF74" s="348"/>
      <c r="AG74" s="348" t="str">
        <f t="shared" si="2"/>
        <v/>
      </c>
      <c r="AH74" s="348" t="str">
        <f t="shared" si="3"/>
        <v/>
      </c>
      <c r="AI74" s="349" t="str">
        <f t="shared" si="4"/>
        <v/>
      </c>
      <c r="AJ74" s="145">
        <f t="shared" si="5"/>
        <v>1</v>
      </c>
      <c r="AK74" s="145">
        <f t="shared" si="6"/>
        <v>1</v>
      </c>
      <c r="AL74" s="145">
        <f t="shared" si="7"/>
        <v>1</v>
      </c>
      <c r="AM74" s="145">
        <f t="shared" si="8"/>
        <v>1</v>
      </c>
      <c r="AN74" s="145">
        <f t="shared" si="9"/>
        <v>1</v>
      </c>
      <c r="AO74" s="145">
        <f t="shared" si="10"/>
        <v>1</v>
      </c>
      <c r="AP74" s="145">
        <f t="shared" si="11"/>
        <v>1</v>
      </c>
      <c r="AQ74" s="145">
        <f t="shared" si="12"/>
        <v>1</v>
      </c>
      <c r="AR74" s="145">
        <f t="shared" si="13"/>
        <v>1</v>
      </c>
      <c r="AS74" s="145">
        <f t="shared" si="14"/>
        <v>1</v>
      </c>
      <c r="AT74" s="145">
        <f t="shared" si="15"/>
        <v>1</v>
      </c>
      <c r="AU74" s="145">
        <f t="shared" si="16"/>
        <v>1</v>
      </c>
      <c r="AV74" s="145">
        <f t="shared" si="17"/>
        <v>1</v>
      </c>
      <c r="AW74" s="145">
        <f t="shared" si="18"/>
        <v>1</v>
      </c>
      <c r="AX74" s="145">
        <f t="shared" si="19"/>
        <v>1</v>
      </c>
      <c r="AY74" s="145">
        <f t="shared" si="20"/>
        <v>1</v>
      </c>
      <c r="AZ74" s="145">
        <f t="shared" si="21"/>
        <v>1</v>
      </c>
      <c r="BA74" s="145">
        <f t="shared" si="22"/>
        <v>1</v>
      </c>
      <c r="BB74" s="145">
        <f t="shared" si="23"/>
        <v>1</v>
      </c>
      <c r="BC74" s="145">
        <f t="shared" si="24"/>
        <v>1</v>
      </c>
      <c r="BD74" s="145">
        <f t="shared" si="25"/>
        <v>1</v>
      </c>
      <c r="BE74" s="145">
        <f t="shared" si="26"/>
        <v>1</v>
      </c>
      <c r="BF74" s="145">
        <f t="shared" si="27"/>
        <v>1</v>
      </c>
      <c r="BG74" s="145">
        <f t="shared" si="28"/>
        <v>1</v>
      </c>
      <c r="BH74" s="145">
        <f t="shared" si="29"/>
        <v>1</v>
      </c>
      <c r="BI74" s="145">
        <f t="shared" si="30"/>
        <v>1</v>
      </c>
      <c r="BJ74" s="145">
        <f t="shared" si="31"/>
        <v>1</v>
      </c>
    </row>
    <row r="75" spans="1:62" ht="15.75" x14ac:dyDescent="0.25">
      <c r="A75" s="344"/>
      <c r="B75" s="345" t="str">
        <f t="shared" si="1"/>
        <v/>
      </c>
      <c r="C75" s="346" t="str">
        <f>IF('תנאי סף'!$AK75&lt;&gt;1,"",'תנאי סף'!C75)</f>
        <v/>
      </c>
      <c r="D75" s="346" t="str">
        <f>IF('תנאי סף'!$AK75&lt;&gt;1,"",'תנאי סף'!D75)</f>
        <v/>
      </c>
      <c r="E75" s="346" t="str">
        <f>IF('תנאי סף'!$AK75&lt;&gt;1,"",'תנאי סף'!E75)</f>
        <v/>
      </c>
      <c r="F75" s="346" t="str">
        <f>IF('תנאי סף'!$AK75&lt;&gt;1,"",'תנאי סף'!F75)</f>
        <v/>
      </c>
      <c r="G75" s="347" t="str">
        <f>'עדיפות לפריפריה'!AA75</f>
        <v/>
      </c>
      <c r="H75" s="347" t="str">
        <f>'מספר המשתתפים'!AA75</f>
        <v/>
      </c>
      <c r="I75" s="347" t="str">
        <f>'ייחודיות ומורכבות'!Z75</f>
        <v/>
      </c>
      <c r="J75" s="347" t="str">
        <f>'מספר הרצות'!Z75</f>
        <v/>
      </c>
      <c r="K75" s="347" t="str">
        <f>'הערכה כללית ותרומה לקהילה'!Z75</f>
        <v/>
      </c>
      <c r="L75" s="347"/>
      <c r="M75" s="347"/>
      <c r="N75" s="347"/>
      <c r="O75" s="347"/>
      <c r="P75" s="348"/>
      <c r="Q75" s="348"/>
      <c r="R75" s="348"/>
      <c r="S75" s="348"/>
      <c r="T75" s="348"/>
      <c r="U75" s="348"/>
      <c r="V75" s="348"/>
      <c r="W75" s="348"/>
      <c r="X75" s="348"/>
      <c r="Y75" s="348"/>
      <c r="Z75" s="348"/>
      <c r="AA75" s="348"/>
      <c r="AB75" s="348"/>
      <c r="AC75" s="348"/>
      <c r="AD75" s="348"/>
      <c r="AE75" s="348"/>
      <c r="AF75" s="348"/>
      <c r="AG75" s="348" t="str">
        <f t="shared" si="2"/>
        <v/>
      </c>
      <c r="AH75" s="348" t="str">
        <f t="shared" si="3"/>
        <v/>
      </c>
      <c r="AI75" s="349" t="str">
        <f t="shared" si="4"/>
        <v/>
      </c>
      <c r="AJ75" s="145">
        <f t="shared" si="5"/>
        <v>1</v>
      </c>
      <c r="AK75" s="145">
        <f t="shared" si="6"/>
        <v>1</v>
      </c>
      <c r="AL75" s="145">
        <f t="shared" si="7"/>
        <v>1</v>
      </c>
      <c r="AM75" s="145">
        <f t="shared" si="8"/>
        <v>1</v>
      </c>
      <c r="AN75" s="145">
        <f t="shared" si="9"/>
        <v>1</v>
      </c>
      <c r="AO75" s="145">
        <f t="shared" si="10"/>
        <v>1</v>
      </c>
      <c r="AP75" s="145">
        <f t="shared" si="11"/>
        <v>1</v>
      </c>
      <c r="AQ75" s="145">
        <f t="shared" si="12"/>
        <v>1</v>
      </c>
      <c r="AR75" s="145">
        <f t="shared" si="13"/>
        <v>1</v>
      </c>
      <c r="AS75" s="145">
        <f t="shared" si="14"/>
        <v>1</v>
      </c>
      <c r="AT75" s="145">
        <f t="shared" si="15"/>
        <v>1</v>
      </c>
      <c r="AU75" s="145">
        <f t="shared" si="16"/>
        <v>1</v>
      </c>
      <c r="AV75" s="145">
        <f t="shared" si="17"/>
        <v>1</v>
      </c>
      <c r="AW75" s="145">
        <f t="shared" si="18"/>
        <v>1</v>
      </c>
      <c r="AX75" s="145">
        <f t="shared" si="19"/>
        <v>1</v>
      </c>
      <c r="AY75" s="145">
        <f t="shared" si="20"/>
        <v>1</v>
      </c>
      <c r="AZ75" s="145">
        <f t="shared" si="21"/>
        <v>1</v>
      </c>
      <c r="BA75" s="145">
        <f t="shared" si="22"/>
        <v>1</v>
      </c>
      <c r="BB75" s="145">
        <f t="shared" si="23"/>
        <v>1</v>
      </c>
      <c r="BC75" s="145">
        <f t="shared" si="24"/>
        <v>1</v>
      </c>
      <c r="BD75" s="145">
        <f t="shared" si="25"/>
        <v>1</v>
      </c>
      <c r="BE75" s="145">
        <f t="shared" si="26"/>
        <v>1</v>
      </c>
      <c r="BF75" s="145">
        <f t="shared" si="27"/>
        <v>1</v>
      </c>
      <c r="BG75" s="145">
        <f t="shared" si="28"/>
        <v>1</v>
      </c>
      <c r="BH75" s="145">
        <f t="shared" si="29"/>
        <v>1</v>
      </c>
      <c r="BI75" s="145">
        <f t="shared" si="30"/>
        <v>1</v>
      </c>
      <c r="BJ75" s="145">
        <f t="shared" si="31"/>
        <v>1</v>
      </c>
    </row>
    <row r="76" spans="1:62" ht="15.75" x14ac:dyDescent="0.25">
      <c r="A76" s="344"/>
      <c r="B76" s="345" t="str">
        <f t="shared" si="1"/>
        <v/>
      </c>
      <c r="C76" s="346" t="str">
        <f>IF('תנאי סף'!$AK76&lt;&gt;1,"",'תנאי סף'!C76)</f>
        <v/>
      </c>
      <c r="D76" s="346" t="str">
        <f>IF('תנאי סף'!$AK76&lt;&gt;1,"",'תנאי סף'!D76)</f>
        <v/>
      </c>
      <c r="E76" s="346" t="str">
        <f>IF('תנאי סף'!$AK76&lt;&gt;1,"",'תנאי סף'!E76)</f>
        <v/>
      </c>
      <c r="F76" s="346" t="str">
        <f>IF('תנאי סף'!$AK76&lt;&gt;1,"",'תנאי סף'!F76)</f>
        <v/>
      </c>
      <c r="G76" s="347" t="str">
        <f>'עדיפות לפריפריה'!AA76</f>
        <v/>
      </c>
      <c r="H76" s="347" t="str">
        <f>'מספר המשתתפים'!AA76</f>
        <v/>
      </c>
      <c r="I76" s="347" t="str">
        <f>'ייחודיות ומורכבות'!Z76</f>
        <v/>
      </c>
      <c r="J76" s="347" t="str">
        <f>'מספר הרצות'!Z76</f>
        <v/>
      </c>
      <c r="K76" s="347" t="str">
        <f>'הערכה כללית ותרומה לקהילה'!Z76</f>
        <v/>
      </c>
      <c r="L76" s="347"/>
      <c r="M76" s="347"/>
      <c r="N76" s="347"/>
      <c r="O76" s="347"/>
      <c r="P76" s="348"/>
      <c r="Q76" s="348"/>
      <c r="R76" s="348"/>
      <c r="S76" s="348"/>
      <c r="T76" s="348"/>
      <c r="U76" s="348"/>
      <c r="V76" s="348"/>
      <c r="W76" s="348"/>
      <c r="X76" s="348"/>
      <c r="Y76" s="348"/>
      <c r="Z76" s="348"/>
      <c r="AA76" s="348"/>
      <c r="AB76" s="348"/>
      <c r="AC76" s="348"/>
      <c r="AD76" s="348"/>
      <c r="AE76" s="348"/>
      <c r="AF76" s="348"/>
      <c r="AG76" s="348" t="str">
        <f t="shared" si="2"/>
        <v/>
      </c>
      <c r="AH76" s="348" t="str">
        <f t="shared" si="3"/>
        <v/>
      </c>
      <c r="AI76" s="349" t="str">
        <f t="shared" si="4"/>
        <v/>
      </c>
      <c r="AJ76" s="145">
        <f t="shared" si="5"/>
        <v>1</v>
      </c>
      <c r="AK76" s="145">
        <f t="shared" si="6"/>
        <v>1</v>
      </c>
      <c r="AL76" s="145">
        <f t="shared" si="7"/>
        <v>1</v>
      </c>
      <c r="AM76" s="145">
        <f t="shared" si="8"/>
        <v>1</v>
      </c>
      <c r="AN76" s="145">
        <f t="shared" si="9"/>
        <v>1</v>
      </c>
      <c r="AO76" s="145">
        <f t="shared" si="10"/>
        <v>1</v>
      </c>
      <c r="AP76" s="145">
        <f t="shared" si="11"/>
        <v>1</v>
      </c>
      <c r="AQ76" s="145">
        <f t="shared" si="12"/>
        <v>1</v>
      </c>
      <c r="AR76" s="145">
        <f t="shared" si="13"/>
        <v>1</v>
      </c>
      <c r="AS76" s="145">
        <f t="shared" si="14"/>
        <v>1</v>
      </c>
      <c r="AT76" s="145">
        <f t="shared" si="15"/>
        <v>1</v>
      </c>
      <c r="AU76" s="145">
        <f t="shared" si="16"/>
        <v>1</v>
      </c>
      <c r="AV76" s="145">
        <f t="shared" si="17"/>
        <v>1</v>
      </c>
      <c r="AW76" s="145">
        <f t="shared" si="18"/>
        <v>1</v>
      </c>
      <c r="AX76" s="145">
        <f t="shared" si="19"/>
        <v>1</v>
      </c>
      <c r="AY76" s="145">
        <f t="shared" si="20"/>
        <v>1</v>
      </c>
      <c r="AZ76" s="145">
        <f t="shared" si="21"/>
        <v>1</v>
      </c>
      <c r="BA76" s="145">
        <f t="shared" si="22"/>
        <v>1</v>
      </c>
      <c r="BB76" s="145">
        <f t="shared" si="23"/>
        <v>1</v>
      </c>
      <c r="BC76" s="145">
        <f t="shared" si="24"/>
        <v>1</v>
      </c>
      <c r="BD76" s="145">
        <f t="shared" si="25"/>
        <v>1</v>
      </c>
      <c r="BE76" s="145">
        <f t="shared" si="26"/>
        <v>1</v>
      </c>
      <c r="BF76" s="145">
        <f t="shared" si="27"/>
        <v>1</v>
      </c>
      <c r="BG76" s="145">
        <f t="shared" si="28"/>
        <v>1</v>
      </c>
      <c r="BH76" s="145">
        <f t="shared" si="29"/>
        <v>1</v>
      </c>
      <c r="BI76" s="145">
        <f t="shared" si="30"/>
        <v>1</v>
      </c>
      <c r="BJ76" s="145">
        <f t="shared" si="31"/>
        <v>1</v>
      </c>
    </row>
    <row r="77" spans="1:62" ht="15.75" x14ac:dyDescent="0.25">
      <c r="A77" s="344"/>
      <c r="B77" s="345" t="str">
        <f t="shared" si="1"/>
        <v/>
      </c>
      <c r="C77" s="346" t="str">
        <f>IF('תנאי סף'!$AK77&lt;&gt;1,"",'תנאי סף'!C77)</f>
        <v/>
      </c>
      <c r="D77" s="346" t="str">
        <f>IF('תנאי סף'!$AK77&lt;&gt;1,"",'תנאי סף'!D77)</f>
        <v/>
      </c>
      <c r="E77" s="346" t="str">
        <f>IF('תנאי סף'!$AK77&lt;&gt;1,"",'תנאי סף'!E77)</f>
        <v/>
      </c>
      <c r="F77" s="346" t="str">
        <f>IF('תנאי סף'!$AK77&lt;&gt;1,"",'תנאי סף'!F77)</f>
        <v/>
      </c>
      <c r="G77" s="347" t="str">
        <f>'עדיפות לפריפריה'!AA77</f>
        <v/>
      </c>
      <c r="H77" s="347" t="str">
        <f>'מספר המשתתפים'!AA77</f>
        <v/>
      </c>
      <c r="I77" s="347" t="str">
        <f>'ייחודיות ומורכבות'!Z77</f>
        <v/>
      </c>
      <c r="J77" s="347" t="str">
        <f>'מספר הרצות'!Z77</f>
        <v/>
      </c>
      <c r="K77" s="347" t="str">
        <f>'הערכה כללית ותרומה לקהילה'!Z77</f>
        <v/>
      </c>
      <c r="L77" s="347"/>
      <c r="M77" s="347"/>
      <c r="N77" s="347"/>
      <c r="O77" s="347"/>
      <c r="P77" s="348"/>
      <c r="Q77" s="348"/>
      <c r="R77" s="348"/>
      <c r="S77" s="348"/>
      <c r="T77" s="348"/>
      <c r="U77" s="348"/>
      <c r="V77" s="348"/>
      <c r="W77" s="348"/>
      <c r="X77" s="348"/>
      <c r="Y77" s="348"/>
      <c r="Z77" s="348"/>
      <c r="AA77" s="348"/>
      <c r="AB77" s="348"/>
      <c r="AC77" s="348"/>
      <c r="AD77" s="348"/>
      <c r="AE77" s="348"/>
      <c r="AF77" s="348"/>
      <c r="AG77" s="348" t="str">
        <f t="shared" si="2"/>
        <v/>
      </c>
      <c r="AH77" s="348" t="str">
        <f t="shared" si="3"/>
        <v/>
      </c>
      <c r="AI77" s="349" t="str">
        <f t="shared" si="4"/>
        <v/>
      </c>
      <c r="AJ77" s="145">
        <f t="shared" si="5"/>
        <v>1</v>
      </c>
      <c r="AK77" s="145">
        <f t="shared" si="6"/>
        <v>1</v>
      </c>
      <c r="AL77" s="145">
        <f t="shared" si="7"/>
        <v>1</v>
      </c>
      <c r="AM77" s="145">
        <f t="shared" si="8"/>
        <v>1</v>
      </c>
      <c r="AN77" s="145">
        <f t="shared" si="9"/>
        <v>1</v>
      </c>
      <c r="AO77" s="145">
        <f t="shared" si="10"/>
        <v>1</v>
      </c>
      <c r="AP77" s="145">
        <f t="shared" si="11"/>
        <v>1</v>
      </c>
      <c r="AQ77" s="145">
        <f t="shared" si="12"/>
        <v>1</v>
      </c>
      <c r="AR77" s="145">
        <f t="shared" si="13"/>
        <v>1</v>
      </c>
      <c r="AS77" s="145">
        <f t="shared" si="14"/>
        <v>1</v>
      </c>
      <c r="AT77" s="145">
        <f t="shared" si="15"/>
        <v>1</v>
      </c>
      <c r="AU77" s="145">
        <f t="shared" si="16"/>
        <v>1</v>
      </c>
      <c r="AV77" s="145">
        <f t="shared" si="17"/>
        <v>1</v>
      </c>
      <c r="AW77" s="145">
        <f t="shared" si="18"/>
        <v>1</v>
      </c>
      <c r="AX77" s="145">
        <f t="shared" si="19"/>
        <v>1</v>
      </c>
      <c r="AY77" s="145">
        <f t="shared" si="20"/>
        <v>1</v>
      </c>
      <c r="AZ77" s="145">
        <f t="shared" si="21"/>
        <v>1</v>
      </c>
      <c r="BA77" s="145">
        <f t="shared" si="22"/>
        <v>1</v>
      </c>
      <c r="BB77" s="145">
        <f t="shared" si="23"/>
        <v>1</v>
      </c>
      <c r="BC77" s="145">
        <f t="shared" si="24"/>
        <v>1</v>
      </c>
      <c r="BD77" s="145">
        <f t="shared" si="25"/>
        <v>1</v>
      </c>
      <c r="BE77" s="145">
        <f t="shared" si="26"/>
        <v>1</v>
      </c>
      <c r="BF77" s="145">
        <f t="shared" si="27"/>
        <v>1</v>
      </c>
      <c r="BG77" s="145">
        <f t="shared" si="28"/>
        <v>1</v>
      </c>
      <c r="BH77" s="145">
        <f t="shared" si="29"/>
        <v>1</v>
      </c>
      <c r="BI77" s="145">
        <f t="shared" si="30"/>
        <v>1</v>
      </c>
      <c r="BJ77" s="145">
        <f t="shared" si="31"/>
        <v>1</v>
      </c>
    </row>
    <row r="78" spans="1:62" ht="15.75" x14ac:dyDescent="0.25">
      <c r="A78" s="344"/>
      <c r="B78" s="345" t="str">
        <f t="shared" si="1"/>
        <v/>
      </c>
      <c r="C78" s="346" t="str">
        <f>IF('תנאי סף'!$AK78&lt;&gt;1,"",'תנאי סף'!C78)</f>
        <v/>
      </c>
      <c r="D78" s="346" t="str">
        <f>IF('תנאי סף'!$AK78&lt;&gt;1,"",'תנאי סף'!D78)</f>
        <v/>
      </c>
      <c r="E78" s="346" t="str">
        <f>IF('תנאי סף'!$AK78&lt;&gt;1,"",'תנאי סף'!E78)</f>
        <v/>
      </c>
      <c r="F78" s="346" t="str">
        <f>IF('תנאי סף'!$AK78&lt;&gt;1,"",'תנאי סף'!F78)</f>
        <v/>
      </c>
      <c r="G78" s="347" t="str">
        <f>'עדיפות לפריפריה'!AA78</f>
        <v/>
      </c>
      <c r="H78" s="347" t="str">
        <f>'מספר המשתתפים'!AA78</f>
        <v/>
      </c>
      <c r="I78" s="347" t="str">
        <f>'ייחודיות ומורכבות'!Z78</f>
        <v/>
      </c>
      <c r="J78" s="347" t="str">
        <f>'מספר הרצות'!Z78</f>
        <v/>
      </c>
      <c r="K78" s="347" t="str">
        <f>'הערכה כללית ותרומה לקהילה'!Z78</f>
        <v/>
      </c>
      <c r="L78" s="347"/>
      <c r="M78" s="347"/>
      <c r="N78" s="347"/>
      <c r="O78" s="347"/>
      <c r="P78" s="348"/>
      <c r="Q78" s="348"/>
      <c r="R78" s="348"/>
      <c r="S78" s="348"/>
      <c r="T78" s="348"/>
      <c r="U78" s="348"/>
      <c r="V78" s="348"/>
      <c r="W78" s="348"/>
      <c r="X78" s="348"/>
      <c r="Y78" s="348"/>
      <c r="Z78" s="348"/>
      <c r="AA78" s="348"/>
      <c r="AB78" s="348"/>
      <c r="AC78" s="348"/>
      <c r="AD78" s="348"/>
      <c r="AE78" s="348"/>
      <c r="AF78" s="348"/>
      <c r="AG78" s="348" t="str">
        <f t="shared" si="2"/>
        <v/>
      </c>
      <c r="AH78" s="348" t="str">
        <f t="shared" si="3"/>
        <v/>
      </c>
      <c r="AI78" s="349" t="str">
        <f t="shared" si="4"/>
        <v/>
      </c>
      <c r="AJ78" s="145">
        <f t="shared" si="5"/>
        <v>1</v>
      </c>
      <c r="AK78" s="145">
        <f t="shared" si="6"/>
        <v>1</v>
      </c>
      <c r="AL78" s="145">
        <f t="shared" si="7"/>
        <v>1</v>
      </c>
      <c r="AM78" s="145">
        <f t="shared" si="8"/>
        <v>1</v>
      </c>
      <c r="AN78" s="145">
        <f t="shared" si="9"/>
        <v>1</v>
      </c>
      <c r="AO78" s="145">
        <f t="shared" si="10"/>
        <v>1</v>
      </c>
      <c r="AP78" s="145">
        <f t="shared" si="11"/>
        <v>1</v>
      </c>
      <c r="AQ78" s="145">
        <f t="shared" si="12"/>
        <v>1</v>
      </c>
      <c r="AR78" s="145">
        <f t="shared" si="13"/>
        <v>1</v>
      </c>
      <c r="AS78" s="145">
        <f t="shared" si="14"/>
        <v>1</v>
      </c>
      <c r="AT78" s="145">
        <f t="shared" si="15"/>
        <v>1</v>
      </c>
      <c r="AU78" s="145">
        <f t="shared" si="16"/>
        <v>1</v>
      </c>
      <c r="AV78" s="145">
        <f t="shared" si="17"/>
        <v>1</v>
      </c>
      <c r="AW78" s="145">
        <f t="shared" si="18"/>
        <v>1</v>
      </c>
      <c r="AX78" s="145">
        <f t="shared" si="19"/>
        <v>1</v>
      </c>
      <c r="AY78" s="145">
        <f t="shared" si="20"/>
        <v>1</v>
      </c>
      <c r="AZ78" s="145">
        <f t="shared" si="21"/>
        <v>1</v>
      </c>
      <c r="BA78" s="145">
        <f t="shared" si="22"/>
        <v>1</v>
      </c>
      <c r="BB78" s="145">
        <f t="shared" si="23"/>
        <v>1</v>
      </c>
      <c r="BC78" s="145">
        <f t="shared" si="24"/>
        <v>1</v>
      </c>
      <c r="BD78" s="145">
        <f t="shared" si="25"/>
        <v>1</v>
      </c>
      <c r="BE78" s="145">
        <f t="shared" si="26"/>
        <v>1</v>
      </c>
      <c r="BF78" s="145">
        <f t="shared" si="27"/>
        <v>1</v>
      </c>
      <c r="BG78" s="145">
        <f t="shared" si="28"/>
        <v>1</v>
      </c>
      <c r="BH78" s="145">
        <f t="shared" si="29"/>
        <v>1</v>
      </c>
      <c r="BI78" s="145">
        <f t="shared" si="30"/>
        <v>1</v>
      </c>
      <c r="BJ78" s="145">
        <f t="shared" si="31"/>
        <v>1</v>
      </c>
    </row>
    <row r="79" spans="1:62" ht="15.75" x14ac:dyDescent="0.25">
      <c r="A79" s="344"/>
      <c r="B79" s="345" t="str">
        <f t="shared" si="1"/>
        <v/>
      </c>
      <c r="C79" s="346" t="str">
        <f>IF('תנאי סף'!$AK79&lt;&gt;1,"",'תנאי סף'!C79)</f>
        <v/>
      </c>
      <c r="D79" s="346" t="str">
        <f>IF('תנאי סף'!$AK79&lt;&gt;1,"",'תנאי סף'!D79)</f>
        <v/>
      </c>
      <c r="E79" s="346" t="str">
        <f>IF('תנאי סף'!$AK79&lt;&gt;1,"",'תנאי סף'!E79)</f>
        <v/>
      </c>
      <c r="F79" s="346" t="str">
        <f>IF('תנאי סף'!$AK79&lt;&gt;1,"",'תנאי סף'!F79)</f>
        <v/>
      </c>
      <c r="G79" s="347" t="str">
        <f>'עדיפות לפריפריה'!AA79</f>
        <v/>
      </c>
      <c r="H79" s="347" t="str">
        <f>'מספר המשתתפים'!AA79</f>
        <v/>
      </c>
      <c r="I79" s="347" t="str">
        <f>'ייחודיות ומורכבות'!Z79</f>
        <v/>
      </c>
      <c r="J79" s="347" t="str">
        <f>'מספר הרצות'!Z79</f>
        <v/>
      </c>
      <c r="K79" s="347" t="str">
        <f>'הערכה כללית ותרומה לקהילה'!Z79</f>
        <v/>
      </c>
      <c r="L79" s="347"/>
      <c r="M79" s="347"/>
      <c r="N79" s="347"/>
      <c r="O79" s="347"/>
      <c r="P79" s="348"/>
      <c r="Q79" s="348"/>
      <c r="R79" s="348"/>
      <c r="S79" s="348"/>
      <c r="T79" s="348"/>
      <c r="U79" s="348"/>
      <c r="V79" s="348"/>
      <c r="W79" s="348"/>
      <c r="X79" s="348"/>
      <c r="Y79" s="348"/>
      <c r="Z79" s="348"/>
      <c r="AA79" s="348"/>
      <c r="AB79" s="348"/>
      <c r="AC79" s="348"/>
      <c r="AD79" s="348"/>
      <c r="AE79" s="348"/>
      <c r="AF79" s="348"/>
      <c r="AG79" s="348" t="str">
        <f t="shared" si="2"/>
        <v/>
      </c>
      <c r="AH79" s="348" t="str">
        <f t="shared" si="3"/>
        <v/>
      </c>
      <c r="AI79" s="349" t="str">
        <f t="shared" si="4"/>
        <v/>
      </c>
      <c r="AJ79" s="145">
        <f t="shared" si="5"/>
        <v>1</v>
      </c>
      <c r="AK79" s="145">
        <f t="shared" si="6"/>
        <v>1</v>
      </c>
      <c r="AL79" s="145">
        <f t="shared" si="7"/>
        <v>1</v>
      </c>
      <c r="AM79" s="145">
        <f t="shared" si="8"/>
        <v>1</v>
      </c>
      <c r="AN79" s="145">
        <f t="shared" si="9"/>
        <v>1</v>
      </c>
      <c r="AO79" s="145">
        <f t="shared" si="10"/>
        <v>1</v>
      </c>
      <c r="AP79" s="145">
        <f t="shared" si="11"/>
        <v>1</v>
      </c>
      <c r="AQ79" s="145">
        <f t="shared" si="12"/>
        <v>1</v>
      </c>
      <c r="AR79" s="145">
        <f t="shared" si="13"/>
        <v>1</v>
      </c>
      <c r="AS79" s="145">
        <f t="shared" si="14"/>
        <v>1</v>
      </c>
      <c r="AT79" s="145">
        <f t="shared" si="15"/>
        <v>1</v>
      </c>
      <c r="AU79" s="145">
        <f t="shared" si="16"/>
        <v>1</v>
      </c>
      <c r="AV79" s="145">
        <f t="shared" si="17"/>
        <v>1</v>
      </c>
      <c r="AW79" s="145">
        <f t="shared" si="18"/>
        <v>1</v>
      </c>
      <c r="AX79" s="145">
        <f t="shared" si="19"/>
        <v>1</v>
      </c>
      <c r="AY79" s="145">
        <f t="shared" si="20"/>
        <v>1</v>
      </c>
      <c r="AZ79" s="145">
        <f t="shared" si="21"/>
        <v>1</v>
      </c>
      <c r="BA79" s="145">
        <f t="shared" si="22"/>
        <v>1</v>
      </c>
      <c r="BB79" s="145">
        <f t="shared" si="23"/>
        <v>1</v>
      </c>
      <c r="BC79" s="145">
        <f t="shared" si="24"/>
        <v>1</v>
      </c>
      <c r="BD79" s="145">
        <f t="shared" si="25"/>
        <v>1</v>
      </c>
      <c r="BE79" s="145">
        <f t="shared" si="26"/>
        <v>1</v>
      </c>
      <c r="BF79" s="145">
        <f t="shared" si="27"/>
        <v>1</v>
      </c>
      <c r="BG79" s="145">
        <f t="shared" si="28"/>
        <v>1</v>
      </c>
      <c r="BH79" s="145">
        <f t="shared" si="29"/>
        <v>1</v>
      </c>
      <c r="BI79" s="145">
        <f t="shared" si="30"/>
        <v>1</v>
      </c>
      <c r="BJ79" s="145">
        <f t="shared" si="31"/>
        <v>1</v>
      </c>
    </row>
    <row r="80" spans="1:62" ht="15.75" x14ac:dyDescent="0.25">
      <c r="A80" s="344"/>
      <c r="B80" s="345" t="str">
        <f t="shared" si="1"/>
        <v/>
      </c>
      <c r="C80" s="346" t="str">
        <f>IF('תנאי סף'!$AK80&lt;&gt;1,"",'תנאי סף'!C80)</f>
        <v/>
      </c>
      <c r="D80" s="346" t="str">
        <f>IF('תנאי סף'!$AK80&lt;&gt;1,"",'תנאי סף'!D80)</f>
        <v/>
      </c>
      <c r="E80" s="346" t="str">
        <f>IF('תנאי סף'!$AK80&lt;&gt;1,"",'תנאי סף'!E80)</f>
        <v/>
      </c>
      <c r="F80" s="346" t="str">
        <f>IF('תנאי סף'!$AK80&lt;&gt;1,"",'תנאי סף'!F80)</f>
        <v/>
      </c>
      <c r="G80" s="347" t="str">
        <f>'עדיפות לפריפריה'!AA80</f>
        <v/>
      </c>
      <c r="H80" s="347" t="str">
        <f>'מספר המשתתפים'!AA80</f>
        <v/>
      </c>
      <c r="I80" s="347" t="str">
        <f>'ייחודיות ומורכבות'!Z80</f>
        <v/>
      </c>
      <c r="J80" s="347" t="str">
        <f>'מספר הרצות'!Z80</f>
        <v/>
      </c>
      <c r="K80" s="347" t="str">
        <f>'הערכה כללית ותרומה לקהילה'!Z80</f>
        <v/>
      </c>
      <c r="L80" s="347"/>
      <c r="M80" s="347"/>
      <c r="N80" s="347"/>
      <c r="O80" s="347"/>
      <c r="P80" s="348"/>
      <c r="Q80" s="348"/>
      <c r="R80" s="348"/>
      <c r="S80" s="348"/>
      <c r="T80" s="348"/>
      <c r="U80" s="348"/>
      <c r="V80" s="348"/>
      <c r="W80" s="348"/>
      <c r="X80" s="348"/>
      <c r="Y80" s="348"/>
      <c r="Z80" s="348"/>
      <c r="AA80" s="348"/>
      <c r="AB80" s="348"/>
      <c r="AC80" s="348"/>
      <c r="AD80" s="348"/>
      <c r="AE80" s="348"/>
      <c r="AF80" s="348"/>
      <c r="AG80" s="348" t="str">
        <f t="shared" si="2"/>
        <v/>
      </c>
      <c r="AH80" s="348" t="str">
        <f t="shared" si="3"/>
        <v/>
      </c>
      <c r="AI80" s="349" t="str">
        <f t="shared" si="4"/>
        <v/>
      </c>
      <c r="AJ80" s="145">
        <f t="shared" si="5"/>
        <v>1</v>
      </c>
      <c r="AK80" s="145">
        <f t="shared" si="6"/>
        <v>1</v>
      </c>
      <c r="AL80" s="145">
        <f t="shared" si="7"/>
        <v>1</v>
      </c>
      <c r="AM80" s="145">
        <f t="shared" si="8"/>
        <v>1</v>
      </c>
      <c r="AN80" s="145">
        <f t="shared" si="9"/>
        <v>1</v>
      </c>
      <c r="AO80" s="145">
        <f t="shared" si="10"/>
        <v>1</v>
      </c>
      <c r="AP80" s="145">
        <f t="shared" si="11"/>
        <v>1</v>
      </c>
      <c r="AQ80" s="145">
        <f t="shared" si="12"/>
        <v>1</v>
      </c>
      <c r="AR80" s="145">
        <f t="shared" si="13"/>
        <v>1</v>
      </c>
      <c r="AS80" s="145">
        <f t="shared" si="14"/>
        <v>1</v>
      </c>
      <c r="AT80" s="145">
        <f t="shared" si="15"/>
        <v>1</v>
      </c>
      <c r="AU80" s="145">
        <f t="shared" si="16"/>
        <v>1</v>
      </c>
      <c r="AV80" s="145">
        <f t="shared" si="17"/>
        <v>1</v>
      </c>
      <c r="AW80" s="145">
        <f t="shared" si="18"/>
        <v>1</v>
      </c>
      <c r="AX80" s="145">
        <f t="shared" si="19"/>
        <v>1</v>
      </c>
      <c r="AY80" s="145">
        <f t="shared" si="20"/>
        <v>1</v>
      </c>
      <c r="AZ80" s="145">
        <f t="shared" si="21"/>
        <v>1</v>
      </c>
      <c r="BA80" s="145">
        <f t="shared" si="22"/>
        <v>1</v>
      </c>
      <c r="BB80" s="145">
        <f t="shared" si="23"/>
        <v>1</v>
      </c>
      <c r="BC80" s="145">
        <f t="shared" si="24"/>
        <v>1</v>
      </c>
      <c r="BD80" s="145">
        <f t="shared" si="25"/>
        <v>1</v>
      </c>
      <c r="BE80" s="145">
        <f t="shared" si="26"/>
        <v>1</v>
      </c>
      <c r="BF80" s="145">
        <f t="shared" si="27"/>
        <v>1</v>
      </c>
      <c r="BG80" s="145">
        <f t="shared" si="28"/>
        <v>1</v>
      </c>
      <c r="BH80" s="145">
        <f t="shared" si="29"/>
        <v>1</v>
      </c>
      <c r="BI80" s="145">
        <f t="shared" si="30"/>
        <v>1</v>
      </c>
      <c r="BJ80" s="145">
        <f t="shared" si="31"/>
        <v>1</v>
      </c>
    </row>
    <row r="81" spans="1:62" ht="15.75" x14ac:dyDescent="0.25">
      <c r="A81" s="344"/>
      <c r="B81" s="345" t="str">
        <f t="shared" si="1"/>
        <v/>
      </c>
      <c r="C81" s="346" t="str">
        <f>IF('תנאי סף'!$AK81&lt;&gt;1,"",'תנאי סף'!C81)</f>
        <v/>
      </c>
      <c r="D81" s="346" t="str">
        <f>IF('תנאי סף'!$AK81&lt;&gt;1,"",'תנאי סף'!D81)</f>
        <v/>
      </c>
      <c r="E81" s="346" t="str">
        <f>IF('תנאי סף'!$AK81&lt;&gt;1,"",'תנאי סף'!E81)</f>
        <v/>
      </c>
      <c r="F81" s="346" t="str">
        <f>IF('תנאי סף'!$AK81&lt;&gt;1,"",'תנאי סף'!F81)</f>
        <v/>
      </c>
      <c r="G81" s="347" t="str">
        <f>'עדיפות לפריפריה'!AA81</f>
        <v/>
      </c>
      <c r="H81" s="347" t="str">
        <f>'מספר המשתתפים'!AA81</f>
        <v/>
      </c>
      <c r="I81" s="347" t="str">
        <f>'ייחודיות ומורכבות'!Z81</f>
        <v/>
      </c>
      <c r="J81" s="347" t="str">
        <f>'מספר הרצות'!Z81</f>
        <v/>
      </c>
      <c r="K81" s="347" t="str">
        <f>'הערכה כללית ותרומה לקהילה'!Z81</f>
        <v/>
      </c>
      <c r="L81" s="347"/>
      <c r="M81" s="347"/>
      <c r="N81" s="347"/>
      <c r="O81" s="347"/>
      <c r="P81" s="348"/>
      <c r="Q81" s="348"/>
      <c r="R81" s="348"/>
      <c r="S81" s="348"/>
      <c r="T81" s="348"/>
      <c r="U81" s="348"/>
      <c r="V81" s="348"/>
      <c r="W81" s="348"/>
      <c r="X81" s="348"/>
      <c r="Y81" s="348"/>
      <c r="Z81" s="348"/>
      <c r="AA81" s="348"/>
      <c r="AB81" s="348"/>
      <c r="AC81" s="348"/>
      <c r="AD81" s="348"/>
      <c r="AE81" s="348"/>
      <c r="AF81" s="348"/>
      <c r="AG81" s="348" t="str">
        <f t="shared" si="2"/>
        <v/>
      </c>
      <c r="AH81" s="348" t="str">
        <f t="shared" si="3"/>
        <v/>
      </c>
      <c r="AI81" s="349" t="str">
        <f t="shared" si="4"/>
        <v/>
      </c>
      <c r="AJ81" s="145">
        <f t="shared" si="5"/>
        <v>1</v>
      </c>
      <c r="AK81" s="145">
        <f t="shared" si="6"/>
        <v>1</v>
      </c>
      <c r="AL81" s="145">
        <f t="shared" si="7"/>
        <v>1</v>
      </c>
      <c r="AM81" s="145">
        <f t="shared" si="8"/>
        <v>1</v>
      </c>
      <c r="AN81" s="145">
        <f t="shared" si="9"/>
        <v>1</v>
      </c>
      <c r="AO81" s="145">
        <f t="shared" si="10"/>
        <v>1</v>
      </c>
      <c r="AP81" s="145">
        <f t="shared" si="11"/>
        <v>1</v>
      </c>
      <c r="AQ81" s="145">
        <f t="shared" si="12"/>
        <v>1</v>
      </c>
      <c r="AR81" s="145">
        <f t="shared" si="13"/>
        <v>1</v>
      </c>
      <c r="AS81" s="145">
        <f t="shared" si="14"/>
        <v>1</v>
      </c>
      <c r="AT81" s="145">
        <f t="shared" si="15"/>
        <v>1</v>
      </c>
      <c r="AU81" s="145">
        <f t="shared" si="16"/>
        <v>1</v>
      </c>
      <c r="AV81" s="145">
        <f t="shared" si="17"/>
        <v>1</v>
      </c>
      <c r="AW81" s="145">
        <f t="shared" si="18"/>
        <v>1</v>
      </c>
      <c r="AX81" s="145">
        <f t="shared" si="19"/>
        <v>1</v>
      </c>
      <c r="AY81" s="145">
        <f t="shared" si="20"/>
        <v>1</v>
      </c>
      <c r="AZ81" s="145">
        <f t="shared" si="21"/>
        <v>1</v>
      </c>
      <c r="BA81" s="145">
        <f t="shared" si="22"/>
        <v>1</v>
      </c>
      <c r="BB81" s="145">
        <f t="shared" si="23"/>
        <v>1</v>
      </c>
      <c r="BC81" s="145">
        <f t="shared" si="24"/>
        <v>1</v>
      </c>
      <c r="BD81" s="145">
        <f t="shared" si="25"/>
        <v>1</v>
      </c>
      <c r="BE81" s="145">
        <f t="shared" si="26"/>
        <v>1</v>
      </c>
      <c r="BF81" s="145">
        <f t="shared" si="27"/>
        <v>1</v>
      </c>
      <c r="BG81" s="145">
        <f t="shared" si="28"/>
        <v>1</v>
      </c>
      <c r="BH81" s="145">
        <f t="shared" si="29"/>
        <v>1</v>
      </c>
      <c r="BI81" s="145">
        <f t="shared" si="30"/>
        <v>1</v>
      </c>
      <c r="BJ81" s="145">
        <f t="shared" si="31"/>
        <v>1</v>
      </c>
    </row>
    <row r="82" spans="1:62" ht="15.75" x14ac:dyDescent="0.25">
      <c r="A82" s="344"/>
      <c r="B82" s="345" t="str">
        <f t="shared" si="1"/>
        <v/>
      </c>
      <c r="C82" s="346" t="str">
        <f>IF('תנאי סף'!$AK82&lt;&gt;1,"",'תנאי סף'!C82)</f>
        <v/>
      </c>
      <c r="D82" s="346" t="str">
        <f>IF('תנאי סף'!$AK82&lt;&gt;1,"",'תנאי סף'!D82)</f>
        <v/>
      </c>
      <c r="E82" s="346" t="str">
        <f>IF('תנאי סף'!$AK82&lt;&gt;1,"",'תנאי סף'!E82)</f>
        <v/>
      </c>
      <c r="F82" s="346" t="str">
        <f>IF('תנאי סף'!$AK82&lt;&gt;1,"",'תנאי סף'!F82)</f>
        <v/>
      </c>
      <c r="G82" s="347" t="str">
        <f>'עדיפות לפריפריה'!AA82</f>
        <v/>
      </c>
      <c r="H82" s="347" t="str">
        <f>'מספר המשתתפים'!AA82</f>
        <v/>
      </c>
      <c r="I82" s="347" t="str">
        <f>'ייחודיות ומורכבות'!Z82</f>
        <v/>
      </c>
      <c r="J82" s="347" t="str">
        <f>'מספר הרצות'!Z82</f>
        <v/>
      </c>
      <c r="K82" s="347" t="str">
        <f>'הערכה כללית ותרומה לקהילה'!Z82</f>
        <v/>
      </c>
      <c r="L82" s="347"/>
      <c r="M82" s="347"/>
      <c r="N82" s="347"/>
      <c r="O82" s="347"/>
      <c r="P82" s="348"/>
      <c r="Q82" s="348"/>
      <c r="R82" s="348"/>
      <c r="S82" s="348"/>
      <c r="T82" s="348"/>
      <c r="U82" s="348"/>
      <c r="V82" s="348"/>
      <c r="W82" s="348"/>
      <c r="X82" s="348"/>
      <c r="Y82" s="348"/>
      <c r="Z82" s="348"/>
      <c r="AA82" s="348"/>
      <c r="AB82" s="348"/>
      <c r="AC82" s="348"/>
      <c r="AD82" s="348"/>
      <c r="AE82" s="348"/>
      <c r="AF82" s="348"/>
      <c r="AG82" s="348" t="str">
        <f t="shared" si="2"/>
        <v/>
      </c>
      <c r="AH82" s="348" t="str">
        <f t="shared" si="3"/>
        <v/>
      </c>
      <c r="AI82" s="349" t="str">
        <f t="shared" si="4"/>
        <v/>
      </c>
      <c r="AJ82" s="145">
        <f t="shared" si="5"/>
        <v>1</v>
      </c>
      <c r="AK82" s="145">
        <f t="shared" si="6"/>
        <v>1</v>
      </c>
      <c r="AL82" s="145">
        <f t="shared" si="7"/>
        <v>1</v>
      </c>
      <c r="AM82" s="145">
        <f t="shared" si="8"/>
        <v>1</v>
      </c>
      <c r="AN82" s="145">
        <f t="shared" si="9"/>
        <v>1</v>
      </c>
      <c r="AO82" s="145">
        <f t="shared" si="10"/>
        <v>1</v>
      </c>
      <c r="AP82" s="145">
        <f t="shared" si="11"/>
        <v>1</v>
      </c>
      <c r="AQ82" s="145">
        <f t="shared" si="12"/>
        <v>1</v>
      </c>
      <c r="AR82" s="145">
        <f t="shared" si="13"/>
        <v>1</v>
      </c>
      <c r="AS82" s="145">
        <f t="shared" si="14"/>
        <v>1</v>
      </c>
      <c r="AT82" s="145">
        <f t="shared" si="15"/>
        <v>1</v>
      </c>
      <c r="AU82" s="145">
        <f t="shared" si="16"/>
        <v>1</v>
      </c>
      <c r="AV82" s="145">
        <f t="shared" si="17"/>
        <v>1</v>
      </c>
      <c r="AW82" s="145">
        <f t="shared" si="18"/>
        <v>1</v>
      </c>
      <c r="AX82" s="145">
        <f t="shared" si="19"/>
        <v>1</v>
      </c>
      <c r="AY82" s="145">
        <f t="shared" si="20"/>
        <v>1</v>
      </c>
      <c r="AZ82" s="145">
        <f t="shared" si="21"/>
        <v>1</v>
      </c>
      <c r="BA82" s="145">
        <f t="shared" si="22"/>
        <v>1</v>
      </c>
      <c r="BB82" s="145">
        <f t="shared" si="23"/>
        <v>1</v>
      </c>
      <c r="BC82" s="145">
        <f t="shared" si="24"/>
        <v>1</v>
      </c>
      <c r="BD82" s="145">
        <f t="shared" si="25"/>
        <v>1</v>
      </c>
      <c r="BE82" s="145">
        <f t="shared" si="26"/>
        <v>1</v>
      </c>
      <c r="BF82" s="145">
        <f t="shared" si="27"/>
        <v>1</v>
      </c>
      <c r="BG82" s="145">
        <f t="shared" si="28"/>
        <v>1</v>
      </c>
      <c r="BH82" s="145">
        <f t="shared" si="29"/>
        <v>1</v>
      </c>
      <c r="BI82" s="145">
        <f t="shared" si="30"/>
        <v>1</v>
      </c>
      <c r="BJ82" s="145">
        <f t="shared" si="31"/>
        <v>1</v>
      </c>
    </row>
    <row r="83" spans="1:62" ht="15.75" x14ac:dyDescent="0.25">
      <c r="A83" s="344"/>
      <c r="B83" s="345" t="str">
        <f t="shared" si="1"/>
        <v/>
      </c>
      <c r="C83" s="346" t="str">
        <f>IF('תנאי סף'!$AK83&lt;&gt;1,"",'תנאי סף'!C83)</f>
        <v/>
      </c>
      <c r="D83" s="346" t="str">
        <f>IF('תנאי סף'!$AK83&lt;&gt;1,"",'תנאי סף'!D83)</f>
        <v/>
      </c>
      <c r="E83" s="346" t="str">
        <f>IF('תנאי סף'!$AK83&lt;&gt;1,"",'תנאי סף'!E83)</f>
        <v/>
      </c>
      <c r="F83" s="346" t="str">
        <f>IF('תנאי סף'!$AK83&lt;&gt;1,"",'תנאי סף'!F83)</f>
        <v/>
      </c>
      <c r="G83" s="347" t="str">
        <f>'עדיפות לפריפריה'!AA83</f>
        <v/>
      </c>
      <c r="H83" s="347" t="str">
        <f>'מספר המשתתפים'!AA83</f>
        <v/>
      </c>
      <c r="I83" s="347" t="str">
        <f>'ייחודיות ומורכבות'!Z83</f>
        <v/>
      </c>
      <c r="J83" s="347" t="str">
        <f>'מספר הרצות'!Z83</f>
        <v/>
      </c>
      <c r="K83" s="347" t="str">
        <f>'הערכה כללית ותרומה לקהילה'!Z83</f>
        <v/>
      </c>
      <c r="L83" s="347"/>
      <c r="M83" s="347"/>
      <c r="N83" s="347"/>
      <c r="O83" s="347"/>
      <c r="P83" s="348"/>
      <c r="Q83" s="348"/>
      <c r="R83" s="348"/>
      <c r="S83" s="348"/>
      <c r="T83" s="348"/>
      <c r="U83" s="348"/>
      <c r="V83" s="348"/>
      <c r="W83" s="348"/>
      <c r="X83" s="348"/>
      <c r="Y83" s="348"/>
      <c r="Z83" s="348"/>
      <c r="AA83" s="348"/>
      <c r="AB83" s="348"/>
      <c r="AC83" s="348"/>
      <c r="AD83" s="348"/>
      <c r="AE83" s="348"/>
      <c r="AF83" s="348"/>
      <c r="AG83" s="348" t="str">
        <f t="shared" si="2"/>
        <v/>
      </c>
      <c r="AH83" s="348" t="str">
        <f t="shared" si="3"/>
        <v/>
      </c>
      <c r="AI83" s="349" t="str">
        <f t="shared" si="4"/>
        <v/>
      </c>
      <c r="AJ83" s="145">
        <f t="shared" si="5"/>
        <v>1</v>
      </c>
      <c r="AK83" s="145">
        <f t="shared" si="6"/>
        <v>1</v>
      </c>
      <c r="AL83" s="145">
        <f t="shared" si="7"/>
        <v>1</v>
      </c>
      <c r="AM83" s="145">
        <f t="shared" si="8"/>
        <v>1</v>
      </c>
      <c r="AN83" s="145">
        <f t="shared" si="9"/>
        <v>1</v>
      </c>
      <c r="AO83" s="145">
        <f t="shared" si="10"/>
        <v>1</v>
      </c>
      <c r="AP83" s="145">
        <f t="shared" si="11"/>
        <v>1</v>
      </c>
      <c r="AQ83" s="145">
        <f t="shared" si="12"/>
        <v>1</v>
      </c>
      <c r="AR83" s="145">
        <f t="shared" si="13"/>
        <v>1</v>
      </c>
      <c r="AS83" s="145">
        <f t="shared" si="14"/>
        <v>1</v>
      </c>
      <c r="AT83" s="145">
        <f t="shared" si="15"/>
        <v>1</v>
      </c>
      <c r="AU83" s="145">
        <f t="shared" si="16"/>
        <v>1</v>
      </c>
      <c r="AV83" s="145">
        <f t="shared" si="17"/>
        <v>1</v>
      </c>
      <c r="AW83" s="145">
        <f t="shared" si="18"/>
        <v>1</v>
      </c>
      <c r="AX83" s="145">
        <f t="shared" si="19"/>
        <v>1</v>
      </c>
      <c r="AY83" s="145">
        <f t="shared" si="20"/>
        <v>1</v>
      </c>
      <c r="AZ83" s="145">
        <f t="shared" si="21"/>
        <v>1</v>
      </c>
      <c r="BA83" s="145">
        <f t="shared" si="22"/>
        <v>1</v>
      </c>
      <c r="BB83" s="145">
        <f t="shared" si="23"/>
        <v>1</v>
      </c>
      <c r="BC83" s="145">
        <f t="shared" si="24"/>
        <v>1</v>
      </c>
      <c r="BD83" s="145">
        <f t="shared" si="25"/>
        <v>1</v>
      </c>
      <c r="BE83" s="145">
        <f t="shared" si="26"/>
        <v>1</v>
      </c>
      <c r="BF83" s="145">
        <f t="shared" si="27"/>
        <v>1</v>
      </c>
      <c r="BG83" s="145">
        <f t="shared" si="28"/>
        <v>1</v>
      </c>
      <c r="BH83" s="145">
        <f t="shared" si="29"/>
        <v>1</v>
      </c>
      <c r="BI83" s="145">
        <f t="shared" si="30"/>
        <v>1</v>
      </c>
      <c r="BJ83" s="145">
        <f t="shared" si="31"/>
        <v>1</v>
      </c>
    </row>
    <row r="84" spans="1:62" ht="15.75" x14ac:dyDescent="0.25">
      <c r="A84" s="344"/>
      <c r="B84" s="345" t="str">
        <f t="shared" si="1"/>
        <v/>
      </c>
      <c r="C84" s="346" t="str">
        <f>IF('תנאי סף'!$AK84&lt;&gt;1,"",'תנאי סף'!C84)</f>
        <v/>
      </c>
      <c r="D84" s="346" t="str">
        <f>IF('תנאי סף'!$AK84&lt;&gt;1,"",'תנאי סף'!D84)</f>
        <v/>
      </c>
      <c r="E84" s="346" t="str">
        <f>IF('תנאי סף'!$AK84&lt;&gt;1,"",'תנאי סף'!E84)</f>
        <v/>
      </c>
      <c r="F84" s="346" t="str">
        <f>IF('תנאי סף'!$AK84&lt;&gt;1,"",'תנאי סף'!F84)</f>
        <v/>
      </c>
      <c r="G84" s="347" t="str">
        <f>'עדיפות לפריפריה'!AA84</f>
        <v/>
      </c>
      <c r="H84" s="347" t="str">
        <f>'מספר המשתתפים'!AA84</f>
        <v/>
      </c>
      <c r="I84" s="347" t="str">
        <f>'ייחודיות ומורכבות'!Z84</f>
        <v/>
      </c>
      <c r="J84" s="347" t="str">
        <f>'מספר הרצות'!Z84</f>
        <v/>
      </c>
      <c r="K84" s="347" t="str">
        <f>'הערכה כללית ותרומה לקהילה'!Z84</f>
        <v/>
      </c>
      <c r="L84" s="347"/>
      <c r="M84" s="347"/>
      <c r="N84" s="347"/>
      <c r="O84" s="347"/>
      <c r="P84" s="348"/>
      <c r="Q84" s="348"/>
      <c r="R84" s="348"/>
      <c r="S84" s="348"/>
      <c r="T84" s="348"/>
      <c r="U84" s="348"/>
      <c r="V84" s="348"/>
      <c r="W84" s="348"/>
      <c r="X84" s="348"/>
      <c r="Y84" s="348"/>
      <c r="Z84" s="348"/>
      <c r="AA84" s="348"/>
      <c r="AB84" s="348"/>
      <c r="AC84" s="348"/>
      <c r="AD84" s="348"/>
      <c r="AE84" s="348"/>
      <c r="AF84" s="348"/>
      <c r="AG84" s="348" t="str">
        <f t="shared" si="2"/>
        <v/>
      </c>
      <c r="AH84" s="348" t="str">
        <f t="shared" si="3"/>
        <v/>
      </c>
      <c r="AI84" s="349" t="str">
        <f t="shared" si="4"/>
        <v/>
      </c>
      <c r="AJ84" s="145">
        <f t="shared" si="5"/>
        <v>1</v>
      </c>
      <c r="AK84" s="145">
        <f t="shared" si="6"/>
        <v>1</v>
      </c>
      <c r="AL84" s="145">
        <f t="shared" si="7"/>
        <v>1</v>
      </c>
      <c r="AM84" s="145">
        <f t="shared" si="8"/>
        <v>1</v>
      </c>
      <c r="AN84" s="145">
        <f t="shared" si="9"/>
        <v>1</v>
      </c>
      <c r="AO84" s="145">
        <f t="shared" si="10"/>
        <v>1</v>
      </c>
      <c r="AP84" s="145">
        <f t="shared" si="11"/>
        <v>1</v>
      </c>
      <c r="AQ84" s="145">
        <f t="shared" si="12"/>
        <v>1</v>
      </c>
      <c r="AR84" s="145">
        <f t="shared" si="13"/>
        <v>1</v>
      </c>
      <c r="AS84" s="145">
        <f t="shared" si="14"/>
        <v>1</v>
      </c>
      <c r="AT84" s="145">
        <f t="shared" si="15"/>
        <v>1</v>
      </c>
      <c r="AU84" s="145">
        <f t="shared" si="16"/>
        <v>1</v>
      </c>
      <c r="AV84" s="145">
        <f t="shared" si="17"/>
        <v>1</v>
      </c>
      <c r="AW84" s="145">
        <f t="shared" si="18"/>
        <v>1</v>
      </c>
      <c r="AX84" s="145">
        <f t="shared" si="19"/>
        <v>1</v>
      </c>
      <c r="AY84" s="145">
        <f t="shared" si="20"/>
        <v>1</v>
      </c>
      <c r="AZ84" s="145">
        <f t="shared" si="21"/>
        <v>1</v>
      </c>
      <c r="BA84" s="145">
        <f t="shared" si="22"/>
        <v>1</v>
      </c>
      <c r="BB84" s="145">
        <f t="shared" si="23"/>
        <v>1</v>
      </c>
      <c r="BC84" s="145">
        <f t="shared" si="24"/>
        <v>1</v>
      </c>
      <c r="BD84" s="145">
        <f t="shared" si="25"/>
        <v>1</v>
      </c>
      <c r="BE84" s="145">
        <f t="shared" si="26"/>
        <v>1</v>
      </c>
      <c r="BF84" s="145">
        <f t="shared" si="27"/>
        <v>1</v>
      </c>
      <c r="BG84" s="145">
        <f t="shared" si="28"/>
        <v>1</v>
      </c>
      <c r="BH84" s="145">
        <f t="shared" si="29"/>
        <v>1</v>
      </c>
      <c r="BI84" s="145">
        <f t="shared" si="30"/>
        <v>1</v>
      </c>
      <c r="BJ84" s="145">
        <f t="shared" si="31"/>
        <v>1</v>
      </c>
    </row>
    <row r="85" spans="1:62" ht="15.75" x14ac:dyDescent="0.25">
      <c r="A85" s="344"/>
      <c r="B85" s="345" t="str">
        <f t="shared" si="1"/>
        <v/>
      </c>
      <c r="C85" s="346" t="str">
        <f>IF('תנאי סף'!$AK85&lt;&gt;1,"",'תנאי סף'!C85)</f>
        <v/>
      </c>
      <c r="D85" s="346" t="str">
        <f>IF('תנאי סף'!$AK85&lt;&gt;1,"",'תנאי סף'!D85)</f>
        <v/>
      </c>
      <c r="E85" s="346" t="str">
        <f>IF('תנאי סף'!$AK85&lt;&gt;1,"",'תנאי סף'!E85)</f>
        <v/>
      </c>
      <c r="F85" s="346" t="str">
        <f>IF('תנאי סף'!$AK85&lt;&gt;1,"",'תנאי סף'!F85)</f>
        <v/>
      </c>
      <c r="G85" s="347" t="str">
        <f>'עדיפות לפריפריה'!AA85</f>
        <v/>
      </c>
      <c r="H85" s="347" t="str">
        <f>'מספר המשתתפים'!AA85</f>
        <v/>
      </c>
      <c r="I85" s="347" t="str">
        <f>'ייחודיות ומורכבות'!Z85</f>
        <v/>
      </c>
      <c r="J85" s="347" t="str">
        <f>'מספר הרצות'!Z85</f>
        <v/>
      </c>
      <c r="K85" s="347" t="str">
        <f>'הערכה כללית ותרומה לקהילה'!Z85</f>
        <v/>
      </c>
      <c r="L85" s="347"/>
      <c r="M85" s="347"/>
      <c r="N85" s="347"/>
      <c r="O85" s="347"/>
      <c r="P85" s="348"/>
      <c r="Q85" s="348"/>
      <c r="R85" s="348"/>
      <c r="S85" s="348"/>
      <c r="T85" s="348"/>
      <c r="U85" s="348"/>
      <c r="V85" s="348"/>
      <c r="W85" s="348"/>
      <c r="X85" s="348"/>
      <c r="Y85" s="348"/>
      <c r="Z85" s="348"/>
      <c r="AA85" s="348"/>
      <c r="AB85" s="348"/>
      <c r="AC85" s="348"/>
      <c r="AD85" s="348"/>
      <c r="AE85" s="348"/>
      <c r="AF85" s="348"/>
      <c r="AG85" s="348" t="str">
        <f t="shared" si="2"/>
        <v/>
      </c>
      <c r="AH85" s="348" t="str">
        <f t="shared" si="3"/>
        <v/>
      </c>
      <c r="AI85" s="349" t="str">
        <f t="shared" si="4"/>
        <v/>
      </c>
      <c r="AJ85" s="145">
        <f t="shared" si="5"/>
        <v>1</v>
      </c>
      <c r="AK85" s="145">
        <f t="shared" si="6"/>
        <v>1</v>
      </c>
      <c r="AL85" s="145">
        <f t="shared" si="7"/>
        <v>1</v>
      </c>
      <c r="AM85" s="145">
        <f t="shared" si="8"/>
        <v>1</v>
      </c>
      <c r="AN85" s="145">
        <f t="shared" si="9"/>
        <v>1</v>
      </c>
      <c r="AO85" s="145">
        <f t="shared" si="10"/>
        <v>1</v>
      </c>
      <c r="AP85" s="145">
        <f t="shared" si="11"/>
        <v>1</v>
      </c>
      <c r="AQ85" s="145">
        <f t="shared" si="12"/>
        <v>1</v>
      </c>
      <c r="AR85" s="145">
        <f t="shared" si="13"/>
        <v>1</v>
      </c>
      <c r="AS85" s="145">
        <f t="shared" si="14"/>
        <v>1</v>
      </c>
      <c r="AT85" s="145">
        <f t="shared" si="15"/>
        <v>1</v>
      </c>
      <c r="AU85" s="145">
        <f t="shared" si="16"/>
        <v>1</v>
      </c>
      <c r="AV85" s="145">
        <f t="shared" si="17"/>
        <v>1</v>
      </c>
      <c r="AW85" s="145">
        <f t="shared" si="18"/>
        <v>1</v>
      </c>
      <c r="AX85" s="145">
        <f t="shared" si="19"/>
        <v>1</v>
      </c>
      <c r="AY85" s="145">
        <f t="shared" si="20"/>
        <v>1</v>
      </c>
      <c r="AZ85" s="145">
        <f t="shared" si="21"/>
        <v>1</v>
      </c>
      <c r="BA85" s="145">
        <f t="shared" si="22"/>
        <v>1</v>
      </c>
      <c r="BB85" s="145">
        <f t="shared" si="23"/>
        <v>1</v>
      </c>
      <c r="BC85" s="145">
        <f t="shared" si="24"/>
        <v>1</v>
      </c>
      <c r="BD85" s="145">
        <f t="shared" si="25"/>
        <v>1</v>
      </c>
      <c r="BE85" s="145">
        <f t="shared" si="26"/>
        <v>1</v>
      </c>
      <c r="BF85" s="145">
        <f t="shared" si="27"/>
        <v>1</v>
      </c>
      <c r="BG85" s="145">
        <f t="shared" si="28"/>
        <v>1</v>
      </c>
      <c r="BH85" s="145">
        <f t="shared" si="29"/>
        <v>1</v>
      </c>
      <c r="BI85" s="145">
        <f t="shared" si="30"/>
        <v>1</v>
      </c>
      <c r="BJ85" s="145">
        <f t="shared" si="31"/>
        <v>1</v>
      </c>
    </row>
    <row r="86" spans="1:62" ht="15.75" x14ac:dyDescent="0.25">
      <c r="A86" s="344"/>
      <c r="B86" s="345" t="str">
        <f t="shared" si="1"/>
        <v/>
      </c>
      <c r="C86" s="346" t="str">
        <f>IF('תנאי סף'!$AK86&lt;&gt;1,"",'תנאי סף'!C86)</f>
        <v/>
      </c>
      <c r="D86" s="346" t="str">
        <f>IF('תנאי סף'!$AK86&lt;&gt;1,"",'תנאי סף'!D86)</f>
        <v/>
      </c>
      <c r="E86" s="346" t="str">
        <f>IF('תנאי סף'!$AK86&lt;&gt;1,"",'תנאי סף'!E86)</f>
        <v/>
      </c>
      <c r="F86" s="346" t="str">
        <f>IF('תנאי סף'!$AK86&lt;&gt;1,"",'תנאי סף'!F86)</f>
        <v/>
      </c>
      <c r="G86" s="347" t="str">
        <f>'עדיפות לפריפריה'!AA86</f>
        <v/>
      </c>
      <c r="H86" s="347" t="str">
        <f>'מספר המשתתפים'!AA86</f>
        <v/>
      </c>
      <c r="I86" s="347" t="str">
        <f>'ייחודיות ומורכבות'!Z86</f>
        <v/>
      </c>
      <c r="J86" s="347" t="str">
        <f>'מספר הרצות'!Z86</f>
        <v/>
      </c>
      <c r="K86" s="347" t="str">
        <f>'הערכה כללית ותרומה לקהילה'!Z86</f>
        <v/>
      </c>
      <c r="L86" s="347"/>
      <c r="M86" s="347"/>
      <c r="N86" s="347"/>
      <c r="O86" s="347"/>
      <c r="P86" s="348"/>
      <c r="Q86" s="348"/>
      <c r="R86" s="348"/>
      <c r="S86" s="348"/>
      <c r="T86" s="348"/>
      <c r="U86" s="348"/>
      <c r="V86" s="348"/>
      <c r="W86" s="348"/>
      <c r="X86" s="348"/>
      <c r="Y86" s="348"/>
      <c r="Z86" s="348"/>
      <c r="AA86" s="348"/>
      <c r="AB86" s="348"/>
      <c r="AC86" s="348"/>
      <c r="AD86" s="348"/>
      <c r="AE86" s="348"/>
      <c r="AF86" s="348"/>
      <c r="AG86" s="348" t="str">
        <f t="shared" si="2"/>
        <v/>
      </c>
      <c r="AH86" s="348" t="str">
        <f t="shared" si="3"/>
        <v/>
      </c>
      <c r="AI86" s="349" t="str">
        <f t="shared" si="4"/>
        <v/>
      </c>
      <c r="AJ86" s="145">
        <f t="shared" si="5"/>
        <v>1</v>
      </c>
      <c r="AK86" s="145">
        <f t="shared" si="6"/>
        <v>1</v>
      </c>
      <c r="AL86" s="145">
        <f t="shared" si="7"/>
        <v>1</v>
      </c>
      <c r="AM86" s="145">
        <f t="shared" si="8"/>
        <v>1</v>
      </c>
      <c r="AN86" s="145">
        <f t="shared" si="9"/>
        <v>1</v>
      </c>
      <c r="AO86" s="145">
        <f t="shared" si="10"/>
        <v>1</v>
      </c>
      <c r="AP86" s="145">
        <f t="shared" si="11"/>
        <v>1</v>
      </c>
      <c r="AQ86" s="145">
        <f t="shared" si="12"/>
        <v>1</v>
      </c>
      <c r="AR86" s="145">
        <f t="shared" si="13"/>
        <v>1</v>
      </c>
      <c r="AS86" s="145">
        <f t="shared" si="14"/>
        <v>1</v>
      </c>
      <c r="AT86" s="145">
        <f t="shared" si="15"/>
        <v>1</v>
      </c>
      <c r="AU86" s="145">
        <f t="shared" si="16"/>
        <v>1</v>
      </c>
      <c r="AV86" s="145">
        <f t="shared" si="17"/>
        <v>1</v>
      </c>
      <c r="AW86" s="145">
        <f t="shared" si="18"/>
        <v>1</v>
      </c>
      <c r="AX86" s="145">
        <f t="shared" si="19"/>
        <v>1</v>
      </c>
      <c r="AY86" s="145">
        <f t="shared" si="20"/>
        <v>1</v>
      </c>
      <c r="AZ86" s="145">
        <f t="shared" si="21"/>
        <v>1</v>
      </c>
      <c r="BA86" s="145">
        <f t="shared" si="22"/>
        <v>1</v>
      </c>
      <c r="BB86" s="145">
        <f t="shared" si="23"/>
        <v>1</v>
      </c>
      <c r="BC86" s="145">
        <f t="shared" si="24"/>
        <v>1</v>
      </c>
      <c r="BD86" s="145">
        <f t="shared" si="25"/>
        <v>1</v>
      </c>
      <c r="BE86" s="145">
        <f t="shared" si="26"/>
        <v>1</v>
      </c>
      <c r="BF86" s="145">
        <f t="shared" si="27"/>
        <v>1</v>
      </c>
      <c r="BG86" s="145">
        <f t="shared" si="28"/>
        <v>1</v>
      </c>
      <c r="BH86" s="145">
        <f t="shared" si="29"/>
        <v>1</v>
      </c>
      <c r="BI86" s="145">
        <f t="shared" si="30"/>
        <v>1</v>
      </c>
      <c r="BJ86" s="145">
        <f t="shared" si="31"/>
        <v>1</v>
      </c>
    </row>
    <row r="87" spans="1:62" ht="15.75" x14ac:dyDescent="0.25">
      <c r="A87" s="344"/>
      <c r="B87" s="345" t="str">
        <f t="shared" si="1"/>
        <v/>
      </c>
      <c r="C87" s="346" t="str">
        <f>IF('תנאי סף'!$AK87&lt;&gt;1,"",'תנאי סף'!C87)</f>
        <v/>
      </c>
      <c r="D87" s="346" t="str">
        <f>IF('תנאי סף'!$AK87&lt;&gt;1,"",'תנאי סף'!D87)</f>
        <v/>
      </c>
      <c r="E87" s="346" t="str">
        <f>IF('תנאי סף'!$AK87&lt;&gt;1,"",'תנאי סף'!E87)</f>
        <v/>
      </c>
      <c r="F87" s="346" t="str">
        <f>IF('תנאי סף'!$AK87&lt;&gt;1,"",'תנאי סף'!F87)</f>
        <v/>
      </c>
      <c r="G87" s="347" t="str">
        <f>'עדיפות לפריפריה'!AA87</f>
        <v/>
      </c>
      <c r="H87" s="347" t="str">
        <f>'מספר המשתתפים'!AA87</f>
        <v/>
      </c>
      <c r="I87" s="347" t="str">
        <f>'ייחודיות ומורכבות'!Z87</f>
        <v/>
      </c>
      <c r="J87" s="347" t="str">
        <f>'מספר הרצות'!Z87</f>
        <v/>
      </c>
      <c r="K87" s="347" t="str">
        <f>'הערכה כללית ותרומה לקהילה'!Z87</f>
        <v/>
      </c>
      <c r="L87" s="347"/>
      <c r="M87" s="347"/>
      <c r="N87" s="347"/>
      <c r="O87" s="347"/>
      <c r="P87" s="348"/>
      <c r="Q87" s="348"/>
      <c r="R87" s="348"/>
      <c r="S87" s="348"/>
      <c r="T87" s="348"/>
      <c r="U87" s="348"/>
      <c r="V87" s="348"/>
      <c r="W87" s="348"/>
      <c r="X87" s="348"/>
      <c r="Y87" s="348"/>
      <c r="Z87" s="348"/>
      <c r="AA87" s="348"/>
      <c r="AB87" s="348"/>
      <c r="AC87" s="348"/>
      <c r="AD87" s="348"/>
      <c r="AE87" s="348"/>
      <c r="AF87" s="348"/>
      <c r="AG87" s="348" t="str">
        <f t="shared" si="2"/>
        <v/>
      </c>
      <c r="AH87" s="348" t="str">
        <f t="shared" si="3"/>
        <v/>
      </c>
      <c r="AI87" s="349" t="str">
        <f t="shared" si="4"/>
        <v/>
      </c>
      <c r="AJ87" s="145">
        <f t="shared" si="5"/>
        <v>1</v>
      </c>
      <c r="AK87" s="145">
        <f t="shared" si="6"/>
        <v>1</v>
      </c>
      <c r="AL87" s="145">
        <f t="shared" si="7"/>
        <v>1</v>
      </c>
      <c r="AM87" s="145">
        <f t="shared" si="8"/>
        <v>1</v>
      </c>
      <c r="AN87" s="145">
        <f t="shared" si="9"/>
        <v>1</v>
      </c>
      <c r="AO87" s="145">
        <f t="shared" si="10"/>
        <v>1</v>
      </c>
      <c r="AP87" s="145">
        <f t="shared" si="11"/>
        <v>1</v>
      </c>
      <c r="AQ87" s="145">
        <f t="shared" si="12"/>
        <v>1</v>
      </c>
      <c r="AR87" s="145">
        <f t="shared" si="13"/>
        <v>1</v>
      </c>
      <c r="AS87" s="145">
        <f t="shared" si="14"/>
        <v>1</v>
      </c>
      <c r="AT87" s="145">
        <f t="shared" si="15"/>
        <v>1</v>
      </c>
      <c r="AU87" s="145">
        <f t="shared" si="16"/>
        <v>1</v>
      </c>
      <c r="AV87" s="145">
        <f t="shared" si="17"/>
        <v>1</v>
      </c>
      <c r="AW87" s="145">
        <f t="shared" si="18"/>
        <v>1</v>
      </c>
      <c r="AX87" s="145">
        <f t="shared" si="19"/>
        <v>1</v>
      </c>
      <c r="AY87" s="145">
        <f t="shared" si="20"/>
        <v>1</v>
      </c>
      <c r="AZ87" s="145">
        <f t="shared" si="21"/>
        <v>1</v>
      </c>
      <c r="BA87" s="145">
        <f t="shared" si="22"/>
        <v>1</v>
      </c>
      <c r="BB87" s="145">
        <f t="shared" si="23"/>
        <v>1</v>
      </c>
      <c r="BC87" s="145">
        <f t="shared" si="24"/>
        <v>1</v>
      </c>
      <c r="BD87" s="145">
        <f t="shared" si="25"/>
        <v>1</v>
      </c>
      <c r="BE87" s="145">
        <f t="shared" si="26"/>
        <v>1</v>
      </c>
      <c r="BF87" s="145">
        <f t="shared" si="27"/>
        <v>1</v>
      </c>
      <c r="BG87" s="145">
        <f t="shared" si="28"/>
        <v>1</v>
      </c>
      <c r="BH87" s="145">
        <f t="shared" si="29"/>
        <v>1</v>
      </c>
      <c r="BI87" s="145">
        <f t="shared" si="30"/>
        <v>1</v>
      </c>
      <c r="BJ87" s="145">
        <f t="shared" si="31"/>
        <v>1</v>
      </c>
    </row>
    <row r="88" spans="1:62" ht="15.75" x14ac:dyDescent="0.25">
      <c r="A88" s="344"/>
      <c r="B88" s="345" t="str">
        <f t="shared" si="1"/>
        <v/>
      </c>
      <c r="C88" s="346" t="str">
        <f>IF('תנאי סף'!$AK88&lt;&gt;1,"",'תנאי סף'!C88)</f>
        <v/>
      </c>
      <c r="D88" s="346" t="str">
        <f>IF('תנאי סף'!$AK88&lt;&gt;1,"",'תנאי סף'!D88)</f>
        <v/>
      </c>
      <c r="E88" s="346" t="str">
        <f>IF('תנאי סף'!$AK88&lt;&gt;1,"",'תנאי סף'!E88)</f>
        <v/>
      </c>
      <c r="F88" s="346" t="str">
        <f>IF('תנאי סף'!$AK88&lt;&gt;1,"",'תנאי סף'!F88)</f>
        <v/>
      </c>
      <c r="G88" s="347" t="str">
        <f>'עדיפות לפריפריה'!AA88</f>
        <v/>
      </c>
      <c r="H88" s="347" t="str">
        <f>'מספר המשתתפים'!AA88</f>
        <v/>
      </c>
      <c r="I88" s="347" t="str">
        <f>'ייחודיות ומורכבות'!Z88</f>
        <v/>
      </c>
      <c r="J88" s="347" t="str">
        <f>'מספר הרצות'!Z88</f>
        <v/>
      </c>
      <c r="K88" s="347" t="str">
        <f>'הערכה כללית ותרומה לקהילה'!Z88</f>
        <v/>
      </c>
      <c r="L88" s="347"/>
      <c r="M88" s="347"/>
      <c r="N88" s="347"/>
      <c r="O88" s="347"/>
      <c r="P88" s="348"/>
      <c r="Q88" s="348"/>
      <c r="R88" s="348"/>
      <c r="S88" s="348"/>
      <c r="T88" s="348"/>
      <c r="U88" s="348"/>
      <c r="V88" s="348"/>
      <c r="W88" s="348"/>
      <c r="X88" s="348"/>
      <c r="Y88" s="348"/>
      <c r="Z88" s="348"/>
      <c r="AA88" s="348"/>
      <c r="AB88" s="348"/>
      <c r="AC88" s="348"/>
      <c r="AD88" s="348"/>
      <c r="AE88" s="348"/>
      <c r="AF88" s="348"/>
      <c r="AG88" s="348" t="str">
        <f t="shared" si="2"/>
        <v/>
      </c>
      <c r="AH88" s="348" t="str">
        <f t="shared" si="3"/>
        <v/>
      </c>
      <c r="AI88" s="349" t="str">
        <f t="shared" si="4"/>
        <v/>
      </c>
      <c r="AJ88" s="145">
        <f t="shared" si="5"/>
        <v>1</v>
      </c>
      <c r="AK88" s="145">
        <f t="shared" si="6"/>
        <v>1</v>
      </c>
      <c r="AL88" s="145">
        <f t="shared" si="7"/>
        <v>1</v>
      </c>
      <c r="AM88" s="145">
        <f t="shared" si="8"/>
        <v>1</v>
      </c>
      <c r="AN88" s="145">
        <f t="shared" si="9"/>
        <v>1</v>
      </c>
      <c r="AO88" s="145">
        <f t="shared" si="10"/>
        <v>1</v>
      </c>
      <c r="AP88" s="145">
        <f t="shared" si="11"/>
        <v>1</v>
      </c>
      <c r="AQ88" s="145">
        <f t="shared" si="12"/>
        <v>1</v>
      </c>
      <c r="AR88" s="145">
        <f t="shared" si="13"/>
        <v>1</v>
      </c>
      <c r="AS88" s="145">
        <f t="shared" si="14"/>
        <v>1</v>
      </c>
      <c r="AT88" s="145">
        <f t="shared" si="15"/>
        <v>1</v>
      </c>
      <c r="AU88" s="145">
        <f t="shared" si="16"/>
        <v>1</v>
      </c>
      <c r="AV88" s="145">
        <f t="shared" si="17"/>
        <v>1</v>
      </c>
      <c r="AW88" s="145">
        <f t="shared" si="18"/>
        <v>1</v>
      </c>
      <c r="AX88" s="145">
        <f t="shared" si="19"/>
        <v>1</v>
      </c>
      <c r="AY88" s="145">
        <f t="shared" si="20"/>
        <v>1</v>
      </c>
      <c r="AZ88" s="145">
        <f t="shared" si="21"/>
        <v>1</v>
      </c>
      <c r="BA88" s="145">
        <f t="shared" si="22"/>
        <v>1</v>
      </c>
      <c r="BB88" s="145">
        <f t="shared" si="23"/>
        <v>1</v>
      </c>
      <c r="BC88" s="145">
        <f t="shared" si="24"/>
        <v>1</v>
      </c>
      <c r="BD88" s="145">
        <f t="shared" si="25"/>
        <v>1</v>
      </c>
      <c r="BE88" s="145">
        <f t="shared" si="26"/>
        <v>1</v>
      </c>
      <c r="BF88" s="145">
        <f t="shared" si="27"/>
        <v>1</v>
      </c>
      <c r="BG88" s="145">
        <f t="shared" si="28"/>
        <v>1</v>
      </c>
      <c r="BH88" s="145">
        <f t="shared" si="29"/>
        <v>1</v>
      </c>
      <c r="BI88" s="145">
        <f t="shared" si="30"/>
        <v>1</v>
      </c>
      <c r="BJ88" s="145">
        <f t="shared" si="31"/>
        <v>1</v>
      </c>
    </row>
    <row r="89" spans="1:62" ht="15.75" x14ac:dyDescent="0.25">
      <c r="A89" s="344"/>
      <c r="B89" s="345" t="str">
        <f t="shared" si="1"/>
        <v/>
      </c>
      <c r="C89" s="346" t="str">
        <f>IF('תנאי סף'!$AK89&lt;&gt;1,"",'תנאי סף'!C89)</f>
        <v/>
      </c>
      <c r="D89" s="346" t="str">
        <f>IF('תנאי סף'!$AK89&lt;&gt;1,"",'תנאי סף'!D89)</f>
        <v/>
      </c>
      <c r="E89" s="346" t="str">
        <f>IF('תנאי סף'!$AK89&lt;&gt;1,"",'תנאי סף'!E89)</f>
        <v/>
      </c>
      <c r="F89" s="346" t="str">
        <f>IF('תנאי סף'!$AK89&lt;&gt;1,"",'תנאי סף'!F89)</f>
        <v/>
      </c>
      <c r="G89" s="347" t="str">
        <f>'עדיפות לפריפריה'!AA89</f>
        <v/>
      </c>
      <c r="H89" s="347" t="str">
        <f>'מספר המשתתפים'!AA89</f>
        <v/>
      </c>
      <c r="I89" s="347" t="str">
        <f>'ייחודיות ומורכבות'!Z89</f>
        <v/>
      </c>
      <c r="J89" s="347" t="str">
        <f>'מספר הרצות'!Z89</f>
        <v/>
      </c>
      <c r="K89" s="347" t="str">
        <f>'הערכה כללית ותרומה לקהילה'!Z89</f>
        <v/>
      </c>
      <c r="L89" s="347"/>
      <c r="M89" s="347"/>
      <c r="N89" s="347"/>
      <c r="O89" s="347"/>
      <c r="P89" s="348"/>
      <c r="Q89" s="348"/>
      <c r="R89" s="348"/>
      <c r="S89" s="348"/>
      <c r="T89" s="348"/>
      <c r="U89" s="348"/>
      <c r="V89" s="348"/>
      <c r="W89" s="348"/>
      <c r="X89" s="348"/>
      <c r="Y89" s="348"/>
      <c r="Z89" s="348"/>
      <c r="AA89" s="348"/>
      <c r="AB89" s="348"/>
      <c r="AC89" s="348"/>
      <c r="AD89" s="348"/>
      <c r="AE89" s="348"/>
      <c r="AF89" s="348"/>
      <c r="AG89" s="348" t="str">
        <f t="shared" si="2"/>
        <v/>
      </c>
      <c r="AH89" s="348" t="str">
        <f t="shared" si="3"/>
        <v/>
      </c>
      <c r="AI89" s="349" t="str">
        <f t="shared" si="4"/>
        <v/>
      </c>
      <c r="AJ89" s="145">
        <f t="shared" si="5"/>
        <v>1</v>
      </c>
      <c r="AK89" s="145">
        <f t="shared" si="6"/>
        <v>1</v>
      </c>
      <c r="AL89" s="145">
        <f t="shared" si="7"/>
        <v>1</v>
      </c>
      <c r="AM89" s="145">
        <f t="shared" si="8"/>
        <v>1</v>
      </c>
      <c r="AN89" s="145">
        <f t="shared" si="9"/>
        <v>1</v>
      </c>
      <c r="AO89" s="145">
        <f t="shared" si="10"/>
        <v>1</v>
      </c>
      <c r="AP89" s="145">
        <f t="shared" si="11"/>
        <v>1</v>
      </c>
      <c r="AQ89" s="145">
        <f t="shared" si="12"/>
        <v>1</v>
      </c>
      <c r="AR89" s="145">
        <f t="shared" si="13"/>
        <v>1</v>
      </c>
      <c r="AS89" s="145">
        <f t="shared" si="14"/>
        <v>1</v>
      </c>
      <c r="AT89" s="145">
        <f t="shared" si="15"/>
        <v>1</v>
      </c>
      <c r="AU89" s="145">
        <f t="shared" si="16"/>
        <v>1</v>
      </c>
      <c r="AV89" s="145">
        <f t="shared" si="17"/>
        <v>1</v>
      </c>
      <c r="AW89" s="145">
        <f t="shared" si="18"/>
        <v>1</v>
      </c>
      <c r="AX89" s="145">
        <f t="shared" si="19"/>
        <v>1</v>
      </c>
      <c r="AY89" s="145">
        <f t="shared" si="20"/>
        <v>1</v>
      </c>
      <c r="AZ89" s="145">
        <f t="shared" si="21"/>
        <v>1</v>
      </c>
      <c r="BA89" s="145">
        <f t="shared" si="22"/>
        <v>1</v>
      </c>
      <c r="BB89" s="145">
        <f t="shared" si="23"/>
        <v>1</v>
      </c>
      <c r="BC89" s="145">
        <f t="shared" si="24"/>
        <v>1</v>
      </c>
      <c r="BD89" s="145">
        <f t="shared" si="25"/>
        <v>1</v>
      </c>
      <c r="BE89" s="145">
        <f t="shared" si="26"/>
        <v>1</v>
      </c>
      <c r="BF89" s="145">
        <f t="shared" si="27"/>
        <v>1</v>
      </c>
      <c r="BG89" s="145">
        <f t="shared" si="28"/>
        <v>1</v>
      </c>
      <c r="BH89" s="145">
        <f t="shared" si="29"/>
        <v>1</v>
      </c>
      <c r="BI89" s="145">
        <f t="shared" si="30"/>
        <v>1</v>
      </c>
      <c r="BJ89" s="145">
        <f t="shared" si="31"/>
        <v>1</v>
      </c>
    </row>
    <row r="90" spans="1:62" ht="15.75" x14ac:dyDescent="0.25">
      <c r="A90" s="344"/>
      <c r="B90" s="345" t="str">
        <f t="shared" si="1"/>
        <v/>
      </c>
      <c r="C90" s="346" t="str">
        <f>IF('תנאי סף'!$AK90&lt;&gt;1,"",'תנאי סף'!C90)</f>
        <v/>
      </c>
      <c r="D90" s="346" t="str">
        <f>IF('תנאי סף'!$AK90&lt;&gt;1,"",'תנאי סף'!D90)</f>
        <v/>
      </c>
      <c r="E90" s="346" t="str">
        <f>IF('תנאי סף'!$AK90&lt;&gt;1,"",'תנאי סף'!E90)</f>
        <v/>
      </c>
      <c r="F90" s="346" t="str">
        <f>IF('תנאי סף'!$AK90&lt;&gt;1,"",'תנאי סף'!F90)</f>
        <v/>
      </c>
      <c r="G90" s="347" t="str">
        <f>'עדיפות לפריפריה'!AA90</f>
        <v/>
      </c>
      <c r="H90" s="347" t="str">
        <f>'מספר המשתתפים'!AA90</f>
        <v/>
      </c>
      <c r="I90" s="347" t="str">
        <f>'ייחודיות ומורכבות'!Z90</f>
        <v/>
      </c>
      <c r="J90" s="347" t="str">
        <f>'מספר הרצות'!Z90</f>
        <v/>
      </c>
      <c r="K90" s="347" t="str">
        <f>'הערכה כללית ותרומה לקהילה'!Z90</f>
        <v/>
      </c>
      <c r="L90" s="347"/>
      <c r="M90" s="347"/>
      <c r="N90" s="347"/>
      <c r="O90" s="347"/>
      <c r="P90" s="348"/>
      <c r="Q90" s="348"/>
      <c r="R90" s="348"/>
      <c r="S90" s="348"/>
      <c r="T90" s="348"/>
      <c r="U90" s="348"/>
      <c r="V90" s="348"/>
      <c r="W90" s="348"/>
      <c r="X90" s="348"/>
      <c r="Y90" s="348"/>
      <c r="Z90" s="348"/>
      <c r="AA90" s="348"/>
      <c r="AB90" s="348"/>
      <c r="AC90" s="348"/>
      <c r="AD90" s="348"/>
      <c r="AE90" s="348"/>
      <c r="AF90" s="348"/>
      <c r="AG90" s="348" t="str">
        <f t="shared" si="2"/>
        <v/>
      </c>
      <c r="AH90" s="348" t="str">
        <f t="shared" si="3"/>
        <v/>
      </c>
      <c r="AI90" s="349" t="str">
        <f t="shared" si="4"/>
        <v/>
      </c>
      <c r="AJ90" s="145">
        <f t="shared" si="5"/>
        <v>1</v>
      </c>
      <c r="AK90" s="145">
        <f t="shared" si="6"/>
        <v>1</v>
      </c>
      <c r="AL90" s="145">
        <f t="shared" si="7"/>
        <v>1</v>
      </c>
      <c r="AM90" s="145">
        <f t="shared" si="8"/>
        <v>1</v>
      </c>
      <c r="AN90" s="145">
        <f t="shared" si="9"/>
        <v>1</v>
      </c>
      <c r="AO90" s="145">
        <f t="shared" si="10"/>
        <v>1</v>
      </c>
      <c r="AP90" s="145">
        <f t="shared" si="11"/>
        <v>1</v>
      </c>
      <c r="AQ90" s="145">
        <f t="shared" si="12"/>
        <v>1</v>
      </c>
      <c r="AR90" s="145">
        <f t="shared" si="13"/>
        <v>1</v>
      </c>
      <c r="AS90" s="145">
        <f t="shared" si="14"/>
        <v>1</v>
      </c>
      <c r="AT90" s="145">
        <f t="shared" si="15"/>
        <v>1</v>
      </c>
      <c r="AU90" s="145">
        <f t="shared" si="16"/>
        <v>1</v>
      </c>
      <c r="AV90" s="145">
        <f t="shared" si="17"/>
        <v>1</v>
      </c>
      <c r="AW90" s="145">
        <f t="shared" si="18"/>
        <v>1</v>
      </c>
      <c r="AX90" s="145">
        <f t="shared" si="19"/>
        <v>1</v>
      </c>
      <c r="AY90" s="145">
        <f t="shared" si="20"/>
        <v>1</v>
      </c>
      <c r="AZ90" s="145">
        <f t="shared" si="21"/>
        <v>1</v>
      </c>
      <c r="BA90" s="145">
        <f t="shared" si="22"/>
        <v>1</v>
      </c>
      <c r="BB90" s="145">
        <f t="shared" si="23"/>
        <v>1</v>
      </c>
      <c r="BC90" s="145">
        <f t="shared" si="24"/>
        <v>1</v>
      </c>
      <c r="BD90" s="145">
        <f t="shared" si="25"/>
        <v>1</v>
      </c>
      <c r="BE90" s="145">
        <f t="shared" si="26"/>
        <v>1</v>
      </c>
      <c r="BF90" s="145">
        <f t="shared" si="27"/>
        <v>1</v>
      </c>
      <c r="BG90" s="145">
        <f t="shared" si="28"/>
        <v>1</v>
      </c>
      <c r="BH90" s="145">
        <f t="shared" si="29"/>
        <v>1</v>
      </c>
      <c r="BI90" s="145">
        <f t="shared" si="30"/>
        <v>1</v>
      </c>
      <c r="BJ90" s="145">
        <f t="shared" si="31"/>
        <v>1</v>
      </c>
    </row>
    <row r="91" spans="1:62" ht="15.75" x14ac:dyDescent="0.25">
      <c r="A91" s="344"/>
      <c r="B91" s="345" t="str">
        <f t="shared" si="1"/>
        <v/>
      </c>
      <c r="C91" s="346" t="str">
        <f>IF('תנאי סף'!$AK91&lt;&gt;1,"",'תנאי סף'!C91)</f>
        <v/>
      </c>
      <c r="D91" s="346" t="str">
        <f>IF('תנאי סף'!$AK91&lt;&gt;1,"",'תנאי סף'!D91)</f>
        <v/>
      </c>
      <c r="E91" s="346" t="str">
        <f>IF('תנאי סף'!$AK91&lt;&gt;1,"",'תנאי סף'!E91)</f>
        <v/>
      </c>
      <c r="F91" s="346" t="str">
        <f>IF('תנאי סף'!$AK91&lt;&gt;1,"",'תנאי סף'!F91)</f>
        <v/>
      </c>
      <c r="G91" s="347" t="str">
        <f>'עדיפות לפריפריה'!AA91</f>
        <v/>
      </c>
      <c r="H91" s="347" t="str">
        <f>'מספר המשתתפים'!AA91</f>
        <v/>
      </c>
      <c r="I91" s="347" t="str">
        <f>'ייחודיות ומורכבות'!Z91</f>
        <v/>
      </c>
      <c r="J91" s="347" t="str">
        <f>'מספר הרצות'!Z91</f>
        <v/>
      </c>
      <c r="K91" s="347" t="str">
        <f>'הערכה כללית ותרומה לקהילה'!Z91</f>
        <v/>
      </c>
      <c r="L91" s="347"/>
      <c r="M91" s="347"/>
      <c r="N91" s="347"/>
      <c r="O91" s="347"/>
      <c r="P91" s="348"/>
      <c r="Q91" s="348"/>
      <c r="R91" s="348"/>
      <c r="S91" s="348"/>
      <c r="T91" s="348"/>
      <c r="U91" s="348"/>
      <c r="V91" s="348"/>
      <c r="W91" s="348"/>
      <c r="X91" s="348"/>
      <c r="Y91" s="348"/>
      <c r="Z91" s="348"/>
      <c r="AA91" s="348"/>
      <c r="AB91" s="348"/>
      <c r="AC91" s="348"/>
      <c r="AD91" s="348"/>
      <c r="AE91" s="348"/>
      <c r="AF91" s="348"/>
      <c r="AG91" s="348" t="str">
        <f t="shared" si="2"/>
        <v/>
      </c>
      <c r="AH91" s="348" t="str">
        <f t="shared" si="3"/>
        <v/>
      </c>
      <c r="AI91" s="349" t="str">
        <f t="shared" si="4"/>
        <v/>
      </c>
      <c r="AJ91" s="145">
        <f t="shared" si="5"/>
        <v>1</v>
      </c>
      <c r="AK91" s="145">
        <f t="shared" si="6"/>
        <v>1</v>
      </c>
      <c r="AL91" s="145">
        <f t="shared" si="7"/>
        <v>1</v>
      </c>
      <c r="AM91" s="145">
        <f t="shared" si="8"/>
        <v>1</v>
      </c>
      <c r="AN91" s="145">
        <f t="shared" si="9"/>
        <v>1</v>
      </c>
      <c r="AO91" s="145">
        <f t="shared" si="10"/>
        <v>1</v>
      </c>
      <c r="AP91" s="145">
        <f t="shared" si="11"/>
        <v>1</v>
      </c>
      <c r="AQ91" s="145">
        <f t="shared" si="12"/>
        <v>1</v>
      </c>
      <c r="AR91" s="145">
        <f t="shared" si="13"/>
        <v>1</v>
      </c>
      <c r="AS91" s="145">
        <f t="shared" si="14"/>
        <v>1</v>
      </c>
      <c r="AT91" s="145">
        <f t="shared" si="15"/>
        <v>1</v>
      </c>
      <c r="AU91" s="145">
        <f t="shared" si="16"/>
        <v>1</v>
      </c>
      <c r="AV91" s="145">
        <f t="shared" si="17"/>
        <v>1</v>
      </c>
      <c r="AW91" s="145">
        <f t="shared" si="18"/>
        <v>1</v>
      </c>
      <c r="AX91" s="145">
        <f t="shared" si="19"/>
        <v>1</v>
      </c>
      <c r="AY91" s="145">
        <f t="shared" si="20"/>
        <v>1</v>
      </c>
      <c r="AZ91" s="145">
        <f t="shared" si="21"/>
        <v>1</v>
      </c>
      <c r="BA91" s="145">
        <f t="shared" si="22"/>
        <v>1</v>
      </c>
      <c r="BB91" s="145">
        <f t="shared" si="23"/>
        <v>1</v>
      </c>
      <c r="BC91" s="145">
        <f t="shared" si="24"/>
        <v>1</v>
      </c>
      <c r="BD91" s="145">
        <f t="shared" si="25"/>
        <v>1</v>
      </c>
      <c r="BE91" s="145">
        <f t="shared" si="26"/>
        <v>1</v>
      </c>
      <c r="BF91" s="145">
        <f t="shared" si="27"/>
        <v>1</v>
      </c>
      <c r="BG91" s="145">
        <f t="shared" si="28"/>
        <v>1</v>
      </c>
      <c r="BH91" s="145">
        <f t="shared" si="29"/>
        <v>1</v>
      </c>
      <c r="BI91" s="145">
        <f t="shared" si="30"/>
        <v>1</v>
      </c>
      <c r="BJ91" s="145">
        <f t="shared" si="31"/>
        <v>1</v>
      </c>
    </row>
    <row r="92" spans="1:62" ht="15.75" x14ac:dyDescent="0.25">
      <c r="A92" s="344"/>
      <c r="B92" s="345" t="str">
        <f t="shared" si="1"/>
        <v/>
      </c>
      <c r="C92" s="346" t="str">
        <f>IF('תנאי סף'!$AK92&lt;&gt;1,"",'תנאי סף'!C92)</f>
        <v/>
      </c>
      <c r="D92" s="346" t="str">
        <f>IF('תנאי סף'!$AK92&lt;&gt;1,"",'תנאי סף'!D92)</f>
        <v/>
      </c>
      <c r="E92" s="346" t="str">
        <f>IF('תנאי סף'!$AK92&lt;&gt;1,"",'תנאי סף'!E92)</f>
        <v/>
      </c>
      <c r="F92" s="346" t="str">
        <f>IF('תנאי סף'!$AK92&lt;&gt;1,"",'תנאי סף'!F92)</f>
        <v/>
      </c>
      <c r="G92" s="347" t="str">
        <f>'עדיפות לפריפריה'!AA92</f>
        <v/>
      </c>
      <c r="H92" s="347" t="str">
        <f>'מספר המשתתפים'!AA92</f>
        <v/>
      </c>
      <c r="I92" s="347" t="str">
        <f>'ייחודיות ומורכבות'!Z92</f>
        <v/>
      </c>
      <c r="J92" s="347" t="str">
        <f>'מספר הרצות'!Z92</f>
        <v/>
      </c>
      <c r="K92" s="347" t="str">
        <f>'הערכה כללית ותרומה לקהילה'!Z92</f>
        <v/>
      </c>
      <c r="L92" s="347"/>
      <c r="M92" s="347"/>
      <c r="N92" s="347"/>
      <c r="O92" s="347"/>
      <c r="P92" s="348"/>
      <c r="Q92" s="348"/>
      <c r="R92" s="348"/>
      <c r="S92" s="348"/>
      <c r="T92" s="348"/>
      <c r="U92" s="348"/>
      <c r="V92" s="348"/>
      <c r="W92" s="348"/>
      <c r="X92" s="348"/>
      <c r="Y92" s="348"/>
      <c r="Z92" s="348"/>
      <c r="AA92" s="348"/>
      <c r="AB92" s="348"/>
      <c r="AC92" s="348"/>
      <c r="AD92" s="348"/>
      <c r="AE92" s="348"/>
      <c r="AF92" s="348"/>
      <c r="AG92" s="348" t="str">
        <f t="shared" si="2"/>
        <v/>
      </c>
      <c r="AH92" s="348" t="str">
        <f t="shared" si="3"/>
        <v/>
      </c>
      <c r="AI92" s="349" t="str">
        <f t="shared" si="4"/>
        <v/>
      </c>
      <c r="AJ92" s="145">
        <f t="shared" si="5"/>
        <v>1</v>
      </c>
      <c r="AK92" s="145">
        <f t="shared" si="6"/>
        <v>1</v>
      </c>
      <c r="AL92" s="145">
        <f t="shared" si="7"/>
        <v>1</v>
      </c>
      <c r="AM92" s="145">
        <f t="shared" si="8"/>
        <v>1</v>
      </c>
      <c r="AN92" s="145">
        <f t="shared" si="9"/>
        <v>1</v>
      </c>
      <c r="AO92" s="145">
        <f t="shared" si="10"/>
        <v>1</v>
      </c>
      <c r="AP92" s="145">
        <f t="shared" si="11"/>
        <v>1</v>
      </c>
      <c r="AQ92" s="145">
        <f t="shared" si="12"/>
        <v>1</v>
      </c>
      <c r="AR92" s="145">
        <f t="shared" si="13"/>
        <v>1</v>
      </c>
      <c r="AS92" s="145">
        <f t="shared" si="14"/>
        <v>1</v>
      </c>
      <c r="AT92" s="145">
        <f t="shared" si="15"/>
        <v>1</v>
      </c>
      <c r="AU92" s="145">
        <f t="shared" si="16"/>
        <v>1</v>
      </c>
      <c r="AV92" s="145">
        <f t="shared" si="17"/>
        <v>1</v>
      </c>
      <c r="AW92" s="145">
        <f t="shared" si="18"/>
        <v>1</v>
      </c>
      <c r="AX92" s="145">
        <f t="shared" si="19"/>
        <v>1</v>
      </c>
      <c r="AY92" s="145">
        <f t="shared" si="20"/>
        <v>1</v>
      </c>
      <c r="AZ92" s="145">
        <f t="shared" si="21"/>
        <v>1</v>
      </c>
      <c r="BA92" s="145">
        <f t="shared" si="22"/>
        <v>1</v>
      </c>
      <c r="BB92" s="145">
        <f t="shared" si="23"/>
        <v>1</v>
      </c>
      <c r="BC92" s="145">
        <f t="shared" si="24"/>
        <v>1</v>
      </c>
      <c r="BD92" s="145">
        <f t="shared" si="25"/>
        <v>1</v>
      </c>
      <c r="BE92" s="145">
        <f t="shared" si="26"/>
        <v>1</v>
      </c>
      <c r="BF92" s="145">
        <f t="shared" si="27"/>
        <v>1</v>
      </c>
      <c r="BG92" s="145">
        <f t="shared" si="28"/>
        <v>1</v>
      </c>
      <c r="BH92" s="145">
        <f t="shared" si="29"/>
        <v>1</v>
      </c>
      <c r="BI92" s="145">
        <f t="shared" si="30"/>
        <v>1</v>
      </c>
      <c r="BJ92" s="145">
        <f t="shared" si="31"/>
        <v>1</v>
      </c>
    </row>
    <row r="93" spans="1:62" ht="15.75" x14ac:dyDescent="0.25">
      <c r="A93" s="344"/>
      <c r="B93" s="345" t="str">
        <f t="shared" si="1"/>
        <v/>
      </c>
      <c r="C93" s="346" t="str">
        <f>IF('תנאי סף'!$AK93&lt;&gt;1,"",'תנאי סף'!C93)</f>
        <v/>
      </c>
      <c r="D93" s="346" t="str">
        <f>IF('תנאי סף'!$AK93&lt;&gt;1,"",'תנאי סף'!D93)</f>
        <v/>
      </c>
      <c r="E93" s="346" t="str">
        <f>IF('תנאי סף'!$AK93&lt;&gt;1,"",'תנאי סף'!E93)</f>
        <v/>
      </c>
      <c r="F93" s="346" t="str">
        <f>IF('תנאי סף'!$AK93&lt;&gt;1,"",'תנאי סף'!F93)</f>
        <v/>
      </c>
      <c r="G93" s="347" t="str">
        <f>'עדיפות לפריפריה'!AA93</f>
        <v/>
      </c>
      <c r="H93" s="347" t="str">
        <f>'מספר המשתתפים'!AA93</f>
        <v/>
      </c>
      <c r="I93" s="347" t="str">
        <f>'ייחודיות ומורכבות'!Z93</f>
        <v/>
      </c>
      <c r="J93" s="347" t="str">
        <f>'מספר הרצות'!Z93</f>
        <v/>
      </c>
      <c r="K93" s="347" t="str">
        <f>'הערכה כללית ותרומה לקהילה'!Z93</f>
        <v/>
      </c>
      <c r="L93" s="347"/>
      <c r="M93" s="347"/>
      <c r="N93" s="347"/>
      <c r="O93" s="347"/>
      <c r="P93" s="348"/>
      <c r="Q93" s="348"/>
      <c r="R93" s="348"/>
      <c r="S93" s="348"/>
      <c r="T93" s="348"/>
      <c r="U93" s="348"/>
      <c r="V93" s="348"/>
      <c r="W93" s="348"/>
      <c r="X93" s="348"/>
      <c r="Y93" s="348"/>
      <c r="Z93" s="348"/>
      <c r="AA93" s="348"/>
      <c r="AB93" s="348"/>
      <c r="AC93" s="348"/>
      <c r="AD93" s="348"/>
      <c r="AE93" s="348"/>
      <c r="AF93" s="348"/>
      <c r="AG93" s="348" t="str">
        <f t="shared" si="2"/>
        <v/>
      </c>
      <c r="AH93" s="348" t="str">
        <f t="shared" si="3"/>
        <v/>
      </c>
      <c r="AI93" s="349" t="str">
        <f t="shared" si="4"/>
        <v/>
      </c>
      <c r="AJ93" s="145">
        <f t="shared" si="5"/>
        <v>1</v>
      </c>
      <c r="AK93" s="145">
        <f t="shared" si="6"/>
        <v>1</v>
      </c>
      <c r="AL93" s="145">
        <f t="shared" si="7"/>
        <v>1</v>
      </c>
      <c r="AM93" s="145">
        <f t="shared" si="8"/>
        <v>1</v>
      </c>
      <c r="AN93" s="145">
        <f t="shared" si="9"/>
        <v>1</v>
      </c>
      <c r="AO93" s="145">
        <f t="shared" si="10"/>
        <v>1</v>
      </c>
      <c r="AP93" s="145">
        <f t="shared" si="11"/>
        <v>1</v>
      </c>
      <c r="AQ93" s="145">
        <f t="shared" si="12"/>
        <v>1</v>
      </c>
      <c r="AR93" s="145">
        <f t="shared" si="13"/>
        <v>1</v>
      </c>
      <c r="AS93" s="145">
        <f t="shared" si="14"/>
        <v>1</v>
      </c>
      <c r="AT93" s="145">
        <f t="shared" si="15"/>
        <v>1</v>
      </c>
      <c r="AU93" s="145">
        <f t="shared" si="16"/>
        <v>1</v>
      </c>
      <c r="AV93" s="145">
        <f t="shared" si="17"/>
        <v>1</v>
      </c>
      <c r="AW93" s="145">
        <f t="shared" si="18"/>
        <v>1</v>
      </c>
      <c r="AX93" s="145">
        <f t="shared" si="19"/>
        <v>1</v>
      </c>
      <c r="AY93" s="145">
        <f t="shared" si="20"/>
        <v>1</v>
      </c>
      <c r="AZ93" s="145">
        <f t="shared" si="21"/>
        <v>1</v>
      </c>
      <c r="BA93" s="145">
        <f t="shared" si="22"/>
        <v>1</v>
      </c>
      <c r="BB93" s="145">
        <f t="shared" si="23"/>
        <v>1</v>
      </c>
      <c r="BC93" s="145">
        <f t="shared" si="24"/>
        <v>1</v>
      </c>
      <c r="BD93" s="145">
        <f t="shared" si="25"/>
        <v>1</v>
      </c>
      <c r="BE93" s="145">
        <f t="shared" si="26"/>
        <v>1</v>
      </c>
      <c r="BF93" s="145">
        <f t="shared" si="27"/>
        <v>1</v>
      </c>
      <c r="BG93" s="145">
        <f t="shared" si="28"/>
        <v>1</v>
      </c>
      <c r="BH93" s="145">
        <f t="shared" si="29"/>
        <v>1</v>
      </c>
      <c r="BI93" s="145">
        <f t="shared" si="30"/>
        <v>1</v>
      </c>
      <c r="BJ93" s="145">
        <f t="shared" si="31"/>
        <v>1</v>
      </c>
    </row>
    <row r="94" spans="1:62" ht="15.75" x14ac:dyDescent="0.25">
      <c r="A94" s="344"/>
      <c r="B94" s="345" t="str">
        <f t="shared" si="1"/>
        <v/>
      </c>
      <c r="C94" s="346" t="str">
        <f>IF('תנאי סף'!$AK94&lt;&gt;1,"",'תנאי סף'!C94)</f>
        <v/>
      </c>
      <c r="D94" s="346" t="str">
        <f>IF('תנאי סף'!$AK94&lt;&gt;1,"",'תנאי סף'!D94)</f>
        <v/>
      </c>
      <c r="E94" s="346" t="str">
        <f>IF('תנאי סף'!$AK94&lt;&gt;1,"",'תנאי סף'!E94)</f>
        <v/>
      </c>
      <c r="F94" s="346" t="str">
        <f>IF('תנאי סף'!$AK94&lt;&gt;1,"",'תנאי סף'!F94)</f>
        <v/>
      </c>
      <c r="G94" s="347" t="str">
        <f>'עדיפות לפריפריה'!AA94</f>
        <v/>
      </c>
      <c r="H94" s="347" t="str">
        <f>'מספר המשתתפים'!AA94</f>
        <v/>
      </c>
      <c r="I94" s="347" t="str">
        <f>'ייחודיות ומורכבות'!Z94</f>
        <v/>
      </c>
      <c r="J94" s="347" t="str">
        <f>'מספר הרצות'!Z94</f>
        <v/>
      </c>
      <c r="K94" s="347" t="str">
        <f>'הערכה כללית ותרומה לקהילה'!Z94</f>
        <v/>
      </c>
      <c r="L94" s="347"/>
      <c r="M94" s="347"/>
      <c r="N94" s="347"/>
      <c r="O94" s="347"/>
      <c r="P94" s="348"/>
      <c r="Q94" s="348"/>
      <c r="R94" s="348"/>
      <c r="S94" s="348"/>
      <c r="T94" s="348"/>
      <c r="U94" s="348"/>
      <c r="V94" s="348"/>
      <c r="W94" s="348"/>
      <c r="X94" s="348"/>
      <c r="Y94" s="348"/>
      <c r="Z94" s="348"/>
      <c r="AA94" s="348"/>
      <c r="AB94" s="348"/>
      <c r="AC94" s="348"/>
      <c r="AD94" s="348"/>
      <c r="AE94" s="348"/>
      <c r="AF94" s="348"/>
      <c r="AG94" s="348" t="str">
        <f t="shared" si="2"/>
        <v/>
      </c>
      <c r="AH94" s="348" t="str">
        <f t="shared" si="3"/>
        <v/>
      </c>
      <c r="AI94" s="349" t="str">
        <f t="shared" si="4"/>
        <v/>
      </c>
      <c r="AJ94" s="145">
        <f t="shared" si="5"/>
        <v>1</v>
      </c>
      <c r="AK94" s="145">
        <f t="shared" si="6"/>
        <v>1</v>
      </c>
      <c r="AL94" s="145">
        <f t="shared" si="7"/>
        <v>1</v>
      </c>
      <c r="AM94" s="145">
        <f t="shared" si="8"/>
        <v>1</v>
      </c>
      <c r="AN94" s="145">
        <f t="shared" si="9"/>
        <v>1</v>
      </c>
      <c r="AO94" s="145">
        <f t="shared" si="10"/>
        <v>1</v>
      </c>
      <c r="AP94" s="145">
        <f t="shared" si="11"/>
        <v>1</v>
      </c>
      <c r="AQ94" s="145">
        <f t="shared" si="12"/>
        <v>1</v>
      </c>
      <c r="AR94" s="145">
        <f t="shared" si="13"/>
        <v>1</v>
      </c>
      <c r="AS94" s="145">
        <f t="shared" si="14"/>
        <v>1</v>
      </c>
      <c r="AT94" s="145">
        <f t="shared" si="15"/>
        <v>1</v>
      </c>
      <c r="AU94" s="145">
        <f t="shared" si="16"/>
        <v>1</v>
      </c>
      <c r="AV94" s="145">
        <f t="shared" si="17"/>
        <v>1</v>
      </c>
      <c r="AW94" s="145">
        <f t="shared" si="18"/>
        <v>1</v>
      </c>
      <c r="AX94" s="145">
        <f t="shared" si="19"/>
        <v>1</v>
      </c>
      <c r="AY94" s="145">
        <f t="shared" si="20"/>
        <v>1</v>
      </c>
      <c r="AZ94" s="145">
        <f t="shared" si="21"/>
        <v>1</v>
      </c>
      <c r="BA94" s="145">
        <f t="shared" si="22"/>
        <v>1</v>
      </c>
      <c r="BB94" s="145">
        <f t="shared" si="23"/>
        <v>1</v>
      </c>
      <c r="BC94" s="145">
        <f t="shared" si="24"/>
        <v>1</v>
      </c>
      <c r="BD94" s="145">
        <f t="shared" si="25"/>
        <v>1</v>
      </c>
      <c r="BE94" s="145">
        <f t="shared" si="26"/>
        <v>1</v>
      </c>
      <c r="BF94" s="145">
        <f t="shared" si="27"/>
        <v>1</v>
      </c>
      <c r="BG94" s="145">
        <f t="shared" si="28"/>
        <v>1</v>
      </c>
      <c r="BH94" s="145">
        <f t="shared" si="29"/>
        <v>1</v>
      </c>
      <c r="BI94" s="145">
        <f t="shared" si="30"/>
        <v>1</v>
      </c>
      <c r="BJ94" s="145">
        <f t="shared" si="31"/>
        <v>1</v>
      </c>
    </row>
    <row r="95" spans="1:62" ht="15.75" x14ac:dyDescent="0.25">
      <c r="A95" s="344"/>
      <c r="B95" s="345" t="str">
        <f t="shared" si="1"/>
        <v/>
      </c>
      <c r="C95" s="346" t="str">
        <f>IF('תנאי סף'!$AK95&lt;&gt;1,"",'תנאי סף'!C95)</f>
        <v/>
      </c>
      <c r="D95" s="346" t="str">
        <f>IF('תנאי סף'!$AK95&lt;&gt;1,"",'תנאי סף'!D95)</f>
        <v/>
      </c>
      <c r="E95" s="346" t="str">
        <f>IF('תנאי סף'!$AK95&lt;&gt;1,"",'תנאי סף'!E95)</f>
        <v/>
      </c>
      <c r="F95" s="346" t="str">
        <f>IF('תנאי סף'!$AK95&lt;&gt;1,"",'תנאי סף'!F95)</f>
        <v/>
      </c>
      <c r="G95" s="347" t="str">
        <f>'עדיפות לפריפריה'!AA95</f>
        <v/>
      </c>
      <c r="H95" s="347" t="str">
        <f>'מספר המשתתפים'!AA95</f>
        <v/>
      </c>
      <c r="I95" s="347" t="str">
        <f>'ייחודיות ומורכבות'!Z95</f>
        <v/>
      </c>
      <c r="J95" s="347" t="str">
        <f>'מספר הרצות'!Z95</f>
        <v/>
      </c>
      <c r="K95" s="347" t="str">
        <f>'הערכה כללית ותרומה לקהילה'!Z95</f>
        <v/>
      </c>
      <c r="L95" s="347"/>
      <c r="M95" s="347"/>
      <c r="N95" s="347"/>
      <c r="O95" s="347"/>
      <c r="P95" s="348"/>
      <c r="Q95" s="348"/>
      <c r="R95" s="348"/>
      <c r="S95" s="348"/>
      <c r="T95" s="348"/>
      <c r="U95" s="348"/>
      <c r="V95" s="348"/>
      <c r="W95" s="348"/>
      <c r="X95" s="348"/>
      <c r="Y95" s="348"/>
      <c r="Z95" s="348"/>
      <c r="AA95" s="348"/>
      <c r="AB95" s="348"/>
      <c r="AC95" s="348"/>
      <c r="AD95" s="348"/>
      <c r="AE95" s="348"/>
      <c r="AF95" s="348"/>
      <c r="AG95" s="348" t="str">
        <f t="shared" si="2"/>
        <v/>
      </c>
      <c r="AH95" s="348" t="str">
        <f t="shared" si="3"/>
        <v/>
      </c>
      <c r="AI95" s="349" t="str">
        <f t="shared" si="4"/>
        <v/>
      </c>
      <c r="AJ95" s="145">
        <f t="shared" si="5"/>
        <v>1</v>
      </c>
      <c r="AK95" s="145">
        <f t="shared" si="6"/>
        <v>1</v>
      </c>
      <c r="AL95" s="145">
        <f t="shared" si="7"/>
        <v>1</v>
      </c>
      <c r="AM95" s="145">
        <f t="shared" si="8"/>
        <v>1</v>
      </c>
      <c r="AN95" s="145">
        <f t="shared" si="9"/>
        <v>1</v>
      </c>
      <c r="AO95" s="145">
        <f t="shared" si="10"/>
        <v>1</v>
      </c>
      <c r="AP95" s="145">
        <f t="shared" si="11"/>
        <v>1</v>
      </c>
      <c r="AQ95" s="145">
        <f t="shared" si="12"/>
        <v>1</v>
      </c>
      <c r="AR95" s="145">
        <f t="shared" si="13"/>
        <v>1</v>
      </c>
      <c r="AS95" s="145">
        <f t="shared" si="14"/>
        <v>1</v>
      </c>
      <c r="AT95" s="145">
        <f t="shared" si="15"/>
        <v>1</v>
      </c>
      <c r="AU95" s="145">
        <f t="shared" si="16"/>
        <v>1</v>
      </c>
      <c r="AV95" s="145">
        <f t="shared" si="17"/>
        <v>1</v>
      </c>
      <c r="AW95" s="145">
        <f t="shared" si="18"/>
        <v>1</v>
      </c>
      <c r="AX95" s="145">
        <f t="shared" si="19"/>
        <v>1</v>
      </c>
      <c r="AY95" s="145">
        <f t="shared" si="20"/>
        <v>1</v>
      </c>
      <c r="AZ95" s="145">
        <f t="shared" si="21"/>
        <v>1</v>
      </c>
      <c r="BA95" s="145">
        <f t="shared" si="22"/>
        <v>1</v>
      </c>
      <c r="BB95" s="145">
        <f t="shared" si="23"/>
        <v>1</v>
      </c>
      <c r="BC95" s="145">
        <f t="shared" si="24"/>
        <v>1</v>
      </c>
      <c r="BD95" s="145">
        <f t="shared" si="25"/>
        <v>1</v>
      </c>
      <c r="BE95" s="145">
        <f t="shared" si="26"/>
        <v>1</v>
      </c>
      <c r="BF95" s="145">
        <f t="shared" si="27"/>
        <v>1</v>
      </c>
      <c r="BG95" s="145">
        <f t="shared" si="28"/>
        <v>1</v>
      </c>
      <c r="BH95" s="145">
        <f t="shared" si="29"/>
        <v>1</v>
      </c>
      <c r="BI95" s="145">
        <f t="shared" si="30"/>
        <v>1</v>
      </c>
      <c r="BJ95" s="145">
        <f t="shared" si="31"/>
        <v>1</v>
      </c>
    </row>
    <row r="96" spans="1:62" ht="15.75" x14ac:dyDescent="0.25">
      <c r="A96" s="344"/>
      <c r="B96" s="345" t="str">
        <f t="shared" ref="B96:B130" si="32">IF(F96="","",ROW()-30)</f>
        <v/>
      </c>
      <c r="C96" s="346" t="str">
        <f>IF('תנאי סף'!$AK96&lt;&gt;1,"",'תנאי סף'!C96)</f>
        <v/>
      </c>
      <c r="D96" s="346" t="str">
        <f>IF('תנאי סף'!$AK96&lt;&gt;1,"",'תנאי סף'!D96)</f>
        <v/>
      </c>
      <c r="E96" s="346" t="str">
        <f>IF('תנאי סף'!$AK96&lt;&gt;1,"",'תנאי סף'!E96)</f>
        <v/>
      </c>
      <c r="F96" s="346" t="str">
        <f>IF('תנאי סף'!$AK96&lt;&gt;1,"",'תנאי סף'!F96)</f>
        <v/>
      </c>
      <c r="G96" s="347" t="str">
        <f>'עדיפות לפריפריה'!AA96</f>
        <v/>
      </c>
      <c r="H96" s="347" t="str">
        <f>'מספר המשתתפים'!AA96</f>
        <v/>
      </c>
      <c r="I96" s="347" t="str">
        <f>'ייחודיות ומורכבות'!Z96</f>
        <v/>
      </c>
      <c r="J96" s="347" t="str">
        <f>'מספר הרצות'!Z96</f>
        <v/>
      </c>
      <c r="K96" s="347" t="str">
        <f>'הערכה כללית ותרומה לקהילה'!Z96</f>
        <v/>
      </c>
      <c r="L96" s="347"/>
      <c r="M96" s="347"/>
      <c r="N96" s="347"/>
      <c r="O96" s="347"/>
      <c r="P96" s="348"/>
      <c r="Q96" s="348"/>
      <c r="R96" s="348"/>
      <c r="S96" s="348"/>
      <c r="T96" s="348"/>
      <c r="U96" s="348"/>
      <c r="V96" s="348"/>
      <c r="W96" s="348"/>
      <c r="X96" s="348"/>
      <c r="Y96" s="348"/>
      <c r="Z96" s="348"/>
      <c r="AA96" s="348"/>
      <c r="AB96" s="348"/>
      <c r="AC96" s="348"/>
      <c r="AD96" s="348"/>
      <c r="AE96" s="348"/>
      <c r="AF96" s="348"/>
      <c r="AG96" s="348" t="str">
        <f t="shared" ref="AG96:AG130" si="33">IF($F96="","",IF(AJ96&lt;&gt;1,$AK$1,SUMPRODUCT($G$30:$AF$30,G96:AF96)))</f>
        <v/>
      </c>
      <c r="AH96" s="348" t="str">
        <f t="shared" ref="AH96:AH130" si="34">IF($F96="","",IF(AJ96&lt;&gt;1,$AK$1,IFERROR(AG96/$AG$131,0)))</f>
        <v/>
      </c>
      <c r="AI96" s="349" t="str">
        <f t="shared" ref="AI96:AI130" si="35">IF($F96="","",IF(AJ96&lt;&gt;1,$AK$1,AH96*$AI$30))</f>
        <v/>
      </c>
      <c r="AJ96" s="145">
        <f t="shared" ref="AJ96:AJ130" si="36">IF(SUM(AK96:BJ96)=COUNT(AK96:BJ96),1,0)</f>
        <v>1</v>
      </c>
      <c r="AK96" s="145">
        <f t="shared" ref="AK96:AK130" si="37">IF(G96=$AK$1,0,1)</f>
        <v>1</v>
      </c>
      <c r="AL96" s="145">
        <f t="shared" ref="AL96:AL130" si="38">IF(H96=$AK$1,0,1)</f>
        <v>1</v>
      </c>
      <c r="AM96" s="145">
        <f t="shared" ref="AM96:AM130" si="39">IF(I96=$AK$1,0,1)</f>
        <v>1</v>
      </c>
      <c r="AN96" s="145">
        <f t="shared" ref="AN96:AN130" si="40">IF(J96=$AK$1,0,1)</f>
        <v>1</v>
      </c>
      <c r="AO96" s="145">
        <f t="shared" ref="AO96:AO130" si="41">IF(K96=$AK$1,0,1)</f>
        <v>1</v>
      </c>
      <c r="AP96" s="145">
        <f t="shared" ref="AP96:AP130" si="42">IF(L96=$AK$1,0,1)</f>
        <v>1</v>
      </c>
      <c r="AQ96" s="145">
        <f t="shared" ref="AQ96:AQ130" si="43">IF(M96=$AK$1,0,1)</f>
        <v>1</v>
      </c>
      <c r="AR96" s="145">
        <f t="shared" ref="AR96:AR130" si="44">IF(N96=$AK$1,0,1)</f>
        <v>1</v>
      </c>
      <c r="AS96" s="145">
        <f t="shared" ref="AS96:AS130" si="45">IF(O96=$AK$1,0,1)</f>
        <v>1</v>
      </c>
      <c r="AT96" s="145">
        <f t="shared" ref="AT96:AT130" si="46">IF(P96=$AK$1,0,1)</f>
        <v>1</v>
      </c>
      <c r="AU96" s="145">
        <f t="shared" ref="AU96:AU130" si="47">IF(Q96=$AK$1,0,1)</f>
        <v>1</v>
      </c>
      <c r="AV96" s="145">
        <f t="shared" ref="AV96:AV130" si="48">IF(R96=$AK$1,0,1)</f>
        <v>1</v>
      </c>
      <c r="AW96" s="145">
        <f t="shared" ref="AW96:AW130" si="49">IF(S96=$AK$1,0,1)</f>
        <v>1</v>
      </c>
      <c r="AX96" s="145">
        <f t="shared" ref="AX96:AX130" si="50">IF(T96=$AK$1,0,1)</f>
        <v>1</v>
      </c>
      <c r="AY96" s="145">
        <f t="shared" ref="AY96:AY130" si="51">IF(U96=$AK$1,0,1)</f>
        <v>1</v>
      </c>
      <c r="AZ96" s="145">
        <f t="shared" ref="AZ96:AZ130" si="52">IF(V96=$AK$1,0,1)</f>
        <v>1</v>
      </c>
      <c r="BA96" s="145">
        <f t="shared" ref="BA96:BA130" si="53">IF(W96=$AK$1,0,1)</f>
        <v>1</v>
      </c>
      <c r="BB96" s="145">
        <f t="shared" ref="BB96:BB130" si="54">IF(X96=$AK$1,0,1)</f>
        <v>1</v>
      </c>
      <c r="BC96" s="145">
        <f t="shared" ref="BC96:BC130" si="55">IF(Y96=$AK$1,0,1)</f>
        <v>1</v>
      </c>
      <c r="BD96" s="145">
        <f t="shared" ref="BD96:BD130" si="56">IF(Z96=$AK$1,0,1)</f>
        <v>1</v>
      </c>
      <c r="BE96" s="145">
        <f t="shared" ref="BE96:BE130" si="57">IF(AA96=$AK$1,0,1)</f>
        <v>1</v>
      </c>
      <c r="BF96" s="145">
        <f t="shared" ref="BF96:BF130" si="58">IF(AB96=$AK$1,0,1)</f>
        <v>1</v>
      </c>
      <c r="BG96" s="145">
        <f t="shared" ref="BG96:BG130" si="59">IF(AC96=$AK$1,0,1)</f>
        <v>1</v>
      </c>
      <c r="BH96" s="145">
        <f t="shared" ref="BH96:BH130" si="60">IF(AD96=$AK$1,0,1)</f>
        <v>1</v>
      </c>
      <c r="BI96" s="145">
        <f t="shared" ref="BI96:BI130" si="61">IF(AE96=$AK$1,0,1)</f>
        <v>1</v>
      </c>
      <c r="BJ96" s="145">
        <f t="shared" ref="BJ96:BJ130" si="62">IF(AF96=$AK$1,0,1)</f>
        <v>1</v>
      </c>
    </row>
    <row r="97" spans="1:62" ht="15.75" x14ac:dyDescent="0.25">
      <c r="A97" s="344"/>
      <c r="B97" s="345" t="str">
        <f t="shared" si="32"/>
        <v/>
      </c>
      <c r="C97" s="346" t="str">
        <f>IF('תנאי סף'!$AK97&lt;&gt;1,"",'תנאי סף'!C97)</f>
        <v/>
      </c>
      <c r="D97" s="346" t="str">
        <f>IF('תנאי סף'!$AK97&lt;&gt;1,"",'תנאי סף'!D97)</f>
        <v/>
      </c>
      <c r="E97" s="346" t="str">
        <f>IF('תנאי סף'!$AK97&lt;&gt;1,"",'תנאי סף'!E97)</f>
        <v/>
      </c>
      <c r="F97" s="346" t="str">
        <f>IF('תנאי סף'!$AK97&lt;&gt;1,"",'תנאי סף'!F97)</f>
        <v/>
      </c>
      <c r="G97" s="347" t="str">
        <f>'עדיפות לפריפריה'!AA97</f>
        <v/>
      </c>
      <c r="H97" s="347" t="str">
        <f>'מספר המשתתפים'!AA97</f>
        <v/>
      </c>
      <c r="I97" s="347" t="str">
        <f>'ייחודיות ומורכבות'!Z97</f>
        <v/>
      </c>
      <c r="J97" s="347" t="str">
        <f>'מספר הרצות'!Z97</f>
        <v/>
      </c>
      <c r="K97" s="347" t="str">
        <f>'הערכה כללית ותרומה לקהילה'!Z97</f>
        <v/>
      </c>
      <c r="L97" s="347"/>
      <c r="M97" s="347"/>
      <c r="N97" s="347"/>
      <c r="O97" s="347"/>
      <c r="P97" s="348"/>
      <c r="Q97" s="348"/>
      <c r="R97" s="348"/>
      <c r="S97" s="348"/>
      <c r="T97" s="348"/>
      <c r="U97" s="348"/>
      <c r="V97" s="348"/>
      <c r="W97" s="348"/>
      <c r="X97" s="348"/>
      <c r="Y97" s="348"/>
      <c r="Z97" s="348"/>
      <c r="AA97" s="348"/>
      <c r="AB97" s="348"/>
      <c r="AC97" s="348"/>
      <c r="AD97" s="348"/>
      <c r="AE97" s="348"/>
      <c r="AF97" s="348"/>
      <c r="AG97" s="348" t="str">
        <f t="shared" si="33"/>
        <v/>
      </c>
      <c r="AH97" s="348" t="str">
        <f t="shared" si="34"/>
        <v/>
      </c>
      <c r="AI97" s="349" t="str">
        <f t="shared" si="35"/>
        <v/>
      </c>
      <c r="AJ97" s="145">
        <f t="shared" si="36"/>
        <v>1</v>
      </c>
      <c r="AK97" s="145">
        <f t="shared" si="37"/>
        <v>1</v>
      </c>
      <c r="AL97" s="145">
        <f t="shared" si="38"/>
        <v>1</v>
      </c>
      <c r="AM97" s="145">
        <f t="shared" si="39"/>
        <v>1</v>
      </c>
      <c r="AN97" s="145">
        <f t="shared" si="40"/>
        <v>1</v>
      </c>
      <c r="AO97" s="145">
        <f t="shared" si="41"/>
        <v>1</v>
      </c>
      <c r="AP97" s="145">
        <f t="shared" si="42"/>
        <v>1</v>
      </c>
      <c r="AQ97" s="145">
        <f t="shared" si="43"/>
        <v>1</v>
      </c>
      <c r="AR97" s="145">
        <f t="shared" si="44"/>
        <v>1</v>
      </c>
      <c r="AS97" s="145">
        <f t="shared" si="45"/>
        <v>1</v>
      </c>
      <c r="AT97" s="145">
        <f t="shared" si="46"/>
        <v>1</v>
      </c>
      <c r="AU97" s="145">
        <f t="shared" si="47"/>
        <v>1</v>
      </c>
      <c r="AV97" s="145">
        <f t="shared" si="48"/>
        <v>1</v>
      </c>
      <c r="AW97" s="145">
        <f t="shared" si="49"/>
        <v>1</v>
      </c>
      <c r="AX97" s="145">
        <f t="shared" si="50"/>
        <v>1</v>
      </c>
      <c r="AY97" s="145">
        <f t="shared" si="51"/>
        <v>1</v>
      </c>
      <c r="AZ97" s="145">
        <f t="shared" si="52"/>
        <v>1</v>
      </c>
      <c r="BA97" s="145">
        <f t="shared" si="53"/>
        <v>1</v>
      </c>
      <c r="BB97" s="145">
        <f t="shared" si="54"/>
        <v>1</v>
      </c>
      <c r="BC97" s="145">
        <f t="shared" si="55"/>
        <v>1</v>
      </c>
      <c r="BD97" s="145">
        <f t="shared" si="56"/>
        <v>1</v>
      </c>
      <c r="BE97" s="145">
        <f t="shared" si="57"/>
        <v>1</v>
      </c>
      <c r="BF97" s="145">
        <f t="shared" si="58"/>
        <v>1</v>
      </c>
      <c r="BG97" s="145">
        <f t="shared" si="59"/>
        <v>1</v>
      </c>
      <c r="BH97" s="145">
        <f t="shared" si="60"/>
        <v>1</v>
      </c>
      <c r="BI97" s="145">
        <f t="shared" si="61"/>
        <v>1</v>
      </c>
      <c r="BJ97" s="145">
        <f t="shared" si="62"/>
        <v>1</v>
      </c>
    </row>
    <row r="98" spans="1:62" ht="15.75" x14ac:dyDescent="0.25">
      <c r="A98" s="344"/>
      <c r="B98" s="345" t="str">
        <f t="shared" si="32"/>
        <v/>
      </c>
      <c r="C98" s="346" t="str">
        <f>IF('תנאי סף'!$AK98&lt;&gt;1,"",'תנאי סף'!C98)</f>
        <v/>
      </c>
      <c r="D98" s="346" t="str">
        <f>IF('תנאי סף'!$AK98&lt;&gt;1,"",'תנאי סף'!D98)</f>
        <v/>
      </c>
      <c r="E98" s="346" t="str">
        <f>IF('תנאי סף'!$AK98&lt;&gt;1,"",'תנאי סף'!E98)</f>
        <v/>
      </c>
      <c r="F98" s="346" t="str">
        <f>IF('תנאי סף'!$AK98&lt;&gt;1,"",'תנאי סף'!F98)</f>
        <v/>
      </c>
      <c r="G98" s="347" t="str">
        <f>'עדיפות לפריפריה'!AA98</f>
        <v/>
      </c>
      <c r="H98" s="347" t="str">
        <f>'מספר המשתתפים'!AA98</f>
        <v/>
      </c>
      <c r="I98" s="347" t="str">
        <f>'ייחודיות ומורכבות'!Z98</f>
        <v/>
      </c>
      <c r="J98" s="347" t="str">
        <f>'מספר הרצות'!Z98</f>
        <v/>
      </c>
      <c r="K98" s="347" t="str">
        <f>'הערכה כללית ותרומה לקהילה'!Z98</f>
        <v/>
      </c>
      <c r="L98" s="347"/>
      <c r="M98" s="347"/>
      <c r="N98" s="347"/>
      <c r="O98" s="347"/>
      <c r="P98" s="348"/>
      <c r="Q98" s="348"/>
      <c r="R98" s="348"/>
      <c r="S98" s="348"/>
      <c r="T98" s="348"/>
      <c r="U98" s="348"/>
      <c r="V98" s="348"/>
      <c r="W98" s="348"/>
      <c r="X98" s="348"/>
      <c r="Y98" s="348"/>
      <c r="Z98" s="348"/>
      <c r="AA98" s="348"/>
      <c r="AB98" s="348"/>
      <c r="AC98" s="348"/>
      <c r="AD98" s="348"/>
      <c r="AE98" s="348"/>
      <c r="AF98" s="348"/>
      <c r="AG98" s="348" t="str">
        <f t="shared" si="33"/>
        <v/>
      </c>
      <c r="AH98" s="348" t="str">
        <f t="shared" si="34"/>
        <v/>
      </c>
      <c r="AI98" s="349" t="str">
        <f t="shared" si="35"/>
        <v/>
      </c>
      <c r="AJ98" s="145">
        <f t="shared" si="36"/>
        <v>1</v>
      </c>
      <c r="AK98" s="145">
        <f t="shared" si="37"/>
        <v>1</v>
      </c>
      <c r="AL98" s="145">
        <f t="shared" si="38"/>
        <v>1</v>
      </c>
      <c r="AM98" s="145">
        <f t="shared" si="39"/>
        <v>1</v>
      </c>
      <c r="AN98" s="145">
        <f t="shared" si="40"/>
        <v>1</v>
      </c>
      <c r="AO98" s="145">
        <f t="shared" si="41"/>
        <v>1</v>
      </c>
      <c r="AP98" s="145">
        <f t="shared" si="42"/>
        <v>1</v>
      </c>
      <c r="AQ98" s="145">
        <f t="shared" si="43"/>
        <v>1</v>
      </c>
      <c r="AR98" s="145">
        <f t="shared" si="44"/>
        <v>1</v>
      </c>
      <c r="AS98" s="145">
        <f t="shared" si="45"/>
        <v>1</v>
      </c>
      <c r="AT98" s="145">
        <f t="shared" si="46"/>
        <v>1</v>
      </c>
      <c r="AU98" s="145">
        <f t="shared" si="47"/>
        <v>1</v>
      </c>
      <c r="AV98" s="145">
        <f t="shared" si="48"/>
        <v>1</v>
      </c>
      <c r="AW98" s="145">
        <f t="shared" si="49"/>
        <v>1</v>
      </c>
      <c r="AX98" s="145">
        <f t="shared" si="50"/>
        <v>1</v>
      </c>
      <c r="AY98" s="145">
        <f t="shared" si="51"/>
        <v>1</v>
      </c>
      <c r="AZ98" s="145">
        <f t="shared" si="52"/>
        <v>1</v>
      </c>
      <c r="BA98" s="145">
        <f t="shared" si="53"/>
        <v>1</v>
      </c>
      <c r="BB98" s="145">
        <f t="shared" si="54"/>
        <v>1</v>
      </c>
      <c r="BC98" s="145">
        <f t="shared" si="55"/>
        <v>1</v>
      </c>
      <c r="BD98" s="145">
        <f t="shared" si="56"/>
        <v>1</v>
      </c>
      <c r="BE98" s="145">
        <f t="shared" si="57"/>
        <v>1</v>
      </c>
      <c r="BF98" s="145">
        <f t="shared" si="58"/>
        <v>1</v>
      </c>
      <c r="BG98" s="145">
        <f t="shared" si="59"/>
        <v>1</v>
      </c>
      <c r="BH98" s="145">
        <f t="shared" si="60"/>
        <v>1</v>
      </c>
      <c r="BI98" s="145">
        <f t="shared" si="61"/>
        <v>1</v>
      </c>
      <c r="BJ98" s="145">
        <f t="shared" si="62"/>
        <v>1</v>
      </c>
    </row>
    <row r="99" spans="1:62" ht="15.75" x14ac:dyDescent="0.25">
      <c r="A99" s="344"/>
      <c r="B99" s="345" t="str">
        <f t="shared" si="32"/>
        <v/>
      </c>
      <c r="C99" s="346" t="str">
        <f>IF('תנאי סף'!$AK99&lt;&gt;1,"",'תנאי סף'!C99)</f>
        <v/>
      </c>
      <c r="D99" s="346" t="str">
        <f>IF('תנאי סף'!$AK99&lt;&gt;1,"",'תנאי סף'!D99)</f>
        <v/>
      </c>
      <c r="E99" s="346" t="str">
        <f>IF('תנאי סף'!$AK99&lt;&gt;1,"",'תנאי סף'!E99)</f>
        <v/>
      </c>
      <c r="F99" s="346" t="str">
        <f>IF('תנאי סף'!$AK99&lt;&gt;1,"",'תנאי סף'!F99)</f>
        <v/>
      </c>
      <c r="G99" s="347" t="str">
        <f>'עדיפות לפריפריה'!AA99</f>
        <v/>
      </c>
      <c r="H99" s="347" t="str">
        <f>'מספר המשתתפים'!AA99</f>
        <v/>
      </c>
      <c r="I99" s="347" t="str">
        <f>'ייחודיות ומורכבות'!Z99</f>
        <v/>
      </c>
      <c r="J99" s="347" t="str">
        <f>'מספר הרצות'!Z99</f>
        <v/>
      </c>
      <c r="K99" s="347" t="str">
        <f>'הערכה כללית ותרומה לקהילה'!Z99</f>
        <v/>
      </c>
      <c r="L99" s="347"/>
      <c r="M99" s="347"/>
      <c r="N99" s="347"/>
      <c r="O99" s="347"/>
      <c r="P99" s="348"/>
      <c r="Q99" s="348"/>
      <c r="R99" s="348"/>
      <c r="S99" s="348"/>
      <c r="T99" s="348"/>
      <c r="U99" s="348"/>
      <c r="V99" s="348"/>
      <c r="W99" s="348"/>
      <c r="X99" s="348"/>
      <c r="Y99" s="348"/>
      <c r="Z99" s="348"/>
      <c r="AA99" s="348"/>
      <c r="AB99" s="348"/>
      <c r="AC99" s="348"/>
      <c r="AD99" s="348"/>
      <c r="AE99" s="348"/>
      <c r="AF99" s="348"/>
      <c r="AG99" s="348" t="str">
        <f t="shared" si="33"/>
        <v/>
      </c>
      <c r="AH99" s="348" t="str">
        <f t="shared" si="34"/>
        <v/>
      </c>
      <c r="AI99" s="349" t="str">
        <f t="shared" si="35"/>
        <v/>
      </c>
      <c r="AJ99" s="145">
        <f t="shared" si="36"/>
        <v>1</v>
      </c>
      <c r="AK99" s="145">
        <f t="shared" si="37"/>
        <v>1</v>
      </c>
      <c r="AL99" s="145">
        <f t="shared" si="38"/>
        <v>1</v>
      </c>
      <c r="AM99" s="145">
        <f t="shared" si="39"/>
        <v>1</v>
      </c>
      <c r="AN99" s="145">
        <f t="shared" si="40"/>
        <v>1</v>
      </c>
      <c r="AO99" s="145">
        <f t="shared" si="41"/>
        <v>1</v>
      </c>
      <c r="AP99" s="145">
        <f t="shared" si="42"/>
        <v>1</v>
      </c>
      <c r="AQ99" s="145">
        <f t="shared" si="43"/>
        <v>1</v>
      </c>
      <c r="AR99" s="145">
        <f t="shared" si="44"/>
        <v>1</v>
      </c>
      <c r="AS99" s="145">
        <f t="shared" si="45"/>
        <v>1</v>
      </c>
      <c r="AT99" s="145">
        <f t="shared" si="46"/>
        <v>1</v>
      </c>
      <c r="AU99" s="145">
        <f t="shared" si="47"/>
        <v>1</v>
      </c>
      <c r="AV99" s="145">
        <f t="shared" si="48"/>
        <v>1</v>
      </c>
      <c r="AW99" s="145">
        <f t="shared" si="49"/>
        <v>1</v>
      </c>
      <c r="AX99" s="145">
        <f t="shared" si="50"/>
        <v>1</v>
      </c>
      <c r="AY99" s="145">
        <f t="shared" si="51"/>
        <v>1</v>
      </c>
      <c r="AZ99" s="145">
        <f t="shared" si="52"/>
        <v>1</v>
      </c>
      <c r="BA99" s="145">
        <f t="shared" si="53"/>
        <v>1</v>
      </c>
      <c r="BB99" s="145">
        <f t="shared" si="54"/>
        <v>1</v>
      </c>
      <c r="BC99" s="145">
        <f t="shared" si="55"/>
        <v>1</v>
      </c>
      <c r="BD99" s="145">
        <f t="shared" si="56"/>
        <v>1</v>
      </c>
      <c r="BE99" s="145">
        <f t="shared" si="57"/>
        <v>1</v>
      </c>
      <c r="BF99" s="145">
        <f t="shared" si="58"/>
        <v>1</v>
      </c>
      <c r="BG99" s="145">
        <f t="shared" si="59"/>
        <v>1</v>
      </c>
      <c r="BH99" s="145">
        <f t="shared" si="60"/>
        <v>1</v>
      </c>
      <c r="BI99" s="145">
        <f t="shared" si="61"/>
        <v>1</v>
      </c>
      <c r="BJ99" s="145">
        <f t="shared" si="62"/>
        <v>1</v>
      </c>
    </row>
    <row r="100" spans="1:62" ht="15.75" x14ac:dyDescent="0.25">
      <c r="A100" s="344"/>
      <c r="B100" s="345" t="str">
        <f t="shared" si="32"/>
        <v/>
      </c>
      <c r="C100" s="346" t="str">
        <f>IF('תנאי סף'!$AK100&lt;&gt;1,"",'תנאי סף'!C100)</f>
        <v/>
      </c>
      <c r="D100" s="346" t="str">
        <f>IF('תנאי סף'!$AK100&lt;&gt;1,"",'תנאי סף'!D100)</f>
        <v/>
      </c>
      <c r="E100" s="346" t="str">
        <f>IF('תנאי סף'!$AK100&lt;&gt;1,"",'תנאי סף'!E100)</f>
        <v/>
      </c>
      <c r="F100" s="346" t="str">
        <f>IF('תנאי סף'!$AK100&lt;&gt;1,"",'תנאי סף'!F100)</f>
        <v/>
      </c>
      <c r="G100" s="347" t="str">
        <f>'עדיפות לפריפריה'!AA100</f>
        <v/>
      </c>
      <c r="H100" s="347" t="str">
        <f>'מספר המשתתפים'!AA100</f>
        <v/>
      </c>
      <c r="I100" s="347" t="str">
        <f>'ייחודיות ומורכבות'!Z100</f>
        <v/>
      </c>
      <c r="J100" s="347" t="str">
        <f>'מספר הרצות'!Z100</f>
        <v/>
      </c>
      <c r="K100" s="347" t="str">
        <f>'הערכה כללית ותרומה לקהילה'!Z100</f>
        <v/>
      </c>
      <c r="L100" s="347"/>
      <c r="M100" s="347"/>
      <c r="N100" s="347"/>
      <c r="O100" s="347"/>
      <c r="P100" s="348"/>
      <c r="Q100" s="348"/>
      <c r="R100" s="348"/>
      <c r="S100" s="348"/>
      <c r="T100" s="348"/>
      <c r="U100" s="348"/>
      <c r="V100" s="348"/>
      <c r="W100" s="348"/>
      <c r="X100" s="348"/>
      <c r="Y100" s="348"/>
      <c r="Z100" s="348"/>
      <c r="AA100" s="348"/>
      <c r="AB100" s="348"/>
      <c r="AC100" s="348"/>
      <c r="AD100" s="348"/>
      <c r="AE100" s="348"/>
      <c r="AF100" s="348"/>
      <c r="AG100" s="348" t="str">
        <f t="shared" si="33"/>
        <v/>
      </c>
      <c r="AH100" s="348" t="str">
        <f t="shared" si="34"/>
        <v/>
      </c>
      <c r="AI100" s="349" t="str">
        <f t="shared" si="35"/>
        <v/>
      </c>
      <c r="AJ100" s="145">
        <f t="shared" si="36"/>
        <v>1</v>
      </c>
      <c r="AK100" s="145">
        <f t="shared" si="37"/>
        <v>1</v>
      </c>
      <c r="AL100" s="145">
        <f t="shared" si="38"/>
        <v>1</v>
      </c>
      <c r="AM100" s="145">
        <f t="shared" si="39"/>
        <v>1</v>
      </c>
      <c r="AN100" s="145">
        <f t="shared" si="40"/>
        <v>1</v>
      </c>
      <c r="AO100" s="145">
        <f t="shared" si="41"/>
        <v>1</v>
      </c>
      <c r="AP100" s="145">
        <f t="shared" si="42"/>
        <v>1</v>
      </c>
      <c r="AQ100" s="145">
        <f t="shared" si="43"/>
        <v>1</v>
      </c>
      <c r="AR100" s="145">
        <f t="shared" si="44"/>
        <v>1</v>
      </c>
      <c r="AS100" s="145">
        <f t="shared" si="45"/>
        <v>1</v>
      </c>
      <c r="AT100" s="145">
        <f t="shared" si="46"/>
        <v>1</v>
      </c>
      <c r="AU100" s="145">
        <f t="shared" si="47"/>
        <v>1</v>
      </c>
      <c r="AV100" s="145">
        <f t="shared" si="48"/>
        <v>1</v>
      </c>
      <c r="AW100" s="145">
        <f t="shared" si="49"/>
        <v>1</v>
      </c>
      <c r="AX100" s="145">
        <f t="shared" si="50"/>
        <v>1</v>
      </c>
      <c r="AY100" s="145">
        <f t="shared" si="51"/>
        <v>1</v>
      </c>
      <c r="AZ100" s="145">
        <f t="shared" si="52"/>
        <v>1</v>
      </c>
      <c r="BA100" s="145">
        <f t="shared" si="53"/>
        <v>1</v>
      </c>
      <c r="BB100" s="145">
        <f t="shared" si="54"/>
        <v>1</v>
      </c>
      <c r="BC100" s="145">
        <f t="shared" si="55"/>
        <v>1</v>
      </c>
      <c r="BD100" s="145">
        <f t="shared" si="56"/>
        <v>1</v>
      </c>
      <c r="BE100" s="145">
        <f t="shared" si="57"/>
        <v>1</v>
      </c>
      <c r="BF100" s="145">
        <f t="shared" si="58"/>
        <v>1</v>
      </c>
      <c r="BG100" s="145">
        <f t="shared" si="59"/>
        <v>1</v>
      </c>
      <c r="BH100" s="145">
        <f t="shared" si="60"/>
        <v>1</v>
      </c>
      <c r="BI100" s="145">
        <f t="shared" si="61"/>
        <v>1</v>
      </c>
      <c r="BJ100" s="145">
        <f t="shared" si="62"/>
        <v>1</v>
      </c>
    </row>
    <row r="101" spans="1:62" ht="15.75" x14ac:dyDescent="0.25">
      <c r="A101" s="344"/>
      <c r="B101" s="345" t="str">
        <f t="shared" si="32"/>
        <v/>
      </c>
      <c r="C101" s="346" t="str">
        <f>IF('תנאי סף'!$AK101&lt;&gt;1,"",'תנאי סף'!C101)</f>
        <v/>
      </c>
      <c r="D101" s="346" t="str">
        <f>IF('תנאי סף'!$AK101&lt;&gt;1,"",'תנאי סף'!D101)</f>
        <v/>
      </c>
      <c r="E101" s="346" t="str">
        <f>IF('תנאי סף'!$AK101&lt;&gt;1,"",'תנאי סף'!E101)</f>
        <v/>
      </c>
      <c r="F101" s="346" t="str">
        <f>IF('תנאי סף'!$AK101&lt;&gt;1,"",'תנאי סף'!F101)</f>
        <v/>
      </c>
      <c r="G101" s="347" t="str">
        <f>'עדיפות לפריפריה'!AA101</f>
        <v/>
      </c>
      <c r="H101" s="347" t="str">
        <f>'מספר המשתתפים'!AA101</f>
        <v/>
      </c>
      <c r="I101" s="347" t="str">
        <f>'ייחודיות ומורכבות'!Z101</f>
        <v/>
      </c>
      <c r="J101" s="347" t="str">
        <f>'מספר הרצות'!Z101</f>
        <v/>
      </c>
      <c r="K101" s="347" t="str">
        <f>'הערכה כללית ותרומה לקהילה'!Z101</f>
        <v/>
      </c>
      <c r="L101" s="347"/>
      <c r="M101" s="347"/>
      <c r="N101" s="347"/>
      <c r="O101" s="347"/>
      <c r="P101" s="348"/>
      <c r="Q101" s="348"/>
      <c r="R101" s="348"/>
      <c r="S101" s="348"/>
      <c r="T101" s="348"/>
      <c r="U101" s="348"/>
      <c r="V101" s="348"/>
      <c r="W101" s="348"/>
      <c r="X101" s="348"/>
      <c r="Y101" s="348"/>
      <c r="Z101" s="348"/>
      <c r="AA101" s="348"/>
      <c r="AB101" s="348"/>
      <c r="AC101" s="348"/>
      <c r="AD101" s="348"/>
      <c r="AE101" s="348"/>
      <c r="AF101" s="348"/>
      <c r="AG101" s="348" t="str">
        <f t="shared" si="33"/>
        <v/>
      </c>
      <c r="AH101" s="348" t="str">
        <f t="shared" si="34"/>
        <v/>
      </c>
      <c r="AI101" s="349" t="str">
        <f t="shared" si="35"/>
        <v/>
      </c>
      <c r="AJ101" s="145">
        <f t="shared" si="36"/>
        <v>1</v>
      </c>
      <c r="AK101" s="145">
        <f t="shared" si="37"/>
        <v>1</v>
      </c>
      <c r="AL101" s="145">
        <f t="shared" si="38"/>
        <v>1</v>
      </c>
      <c r="AM101" s="145">
        <f t="shared" si="39"/>
        <v>1</v>
      </c>
      <c r="AN101" s="145">
        <f t="shared" si="40"/>
        <v>1</v>
      </c>
      <c r="AO101" s="145">
        <f t="shared" si="41"/>
        <v>1</v>
      </c>
      <c r="AP101" s="145">
        <f t="shared" si="42"/>
        <v>1</v>
      </c>
      <c r="AQ101" s="145">
        <f t="shared" si="43"/>
        <v>1</v>
      </c>
      <c r="AR101" s="145">
        <f t="shared" si="44"/>
        <v>1</v>
      </c>
      <c r="AS101" s="145">
        <f t="shared" si="45"/>
        <v>1</v>
      </c>
      <c r="AT101" s="145">
        <f t="shared" si="46"/>
        <v>1</v>
      </c>
      <c r="AU101" s="145">
        <f t="shared" si="47"/>
        <v>1</v>
      </c>
      <c r="AV101" s="145">
        <f t="shared" si="48"/>
        <v>1</v>
      </c>
      <c r="AW101" s="145">
        <f t="shared" si="49"/>
        <v>1</v>
      </c>
      <c r="AX101" s="145">
        <f t="shared" si="50"/>
        <v>1</v>
      </c>
      <c r="AY101" s="145">
        <f t="shared" si="51"/>
        <v>1</v>
      </c>
      <c r="AZ101" s="145">
        <f t="shared" si="52"/>
        <v>1</v>
      </c>
      <c r="BA101" s="145">
        <f t="shared" si="53"/>
        <v>1</v>
      </c>
      <c r="BB101" s="145">
        <f t="shared" si="54"/>
        <v>1</v>
      </c>
      <c r="BC101" s="145">
        <f t="shared" si="55"/>
        <v>1</v>
      </c>
      <c r="BD101" s="145">
        <f t="shared" si="56"/>
        <v>1</v>
      </c>
      <c r="BE101" s="145">
        <f t="shared" si="57"/>
        <v>1</v>
      </c>
      <c r="BF101" s="145">
        <f t="shared" si="58"/>
        <v>1</v>
      </c>
      <c r="BG101" s="145">
        <f t="shared" si="59"/>
        <v>1</v>
      </c>
      <c r="BH101" s="145">
        <f t="shared" si="60"/>
        <v>1</v>
      </c>
      <c r="BI101" s="145">
        <f t="shared" si="61"/>
        <v>1</v>
      </c>
      <c r="BJ101" s="145">
        <f t="shared" si="62"/>
        <v>1</v>
      </c>
    </row>
    <row r="102" spans="1:62" ht="15.75" x14ac:dyDescent="0.25">
      <c r="A102" s="344"/>
      <c r="B102" s="345" t="str">
        <f t="shared" si="32"/>
        <v/>
      </c>
      <c r="C102" s="346" t="str">
        <f>IF('תנאי סף'!$AK102&lt;&gt;1,"",'תנאי סף'!C102)</f>
        <v/>
      </c>
      <c r="D102" s="346" t="str">
        <f>IF('תנאי סף'!$AK102&lt;&gt;1,"",'תנאי סף'!D102)</f>
        <v/>
      </c>
      <c r="E102" s="346" t="str">
        <f>IF('תנאי סף'!$AK102&lt;&gt;1,"",'תנאי סף'!E102)</f>
        <v/>
      </c>
      <c r="F102" s="346" t="str">
        <f>IF('תנאי סף'!$AK102&lt;&gt;1,"",'תנאי סף'!F102)</f>
        <v/>
      </c>
      <c r="G102" s="347" t="str">
        <f>'עדיפות לפריפריה'!AA102</f>
        <v/>
      </c>
      <c r="H102" s="347" t="str">
        <f>'מספר המשתתפים'!AA102</f>
        <v/>
      </c>
      <c r="I102" s="347" t="str">
        <f>'ייחודיות ומורכבות'!Z102</f>
        <v/>
      </c>
      <c r="J102" s="347" t="str">
        <f>'מספר הרצות'!Z102</f>
        <v/>
      </c>
      <c r="K102" s="347" t="str">
        <f>'הערכה כללית ותרומה לקהילה'!Z102</f>
        <v/>
      </c>
      <c r="L102" s="347"/>
      <c r="M102" s="347"/>
      <c r="N102" s="347"/>
      <c r="O102" s="347"/>
      <c r="P102" s="348"/>
      <c r="Q102" s="348"/>
      <c r="R102" s="348"/>
      <c r="S102" s="348"/>
      <c r="T102" s="348"/>
      <c r="U102" s="348"/>
      <c r="V102" s="348"/>
      <c r="W102" s="348"/>
      <c r="X102" s="348"/>
      <c r="Y102" s="348"/>
      <c r="Z102" s="348"/>
      <c r="AA102" s="348"/>
      <c r="AB102" s="348"/>
      <c r="AC102" s="348"/>
      <c r="AD102" s="348"/>
      <c r="AE102" s="348"/>
      <c r="AF102" s="348"/>
      <c r="AG102" s="348" t="str">
        <f t="shared" si="33"/>
        <v/>
      </c>
      <c r="AH102" s="348" t="str">
        <f t="shared" si="34"/>
        <v/>
      </c>
      <c r="AI102" s="349" t="str">
        <f t="shared" si="35"/>
        <v/>
      </c>
      <c r="AJ102" s="145">
        <f t="shared" si="36"/>
        <v>1</v>
      </c>
      <c r="AK102" s="145">
        <f t="shared" si="37"/>
        <v>1</v>
      </c>
      <c r="AL102" s="145">
        <f t="shared" si="38"/>
        <v>1</v>
      </c>
      <c r="AM102" s="145">
        <f t="shared" si="39"/>
        <v>1</v>
      </c>
      <c r="AN102" s="145">
        <f t="shared" si="40"/>
        <v>1</v>
      </c>
      <c r="AO102" s="145">
        <f t="shared" si="41"/>
        <v>1</v>
      </c>
      <c r="AP102" s="145">
        <f t="shared" si="42"/>
        <v>1</v>
      </c>
      <c r="AQ102" s="145">
        <f t="shared" si="43"/>
        <v>1</v>
      </c>
      <c r="AR102" s="145">
        <f t="shared" si="44"/>
        <v>1</v>
      </c>
      <c r="AS102" s="145">
        <f t="shared" si="45"/>
        <v>1</v>
      </c>
      <c r="AT102" s="145">
        <f t="shared" si="46"/>
        <v>1</v>
      </c>
      <c r="AU102" s="145">
        <f t="shared" si="47"/>
        <v>1</v>
      </c>
      <c r="AV102" s="145">
        <f t="shared" si="48"/>
        <v>1</v>
      </c>
      <c r="AW102" s="145">
        <f t="shared" si="49"/>
        <v>1</v>
      </c>
      <c r="AX102" s="145">
        <f t="shared" si="50"/>
        <v>1</v>
      </c>
      <c r="AY102" s="145">
        <f t="shared" si="51"/>
        <v>1</v>
      </c>
      <c r="AZ102" s="145">
        <f t="shared" si="52"/>
        <v>1</v>
      </c>
      <c r="BA102" s="145">
        <f t="shared" si="53"/>
        <v>1</v>
      </c>
      <c r="BB102" s="145">
        <f t="shared" si="54"/>
        <v>1</v>
      </c>
      <c r="BC102" s="145">
        <f t="shared" si="55"/>
        <v>1</v>
      </c>
      <c r="BD102" s="145">
        <f t="shared" si="56"/>
        <v>1</v>
      </c>
      <c r="BE102" s="145">
        <f t="shared" si="57"/>
        <v>1</v>
      </c>
      <c r="BF102" s="145">
        <f t="shared" si="58"/>
        <v>1</v>
      </c>
      <c r="BG102" s="145">
        <f t="shared" si="59"/>
        <v>1</v>
      </c>
      <c r="BH102" s="145">
        <f t="shared" si="60"/>
        <v>1</v>
      </c>
      <c r="BI102" s="145">
        <f t="shared" si="61"/>
        <v>1</v>
      </c>
      <c r="BJ102" s="145">
        <f t="shared" si="62"/>
        <v>1</v>
      </c>
    </row>
    <row r="103" spans="1:62" ht="15.75" x14ac:dyDescent="0.25">
      <c r="A103" s="344"/>
      <c r="B103" s="345" t="str">
        <f t="shared" si="32"/>
        <v/>
      </c>
      <c r="C103" s="346" t="str">
        <f>IF('תנאי סף'!$AK103&lt;&gt;1,"",'תנאי סף'!C103)</f>
        <v/>
      </c>
      <c r="D103" s="346" t="str">
        <f>IF('תנאי סף'!$AK103&lt;&gt;1,"",'תנאי סף'!D103)</f>
        <v/>
      </c>
      <c r="E103" s="346" t="str">
        <f>IF('תנאי סף'!$AK103&lt;&gt;1,"",'תנאי סף'!E103)</f>
        <v/>
      </c>
      <c r="F103" s="346" t="str">
        <f>IF('תנאי סף'!$AK103&lt;&gt;1,"",'תנאי סף'!F103)</f>
        <v/>
      </c>
      <c r="G103" s="347" t="str">
        <f>'עדיפות לפריפריה'!AA103</f>
        <v/>
      </c>
      <c r="H103" s="347" t="str">
        <f>'מספר המשתתפים'!AA103</f>
        <v/>
      </c>
      <c r="I103" s="347" t="str">
        <f>'ייחודיות ומורכבות'!Z103</f>
        <v/>
      </c>
      <c r="J103" s="347" t="str">
        <f>'מספר הרצות'!Z103</f>
        <v/>
      </c>
      <c r="K103" s="347" t="str">
        <f>'הערכה כללית ותרומה לקהילה'!Z103</f>
        <v/>
      </c>
      <c r="L103" s="347"/>
      <c r="M103" s="347"/>
      <c r="N103" s="347"/>
      <c r="O103" s="347"/>
      <c r="P103" s="348"/>
      <c r="Q103" s="348"/>
      <c r="R103" s="348"/>
      <c r="S103" s="348"/>
      <c r="T103" s="348"/>
      <c r="U103" s="348"/>
      <c r="V103" s="348"/>
      <c r="W103" s="348"/>
      <c r="X103" s="348"/>
      <c r="Y103" s="348"/>
      <c r="Z103" s="348"/>
      <c r="AA103" s="348"/>
      <c r="AB103" s="348"/>
      <c r="AC103" s="348"/>
      <c r="AD103" s="348"/>
      <c r="AE103" s="348"/>
      <c r="AF103" s="348"/>
      <c r="AG103" s="348" t="str">
        <f t="shared" si="33"/>
        <v/>
      </c>
      <c r="AH103" s="348" t="str">
        <f t="shared" si="34"/>
        <v/>
      </c>
      <c r="AI103" s="349" t="str">
        <f t="shared" si="35"/>
        <v/>
      </c>
      <c r="AJ103" s="145">
        <f t="shared" si="36"/>
        <v>1</v>
      </c>
      <c r="AK103" s="145">
        <f t="shared" si="37"/>
        <v>1</v>
      </c>
      <c r="AL103" s="145">
        <f t="shared" si="38"/>
        <v>1</v>
      </c>
      <c r="AM103" s="145">
        <f t="shared" si="39"/>
        <v>1</v>
      </c>
      <c r="AN103" s="145">
        <f t="shared" si="40"/>
        <v>1</v>
      </c>
      <c r="AO103" s="145">
        <f t="shared" si="41"/>
        <v>1</v>
      </c>
      <c r="AP103" s="145">
        <f t="shared" si="42"/>
        <v>1</v>
      </c>
      <c r="AQ103" s="145">
        <f t="shared" si="43"/>
        <v>1</v>
      </c>
      <c r="AR103" s="145">
        <f t="shared" si="44"/>
        <v>1</v>
      </c>
      <c r="AS103" s="145">
        <f t="shared" si="45"/>
        <v>1</v>
      </c>
      <c r="AT103" s="145">
        <f t="shared" si="46"/>
        <v>1</v>
      </c>
      <c r="AU103" s="145">
        <f t="shared" si="47"/>
        <v>1</v>
      </c>
      <c r="AV103" s="145">
        <f t="shared" si="48"/>
        <v>1</v>
      </c>
      <c r="AW103" s="145">
        <f t="shared" si="49"/>
        <v>1</v>
      </c>
      <c r="AX103" s="145">
        <f t="shared" si="50"/>
        <v>1</v>
      </c>
      <c r="AY103" s="145">
        <f t="shared" si="51"/>
        <v>1</v>
      </c>
      <c r="AZ103" s="145">
        <f t="shared" si="52"/>
        <v>1</v>
      </c>
      <c r="BA103" s="145">
        <f t="shared" si="53"/>
        <v>1</v>
      </c>
      <c r="BB103" s="145">
        <f t="shared" si="54"/>
        <v>1</v>
      </c>
      <c r="BC103" s="145">
        <f t="shared" si="55"/>
        <v>1</v>
      </c>
      <c r="BD103" s="145">
        <f t="shared" si="56"/>
        <v>1</v>
      </c>
      <c r="BE103" s="145">
        <f t="shared" si="57"/>
        <v>1</v>
      </c>
      <c r="BF103" s="145">
        <f t="shared" si="58"/>
        <v>1</v>
      </c>
      <c r="BG103" s="145">
        <f t="shared" si="59"/>
        <v>1</v>
      </c>
      <c r="BH103" s="145">
        <f t="shared" si="60"/>
        <v>1</v>
      </c>
      <c r="BI103" s="145">
        <f t="shared" si="61"/>
        <v>1</v>
      </c>
      <c r="BJ103" s="145">
        <f t="shared" si="62"/>
        <v>1</v>
      </c>
    </row>
    <row r="104" spans="1:62" ht="15.75" x14ac:dyDescent="0.25">
      <c r="A104" s="344"/>
      <c r="B104" s="345" t="str">
        <f t="shared" si="32"/>
        <v/>
      </c>
      <c r="C104" s="346" t="str">
        <f>IF('תנאי סף'!$AK104&lt;&gt;1,"",'תנאי סף'!C104)</f>
        <v/>
      </c>
      <c r="D104" s="346" t="str">
        <f>IF('תנאי סף'!$AK104&lt;&gt;1,"",'תנאי סף'!D104)</f>
        <v/>
      </c>
      <c r="E104" s="346" t="str">
        <f>IF('תנאי סף'!$AK104&lt;&gt;1,"",'תנאי סף'!E104)</f>
        <v/>
      </c>
      <c r="F104" s="346" t="str">
        <f>IF('תנאי סף'!$AK104&lt;&gt;1,"",'תנאי סף'!F104)</f>
        <v/>
      </c>
      <c r="G104" s="347" t="str">
        <f>'עדיפות לפריפריה'!AA104</f>
        <v/>
      </c>
      <c r="H104" s="347" t="str">
        <f>'מספר המשתתפים'!AA104</f>
        <v/>
      </c>
      <c r="I104" s="347" t="str">
        <f>'ייחודיות ומורכבות'!Z104</f>
        <v/>
      </c>
      <c r="J104" s="347" t="str">
        <f>'מספר הרצות'!Z104</f>
        <v/>
      </c>
      <c r="K104" s="347" t="str">
        <f>'הערכה כללית ותרומה לקהילה'!Z104</f>
        <v/>
      </c>
      <c r="L104" s="347"/>
      <c r="M104" s="347"/>
      <c r="N104" s="347"/>
      <c r="O104" s="347"/>
      <c r="P104" s="348"/>
      <c r="Q104" s="348"/>
      <c r="R104" s="348"/>
      <c r="S104" s="348"/>
      <c r="T104" s="348"/>
      <c r="U104" s="348"/>
      <c r="V104" s="348"/>
      <c r="W104" s="348"/>
      <c r="X104" s="348"/>
      <c r="Y104" s="348"/>
      <c r="Z104" s="348"/>
      <c r="AA104" s="348"/>
      <c r="AB104" s="348"/>
      <c r="AC104" s="348"/>
      <c r="AD104" s="348"/>
      <c r="AE104" s="348"/>
      <c r="AF104" s="348"/>
      <c r="AG104" s="348" t="str">
        <f t="shared" si="33"/>
        <v/>
      </c>
      <c r="AH104" s="348" t="str">
        <f t="shared" si="34"/>
        <v/>
      </c>
      <c r="AI104" s="349" t="str">
        <f t="shared" si="35"/>
        <v/>
      </c>
      <c r="AJ104" s="145">
        <f t="shared" si="36"/>
        <v>1</v>
      </c>
      <c r="AK104" s="145">
        <f t="shared" si="37"/>
        <v>1</v>
      </c>
      <c r="AL104" s="145">
        <f t="shared" si="38"/>
        <v>1</v>
      </c>
      <c r="AM104" s="145">
        <f t="shared" si="39"/>
        <v>1</v>
      </c>
      <c r="AN104" s="145">
        <f t="shared" si="40"/>
        <v>1</v>
      </c>
      <c r="AO104" s="145">
        <f t="shared" si="41"/>
        <v>1</v>
      </c>
      <c r="AP104" s="145">
        <f t="shared" si="42"/>
        <v>1</v>
      </c>
      <c r="AQ104" s="145">
        <f t="shared" si="43"/>
        <v>1</v>
      </c>
      <c r="AR104" s="145">
        <f t="shared" si="44"/>
        <v>1</v>
      </c>
      <c r="AS104" s="145">
        <f t="shared" si="45"/>
        <v>1</v>
      </c>
      <c r="AT104" s="145">
        <f t="shared" si="46"/>
        <v>1</v>
      </c>
      <c r="AU104" s="145">
        <f t="shared" si="47"/>
        <v>1</v>
      </c>
      <c r="AV104" s="145">
        <f t="shared" si="48"/>
        <v>1</v>
      </c>
      <c r="AW104" s="145">
        <f t="shared" si="49"/>
        <v>1</v>
      </c>
      <c r="AX104" s="145">
        <f t="shared" si="50"/>
        <v>1</v>
      </c>
      <c r="AY104" s="145">
        <f t="shared" si="51"/>
        <v>1</v>
      </c>
      <c r="AZ104" s="145">
        <f t="shared" si="52"/>
        <v>1</v>
      </c>
      <c r="BA104" s="145">
        <f t="shared" si="53"/>
        <v>1</v>
      </c>
      <c r="BB104" s="145">
        <f t="shared" si="54"/>
        <v>1</v>
      </c>
      <c r="BC104" s="145">
        <f t="shared" si="55"/>
        <v>1</v>
      </c>
      <c r="BD104" s="145">
        <f t="shared" si="56"/>
        <v>1</v>
      </c>
      <c r="BE104" s="145">
        <f t="shared" si="57"/>
        <v>1</v>
      </c>
      <c r="BF104" s="145">
        <f t="shared" si="58"/>
        <v>1</v>
      </c>
      <c r="BG104" s="145">
        <f t="shared" si="59"/>
        <v>1</v>
      </c>
      <c r="BH104" s="145">
        <f t="shared" si="60"/>
        <v>1</v>
      </c>
      <c r="BI104" s="145">
        <f t="shared" si="61"/>
        <v>1</v>
      </c>
      <c r="BJ104" s="145">
        <f t="shared" si="62"/>
        <v>1</v>
      </c>
    </row>
    <row r="105" spans="1:62" ht="15.75" x14ac:dyDescent="0.25">
      <c r="A105" s="344"/>
      <c r="B105" s="345" t="str">
        <f t="shared" si="32"/>
        <v/>
      </c>
      <c r="C105" s="346" t="str">
        <f>IF('תנאי סף'!$AK105&lt;&gt;1,"",'תנאי סף'!C105)</f>
        <v/>
      </c>
      <c r="D105" s="346" t="str">
        <f>IF('תנאי סף'!$AK105&lt;&gt;1,"",'תנאי סף'!D105)</f>
        <v/>
      </c>
      <c r="E105" s="346" t="str">
        <f>IF('תנאי סף'!$AK105&lt;&gt;1,"",'תנאי סף'!E105)</f>
        <v/>
      </c>
      <c r="F105" s="346" t="str">
        <f>IF('תנאי סף'!$AK105&lt;&gt;1,"",'תנאי סף'!F105)</f>
        <v/>
      </c>
      <c r="G105" s="347" t="str">
        <f>'עדיפות לפריפריה'!AA105</f>
        <v/>
      </c>
      <c r="H105" s="347" t="str">
        <f>'מספר המשתתפים'!AA105</f>
        <v/>
      </c>
      <c r="I105" s="347" t="str">
        <f>'ייחודיות ומורכבות'!Z105</f>
        <v/>
      </c>
      <c r="J105" s="347" t="str">
        <f>'מספר הרצות'!Z105</f>
        <v/>
      </c>
      <c r="K105" s="347" t="str">
        <f>'הערכה כללית ותרומה לקהילה'!Z105</f>
        <v/>
      </c>
      <c r="L105" s="347"/>
      <c r="M105" s="347"/>
      <c r="N105" s="347"/>
      <c r="O105" s="347"/>
      <c r="P105" s="348"/>
      <c r="Q105" s="348"/>
      <c r="R105" s="348"/>
      <c r="S105" s="348"/>
      <c r="T105" s="348"/>
      <c r="U105" s="348"/>
      <c r="V105" s="348"/>
      <c r="W105" s="348"/>
      <c r="X105" s="348"/>
      <c r="Y105" s="348"/>
      <c r="Z105" s="348"/>
      <c r="AA105" s="348"/>
      <c r="AB105" s="348"/>
      <c r="AC105" s="348"/>
      <c r="AD105" s="348"/>
      <c r="AE105" s="348"/>
      <c r="AF105" s="348"/>
      <c r="AG105" s="348" t="str">
        <f t="shared" si="33"/>
        <v/>
      </c>
      <c r="AH105" s="348" t="str">
        <f t="shared" si="34"/>
        <v/>
      </c>
      <c r="AI105" s="349" t="str">
        <f t="shared" si="35"/>
        <v/>
      </c>
      <c r="AJ105" s="145">
        <f t="shared" si="36"/>
        <v>1</v>
      </c>
      <c r="AK105" s="145">
        <f t="shared" si="37"/>
        <v>1</v>
      </c>
      <c r="AL105" s="145">
        <f t="shared" si="38"/>
        <v>1</v>
      </c>
      <c r="AM105" s="145">
        <f t="shared" si="39"/>
        <v>1</v>
      </c>
      <c r="AN105" s="145">
        <f t="shared" si="40"/>
        <v>1</v>
      </c>
      <c r="AO105" s="145">
        <f t="shared" si="41"/>
        <v>1</v>
      </c>
      <c r="AP105" s="145">
        <f t="shared" si="42"/>
        <v>1</v>
      </c>
      <c r="AQ105" s="145">
        <f t="shared" si="43"/>
        <v>1</v>
      </c>
      <c r="AR105" s="145">
        <f t="shared" si="44"/>
        <v>1</v>
      </c>
      <c r="AS105" s="145">
        <f t="shared" si="45"/>
        <v>1</v>
      </c>
      <c r="AT105" s="145">
        <f t="shared" si="46"/>
        <v>1</v>
      </c>
      <c r="AU105" s="145">
        <f t="shared" si="47"/>
        <v>1</v>
      </c>
      <c r="AV105" s="145">
        <f t="shared" si="48"/>
        <v>1</v>
      </c>
      <c r="AW105" s="145">
        <f t="shared" si="49"/>
        <v>1</v>
      </c>
      <c r="AX105" s="145">
        <f t="shared" si="50"/>
        <v>1</v>
      </c>
      <c r="AY105" s="145">
        <f t="shared" si="51"/>
        <v>1</v>
      </c>
      <c r="AZ105" s="145">
        <f t="shared" si="52"/>
        <v>1</v>
      </c>
      <c r="BA105" s="145">
        <f t="shared" si="53"/>
        <v>1</v>
      </c>
      <c r="BB105" s="145">
        <f t="shared" si="54"/>
        <v>1</v>
      </c>
      <c r="BC105" s="145">
        <f t="shared" si="55"/>
        <v>1</v>
      </c>
      <c r="BD105" s="145">
        <f t="shared" si="56"/>
        <v>1</v>
      </c>
      <c r="BE105" s="145">
        <f t="shared" si="57"/>
        <v>1</v>
      </c>
      <c r="BF105" s="145">
        <f t="shared" si="58"/>
        <v>1</v>
      </c>
      <c r="BG105" s="145">
        <f t="shared" si="59"/>
        <v>1</v>
      </c>
      <c r="BH105" s="145">
        <f t="shared" si="60"/>
        <v>1</v>
      </c>
      <c r="BI105" s="145">
        <f t="shared" si="61"/>
        <v>1</v>
      </c>
      <c r="BJ105" s="145">
        <f t="shared" si="62"/>
        <v>1</v>
      </c>
    </row>
    <row r="106" spans="1:62" ht="15.75" x14ac:dyDescent="0.25">
      <c r="A106" s="344"/>
      <c r="B106" s="345" t="str">
        <f t="shared" si="32"/>
        <v/>
      </c>
      <c r="C106" s="346" t="str">
        <f>IF('תנאי סף'!$AK106&lt;&gt;1,"",'תנאי סף'!C106)</f>
        <v/>
      </c>
      <c r="D106" s="346" t="str">
        <f>IF('תנאי סף'!$AK106&lt;&gt;1,"",'תנאי סף'!D106)</f>
        <v/>
      </c>
      <c r="E106" s="346" t="str">
        <f>IF('תנאי סף'!$AK106&lt;&gt;1,"",'תנאי סף'!E106)</f>
        <v/>
      </c>
      <c r="F106" s="346" t="str">
        <f>IF('תנאי סף'!$AK106&lt;&gt;1,"",'תנאי סף'!F106)</f>
        <v/>
      </c>
      <c r="G106" s="347" t="str">
        <f>'עדיפות לפריפריה'!AA106</f>
        <v/>
      </c>
      <c r="H106" s="347" t="str">
        <f>'מספר המשתתפים'!AA106</f>
        <v/>
      </c>
      <c r="I106" s="347" t="str">
        <f>'ייחודיות ומורכבות'!Z106</f>
        <v/>
      </c>
      <c r="J106" s="347" t="str">
        <f>'מספר הרצות'!Z106</f>
        <v/>
      </c>
      <c r="K106" s="347" t="str">
        <f>'הערכה כללית ותרומה לקהילה'!Z106</f>
        <v/>
      </c>
      <c r="L106" s="347"/>
      <c r="M106" s="347"/>
      <c r="N106" s="347"/>
      <c r="O106" s="347"/>
      <c r="P106" s="348"/>
      <c r="Q106" s="348"/>
      <c r="R106" s="348"/>
      <c r="S106" s="348"/>
      <c r="T106" s="348"/>
      <c r="U106" s="348"/>
      <c r="V106" s="348"/>
      <c r="W106" s="348"/>
      <c r="X106" s="348"/>
      <c r="Y106" s="348"/>
      <c r="Z106" s="348"/>
      <c r="AA106" s="348"/>
      <c r="AB106" s="348"/>
      <c r="AC106" s="348"/>
      <c r="AD106" s="348"/>
      <c r="AE106" s="348"/>
      <c r="AF106" s="348"/>
      <c r="AG106" s="348" t="str">
        <f t="shared" si="33"/>
        <v/>
      </c>
      <c r="AH106" s="348" t="str">
        <f t="shared" si="34"/>
        <v/>
      </c>
      <c r="AI106" s="349" t="str">
        <f t="shared" si="35"/>
        <v/>
      </c>
      <c r="AJ106" s="145">
        <f t="shared" si="36"/>
        <v>1</v>
      </c>
      <c r="AK106" s="145">
        <f t="shared" si="37"/>
        <v>1</v>
      </c>
      <c r="AL106" s="145">
        <f t="shared" si="38"/>
        <v>1</v>
      </c>
      <c r="AM106" s="145">
        <f t="shared" si="39"/>
        <v>1</v>
      </c>
      <c r="AN106" s="145">
        <f t="shared" si="40"/>
        <v>1</v>
      </c>
      <c r="AO106" s="145">
        <f t="shared" si="41"/>
        <v>1</v>
      </c>
      <c r="AP106" s="145">
        <f t="shared" si="42"/>
        <v>1</v>
      </c>
      <c r="AQ106" s="145">
        <f t="shared" si="43"/>
        <v>1</v>
      </c>
      <c r="AR106" s="145">
        <f t="shared" si="44"/>
        <v>1</v>
      </c>
      <c r="AS106" s="145">
        <f t="shared" si="45"/>
        <v>1</v>
      </c>
      <c r="AT106" s="145">
        <f t="shared" si="46"/>
        <v>1</v>
      </c>
      <c r="AU106" s="145">
        <f t="shared" si="47"/>
        <v>1</v>
      </c>
      <c r="AV106" s="145">
        <f t="shared" si="48"/>
        <v>1</v>
      </c>
      <c r="AW106" s="145">
        <f t="shared" si="49"/>
        <v>1</v>
      </c>
      <c r="AX106" s="145">
        <f t="shared" si="50"/>
        <v>1</v>
      </c>
      <c r="AY106" s="145">
        <f t="shared" si="51"/>
        <v>1</v>
      </c>
      <c r="AZ106" s="145">
        <f t="shared" si="52"/>
        <v>1</v>
      </c>
      <c r="BA106" s="145">
        <f t="shared" si="53"/>
        <v>1</v>
      </c>
      <c r="BB106" s="145">
        <f t="shared" si="54"/>
        <v>1</v>
      </c>
      <c r="BC106" s="145">
        <f t="shared" si="55"/>
        <v>1</v>
      </c>
      <c r="BD106" s="145">
        <f t="shared" si="56"/>
        <v>1</v>
      </c>
      <c r="BE106" s="145">
        <f t="shared" si="57"/>
        <v>1</v>
      </c>
      <c r="BF106" s="145">
        <f t="shared" si="58"/>
        <v>1</v>
      </c>
      <c r="BG106" s="145">
        <f t="shared" si="59"/>
        <v>1</v>
      </c>
      <c r="BH106" s="145">
        <f t="shared" si="60"/>
        <v>1</v>
      </c>
      <c r="BI106" s="145">
        <f t="shared" si="61"/>
        <v>1</v>
      </c>
      <c r="BJ106" s="145">
        <f t="shared" si="62"/>
        <v>1</v>
      </c>
    </row>
    <row r="107" spans="1:62" ht="15.75" x14ac:dyDescent="0.25">
      <c r="A107" s="344"/>
      <c r="B107" s="345" t="str">
        <f t="shared" si="32"/>
        <v/>
      </c>
      <c r="C107" s="346" t="str">
        <f>IF('תנאי סף'!$AK107&lt;&gt;1,"",'תנאי סף'!C107)</f>
        <v/>
      </c>
      <c r="D107" s="346" t="str">
        <f>IF('תנאי סף'!$AK107&lt;&gt;1,"",'תנאי סף'!D107)</f>
        <v/>
      </c>
      <c r="E107" s="346" t="str">
        <f>IF('תנאי סף'!$AK107&lt;&gt;1,"",'תנאי סף'!E107)</f>
        <v/>
      </c>
      <c r="F107" s="346" t="str">
        <f>IF('תנאי סף'!$AK107&lt;&gt;1,"",'תנאי סף'!F107)</f>
        <v/>
      </c>
      <c r="G107" s="347" t="str">
        <f>'עדיפות לפריפריה'!AA107</f>
        <v/>
      </c>
      <c r="H107" s="347" t="str">
        <f>'מספר המשתתפים'!AA107</f>
        <v/>
      </c>
      <c r="I107" s="347" t="str">
        <f>'ייחודיות ומורכבות'!Z107</f>
        <v/>
      </c>
      <c r="J107" s="347" t="str">
        <f>'מספר הרצות'!Z107</f>
        <v/>
      </c>
      <c r="K107" s="347" t="str">
        <f>'הערכה כללית ותרומה לקהילה'!Z107</f>
        <v/>
      </c>
      <c r="L107" s="347"/>
      <c r="M107" s="347"/>
      <c r="N107" s="347"/>
      <c r="O107" s="347"/>
      <c r="P107" s="348"/>
      <c r="Q107" s="348"/>
      <c r="R107" s="348"/>
      <c r="S107" s="348"/>
      <c r="T107" s="348"/>
      <c r="U107" s="348"/>
      <c r="V107" s="348"/>
      <c r="W107" s="348"/>
      <c r="X107" s="348"/>
      <c r="Y107" s="348"/>
      <c r="Z107" s="348"/>
      <c r="AA107" s="348"/>
      <c r="AB107" s="348"/>
      <c r="AC107" s="348"/>
      <c r="AD107" s="348"/>
      <c r="AE107" s="348"/>
      <c r="AF107" s="348"/>
      <c r="AG107" s="348" t="str">
        <f t="shared" si="33"/>
        <v/>
      </c>
      <c r="AH107" s="348" t="str">
        <f t="shared" si="34"/>
        <v/>
      </c>
      <c r="AI107" s="349" t="str">
        <f t="shared" si="35"/>
        <v/>
      </c>
      <c r="AJ107" s="145">
        <f t="shared" si="36"/>
        <v>1</v>
      </c>
      <c r="AK107" s="145">
        <f t="shared" si="37"/>
        <v>1</v>
      </c>
      <c r="AL107" s="145">
        <f t="shared" si="38"/>
        <v>1</v>
      </c>
      <c r="AM107" s="145">
        <f t="shared" si="39"/>
        <v>1</v>
      </c>
      <c r="AN107" s="145">
        <f t="shared" si="40"/>
        <v>1</v>
      </c>
      <c r="AO107" s="145">
        <f t="shared" si="41"/>
        <v>1</v>
      </c>
      <c r="AP107" s="145">
        <f t="shared" si="42"/>
        <v>1</v>
      </c>
      <c r="AQ107" s="145">
        <f t="shared" si="43"/>
        <v>1</v>
      </c>
      <c r="AR107" s="145">
        <f t="shared" si="44"/>
        <v>1</v>
      </c>
      <c r="AS107" s="145">
        <f t="shared" si="45"/>
        <v>1</v>
      </c>
      <c r="AT107" s="145">
        <f t="shared" si="46"/>
        <v>1</v>
      </c>
      <c r="AU107" s="145">
        <f t="shared" si="47"/>
        <v>1</v>
      </c>
      <c r="AV107" s="145">
        <f t="shared" si="48"/>
        <v>1</v>
      </c>
      <c r="AW107" s="145">
        <f t="shared" si="49"/>
        <v>1</v>
      </c>
      <c r="AX107" s="145">
        <f t="shared" si="50"/>
        <v>1</v>
      </c>
      <c r="AY107" s="145">
        <f t="shared" si="51"/>
        <v>1</v>
      </c>
      <c r="AZ107" s="145">
        <f t="shared" si="52"/>
        <v>1</v>
      </c>
      <c r="BA107" s="145">
        <f t="shared" si="53"/>
        <v>1</v>
      </c>
      <c r="BB107" s="145">
        <f t="shared" si="54"/>
        <v>1</v>
      </c>
      <c r="BC107" s="145">
        <f t="shared" si="55"/>
        <v>1</v>
      </c>
      <c r="BD107" s="145">
        <f t="shared" si="56"/>
        <v>1</v>
      </c>
      <c r="BE107" s="145">
        <f t="shared" si="57"/>
        <v>1</v>
      </c>
      <c r="BF107" s="145">
        <f t="shared" si="58"/>
        <v>1</v>
      </c>
      <c r="BG107" s="145">
        <f t="shared" si="59"/>
        <v>1</v>
      </c>
      <c r="BH107" s="145">
        <f t="shared" si="60"/>
        <v>1</v>
      </c>
      <c r="BI107" s="145">
        <f t="shared" si="61"/>
        <v>1</v>
      </c>
      <c r="BJ107" s="145">
        <f t="shared" si="62"/>
        <v>1</v>
      </c>
    </row>
    <row r="108" spans="1:62" ht="15.75" x14ac:dyDescent="0.25">
      <c r="A108" s="344"/>
      <c r="B108" s="345" t="str">
        <f t="shared" si="32"/>
        <v/>
      </c>
      <c r="C108" s="346" t="str">
        <f>IF('תנאי סף'!$AK108&lt;&gt;1,"",'תנאי סף'!C108)</f>
        <v/>
      </c>
      <c r="D108" s="346" t="str">
        <f>IF('תנאי סף'!$AK108&lt;&gt;1,"",'תנאי סף'!D108)</f>
        <v/>
      </c>
      <c r="E108" s="346" t="str">
        <f>IF('תנאי סף'!$AK108&lt;&gt;1,"",'תנאי סף'!E108)</f>
        <v/>
      </c>
      <c r="F108" s="346" t="str">
        <f>IF('תנאי סף'!$AK108&lt;&gt;1,"",'תנאי סף'!F108)</f>
        <v/>
      </c>
      <c r="G108" s="347" t="str">
        <f>'עדיפות לפריפריה'!AA108</f>
        <v/>
      </c>
      <c r="H108" s="347" t="str">
        <f>'מספר המשתתפים'!AA108</f>
        <v/>
      </c>
      <c r="I108" s="347" t="str">
        <f>'ייחודיות ומורכבות'!Z108</f>
        <v/>
      </c>
      <c r="J108" s="347" t="str">
        <f>'מספר הרצות'!Z108</f>
        <v/>
      </c>
      <c r="K108" s="347" t="str">
        <f>'הערכה כללית ותרומה לקהילה'!Z108</f>
        <v/>
      </c>
      <c r="L108" s="347"/>
      <c r="M108" s="347"/>
      <c r="N108" s="347"/>
      <c r="O108" s="347"/>
      <c r="P108" s="348"/>
      <c r="Q108" s="348"/>
      <c r="R108" s="348"/>
      <c r="S108" s="348"/>
      <c r="T108" s="348"/>
      <c r="U108" s="348"/>
      <c r="V108" s="348"/>
      <c r="W108" s="348"/>
      <c r="X108" s="348"/>
      <c r="Y108" s="348"/>
      <c r="Z108" s="348"/>
      <c r="AA108" s="348"/>
      <c r="AB108" s="348"/>
      <c r="AC108" s="348"/>
      <c r="AD108" s="348"/>
      <c r="AE108" s="348"/>
      <c r="AF108" s="348"/>
      <c r="AG108" s="348" t="str">
        <f t="shared" si="33"/>
        <v/>
      </c>
      <c r="AH108" s="348" t="str">
        <f t="shared" si="34"/>
        <v/>
      </c>
      <c r="AI108" s="349" t="str">
        <f t="shared" si="35"/>
        <v/>
      </c>
      <c r="AJ108" s="145">
        <f t="shared" si="36"/>
        <v>1</v>
      </c>
      <c r="AK108" s="145">
        <f t="shared" si="37"/>
        <v>1</v>
      </c>
      <c r="AL108" s="145">
        <f t="shared" si="38"/>
        <v>1</v>
      </c>
      <c r="AM108" s="145">
        <f t="shared" si="39"/>
        <v>1</v>
      </c>
      <c r="AN108" s="145">
        <f t="shared" si="40"/>
        <v>1</v>
      </c>
      <c r="AO108" s="145">
        <f t="shared" si="41"/>
        <v>1</v>
      </c>
      <c r="AP108" s="145">
        <f t="shared" si="42"/>
        <v>1</v>
      </c>
      <c r="AQ108" s="145">
        <f t="shared" si="43"/>
        <v>1</v>
      </c>
      <c r="AR108" s="145">
        <f t="shared" si="44"/>
        <v>1</v>
      </c>
      <c r="AS108" s="145">
        <f t="shared" si="45"/>
        <v>1</v>
      </c>
      <c r="AT108" s="145">
        <f t="shared" si="46"/>
        <v>1</v>
      </c>
      <c r="AU108" s="145">
        <f t="shared" si="47"/>
        <v>1</v>
      </c>
      <c r="AV108" s="145">
        <f t="shared" si="48"/>
        <v>1</v>
      </c>
      <c r="AW108" s="145">
        <f t="shared" si="49"/>
        <v>1</v>
      </c>
      <c r="AX108" s="145">
        <f t="shared" si="50"/>
        <v>1</v>
      </c>
      <c r="AY108" s="145">
        <f t="shared" si="51"/>
        <v>1</v>
      </c>
      <c r="AZ108" s="145">
        <f t="shared" si="52"/>
        <v>1</v>
      </c>
      <c r="BA108" s="145">
        <f t="shared" si="53"/>
        <v>1</v>
      </c>
      <c r="BB108" s="145">
        <f t="shared" si="54"/>
        <v>1</v>
      </c>
      <c r="BC108" s="145">
        <f t="shared" si="55"/>
        <v>1</v>
      </c>
      <c r="BD108" s="145">
        <f t="shared" si="56"/>
        <v>1</v>
      </c>
      <c r="BE108" s="145">
        <f t="shared" si="57"/>
        <v>1</v>
      </c>
      <c r="BF108" s="145">
        <f t="shared" si="58"/>
        <v>1</v>
      </c>
      <c r="BG108" s="145">
        <f t="shared" si="59"/>
        <v>1</v>
      </c>
      <c r="BH108" s="145">
        <f t="shared" si="60"/>
        <v>1</v>
      </c>
      <c r="BI108" s="145">
        <f t="shared" si="61"/>
        <v>1</v>
      </c>
      <c r="BJ108" s="145">
        <f t="shared" si="62"/>
        <v>1</v>
      </c>
    </row>
    <row r="109" spans="1:62" ht="15.75" x14ac:dyDescent="0.25">
      <c r="A109" s="344"/>
      <c r="B109" s="345" t="str">
        <f t="shared" si="32"/>
        <v/>
      </c>
      <c r="C109" s="346" t="str">
        <f>IF('תנאי סף'!$AK109&lt;&gt;1,"",'תנאי סף'!C109)</f>
        <v/>
      </c>
      <c r="D109" s="346" t="str">
        <f>IF('תנאי סף'!$AK109&lt;&gt;1,"",'תנאי סף'!D109)</f>
        <v/>
      </c>
      <c r="E109" s="346" t="str">
        <f>IF('תנאי סף'!$AK109&lt;&gt;1,"",'תנאי סף'!E109)</f>
        <v/>
      </c>
      <c r="F109" s="346" t="str">
        <f>IF('תנאי סף'!$AK109&lt;&gt;1,"",'תנאי סף'!F109)</f>
        <v/>
      </c>
      <c r="G109" s="347" t="str">
        <f>'עדיפות לפריפריה'!AA109</f>
        <v/>
      </c>
      <c r="H109" s="347" t="str">
        <f>'מספר המשתתפים'!AA109</f>
        <v/>
      </c>
      <c r="I109" s="347" t="str">
        <f>'ייחודיות ומורכבות'!Z109</f>
        <v/>
      </c>
      <c r="J109" s="347" t="str">
        <f>'מספר הרצות'!Z109</f>
        <v/>
      </c>
      <c r="K109" s="347" t="str">
        <f>'הערכה כללית ותרומה לקהילה'!Z109</f>
        <v/>
      </c>
      <c r="L109" s="347"/>
      <c r="M109" s="347"/>
      <c r="N109" s="347"/>
      <c r="O109" s="347"/>
      <c r="P109" s="348"/>
      <c r="Q109" s="348"/>
      <c r="R109" s="348"/>
      <c r="S109" s="348"/>
      <c r="T109" s="348"/>
      <c r="U109" s="348"/>
      <c r="V109" s="348"/>
      <c r="W109" s="348"/>
      <c r="X109" s="348"/>
      <c r="Y109" s="348"/>
      <c r="Z109" s="348"/>
      <c r="AA109" s="348"/>
      <c r="AB109" s="348"/>
      <c r="AC109" s="348"/>
      <c r="AD109" s="348"/>
      <c r="AE109" s="348"/>
      <c r="AF109" s="348"/>
      <c r="AG109" s="348" t="str">
        <f t="shared" si="33"/>
        <v/>
      </c>
      <c r="AH109" s="348" t="str">
        <f t="shared" si="34"/>
        <v/>
      </c>
      <c r="AI109" s="349" t="str">
        <f t="shared" si="35"/>
        <v/>
      </c>
      <c r="AJ109" s="145">
        <f t="shared" si="36"/>
        <v>1</v>
      </c>
      <c r="AK109" s="145">
        <f t="shared" si="37"/>
        <v>1</v>
      </c>
      <c r="AL109" s="145">
        <f t="shared" si="38"/>
        <v>1</v>
      </c>
      <c r="AM109" s="145">
        <f t="shared" si="39"/>
        <v>1</v>
      </c>
      <c r="AN109" s="145">
        <f t="shared" si="40"/>
        <v>1</v>
      </c>
      <c r="AO109" s="145">
        <f t="shared" si="41"/>
        <v>1</v>
      </c>
      <c r="AP109" s="145">
        <f t="shared" si="42"/>
        <v>1</v>
      </c>
      <c r="AQ109" s="145">
        <f t="shared" si="43"/>
        <v>1</v>
      </c>
      <c r="AR109" s="145">
        <f t="shared" si="44"/>
        <v>1</v>
      </c>
      <c r="AS109" s="145">
        <f t="shared" si="45"/>
        <v>1</v>
      </c>
      <c r="AT109" s="145">
        <f t="shared" si="46"/>
        <v>1</v>
      </c>
      <c r="AU109" s="145">
        <f t="shared" si="47"/>
        <v>1</v>
      </c>
      <c r="AV109" s="145">
        <f t="shared" si="48"/>
        <v>1</v>
      </c>
      <c r="AW109" s="145">
        <f t="shared" si="49"/>
        <v>1</v>
      </c>
      <c r="AX109" s="145">
        <f t="shared" si="50"/>
        <v>1</v>
      </c>
      <c r="AY109" s="145">
        <f t="shared" si="51"/>
        <v>1</v>
      </c>
      <c r="AZ109" s="145">
        <f t="shared" si="52"/>
        <v>1</v>
      </c>
      <c r="BA109" s="145">
        <f t="shared" si="53"/>
        <v>1</v>
      </c>
      <c r="BB109" s="145">
        <f t="shared" si="54"/>
        <v>1</v>
      </c>
      <c r="BC109" s="145">
        <f t="shared" si="55"/>
        <v>1</v>
      </c>
      <c r="BD109" s="145">
        <f t="shared" si="56"/>
        <v>1</v>
      </c>
      <c r="BE109" s="145">
        <f t="shared" si="57"/>
        <v>1</v>
      </c>
      <c r="BF109" s="145">
        <f t="shared" si="58"/>
        <v>1</v>
      </c>
      <c r="BG109" s="145">
        <f t="shared" si="59"/>
        <v>1</v>
      </c>
      <c r="BH109" s="145">
        <f t="shared" si="60"/>
        <v>1</v>
      </c>
      <c r="BI109" s="145">
        <f t="shared" si="61"/>
        <v>1</v>
      </c>
      <c r="BJ109" s="145">
        <f t="shared" si="62"/>
        <v>1</v>
      </c>
    </row>
    <row r="110" spans="1:62" ht="15.75" x14ac:dyDescent="0.25">
      <c r="A110" s="344"/>
      <c r="B110" s="345" t="str">
        <f t="shared" si="32"/>
        <v/>
      </c>
      <c r="C110" s="346" t="str">
        <f>IF('תנאי סף'!$AK110&lt;&gt;1,"",'תנאי סף'!C110)</f>
        <v/>
      </c>
      <c r="D110" s="346" t="str">
        <f>IF('תנאי סף'!$AK110&lt;&gt;1,"",'תנאי סף'!D110)</f>
        <v/>
      </c>
      <c r="E110" s="346" t="str">
        <f>IF('תנאי סף'!$AK110&lt;&gt;1,"",'תנאי סף'!E110)</f>
        <v/>
      </c>
      <c r="F110" s="346" t="str">
        <f>IF('תנאי סף'!$AK110&lt;&gt;1,"",'תנאי סף'!F110)</f>
        <v/>
      </c>
      <c r="G110" s="347" t="str">
        <f>'עדיפות לפריפריה'!AA110</f>
        <v/>
      </c>
      <c r="H110" s="347" t="str">
        <f>'מספר המשתתפים'!AA110</f>
        <v/>
      </c>
      <c r="I110" s="347" t="str">
        <f>'ייחודיות ומורכבות'!Z110</f>
        <v/>
      </c>
      <c r="J110" s="347" t="str">
        <f>'מספר הרצות'!Z110</f>
        <v/>
      </c>
      <c r="K110" s="347" t="str">
        <f>'הערכה כללית ותרומה לקהילה'!Z110</f>
        <v/>
      </c>
      <c r="L110" s="347"/>
      <c r="M110" s="347"/>
      <c r="N110" s="347"/>
      <c r="O110" s="347"/>
      <c r="P110" s="348"/>
      <c r="Q110" s="348"/>
      <c r="R110" s="348"/>
      <c r="S110" s="348"/>
      <c r="T110" s="348"/>
      <c r="U110" s="348"/>
      <c r="V110" s="348"/>
      <c r="W110" s="348"/>
      <c r="X110" s="348"/>
      <c r="Y110" s="348"/>
      <c r="Z110" s="348"/>
      <c r="AA110" s="348"/>
      <c r="AB110" s="348"/>
      <c r="AC110" s="348"/>
      <c r="AD110" s="348"/>
      <c r="AE110" s="348"/>
      <c r="AF110" s="348"/>
      <c r="AG110" s="348" t="str">
        <f t="shared" si="33"/>
        <v/>
      </c>
      <c r="AH110" s="348" t="str">
        <f t="shared" si="34"/>
        <v/>
      </c>
      <c r="AI110" s="349" t="str">
        <f t="shared" si="35"/>
        <v/>
      </c>
      <c r="AJ110" s="145">
        <f t="shared" si="36"/>
        <v>1</v>
      </c>
      <c r="AK110" s="145">
        <f t="shared" si="37"/>
        <v>1</v>
      </c>
      <c r="AL110" s="145">
        <f t="shared" si="38"/>
        <v>1</v>
      </c>
      <c r="AM110" s="145">
        <f t="shared" si="39"/>
        <v>1</v>
      </c>
      <c r="AN110" s="145">
        <f t="shared" si="40"/>
        <v>1</v>
      </c>
      <c r="AO110" s="145">
        <f t="shared" si="41"/>
        <v>1</v>
      </c>
      <c r="AP110" s="145">
        <f t="shared" si="42"/>
        <v>1</v>
      </c>
      <c r="AQ110" s="145">
        <f t="shared" si="43"/>
        <v>1</v>
      </c>
      <c r="AR110" s="145">
        <f t="shared" si="44"/>
        <v>1</v>
      </c>
      <c r="AS110" s="145">
        <f t="shared" si="45"/>
        <v>1</v>
      </c>
      <c r="AT110" s="145">
        <f t="shared" si="46"/>
        <v>1</v>
      </c>
      <c r="AU110" s="145">
        <f t="shared" si="47"/>
        <v>1</v>
      </c>
      <c r="AV110" s="145">
        <f t="shared" si="48"/>
        <v>1</v>
      </c>
      <c r="AW110" s="145">
        <f t="shared" si="49"/>
        <v>1</v>
      </c>
      <c r="AX110" s="145">
        <f t="shared" si="50"/>
        <v>1</v>
      </c>
      <c r="AY110" s="145">
        <f t="shared" si="51"/>
        <v>1</v>
      </c>
      <c r="AZ110" s="145">
        <f t="shared" si="52"/>
        <v>1</v>
      </c>
      <c r="BA110" s="145">
        <f t="shared" si="53"/>
        <v>1</v>
      </c>
      <c r="BB110" s="145">
        <f t="shared" si="54"/>
        <v>1</v>
      </c>
      <c r="BC110" s="145">
        <f t="shared" si="55"/>
        <v>1</v>
      </c>
      <c r="BD110" s="145">
        <f t="shared" si="56"/>
        <v>1</v>
      </c>
      <c r="BE110" s="145">
        <f t="shared" si="57"/>
        <v>1</v>
      </c>
      <c r="BF110" s="145">
        <f t="shared" si="58"/>
        <v>1</v>
      </c>
      <c r="BG110" s="145">
        <f t="shared" si="59"/>
        <v>1</v>
      </c>
      <c r="BH110" s="145">
        <f t="shared" si="60"/>
        <v>1</v>
      </c>
      <c r="BI110" s="145">
        <f t="shared" si="61"/>
        <v>1</v>
      </c>
      <c r="BJ110" s="145">
        <f t="shared" si="62"/>
        <v>1</v>
      </c>
    </row>
    <row r="111" spans="1:62" ht="15.75" x14ac:dyDescent="0.25">
      <c r="A111" s="344"/>
      <c r="B111" s="345" t="str">
        <f t="shared" si="32"/>
        <v/>
      </c>
      <c r="C111" s="346" t="str">
        <f>IF('תנאי סף'!$AK111&lt;&gt;1,"",'תנאי סף'!C111)</f>
        <v/>
      </c>
      <c r="D111" s="346" t="str">
        <f>IF('תנאי סף'!$AK111&lt;&gt;1,"",'תנאי סף'!D111)</f>
        <v/>
      </c>
      <c r="E111" s="346" t="str">
        <f>IF('תנאי סף'!$AK111&lt;&gt;1,"",'תנאי סף'!E111)</f>
        <v/>
      </c>
      <c r="F111" s="346" t="str">
        <f>IF('תנאי סף'!$AK111&lt;&gt;1,"",'תנאי סף'!F111)</f>
        <v/>
      </c>
      <c r="G111" s="347" t="str">
        <f>'עדיפות לפריפריה'!AA111</f>
        <v/>
      </c>
      <c r="H111" s="347" t="str">
        <f>'מספר המשתתפים'!AA111</f>
        <v/>
      </c>
      <c r="I111" s="347" t="str">
        <f>'ייחודיות ומורכבות'!Z111</f>
        <v/>
      </c>
      <c r="J111" s="347" t="str">
        <f>'מספר הרצות'!Z111</f>
        <v/>
      </c>
      <c r="K111" s="347" t="str">
        <f>'הערכה כללית ותרומה לקהילה'!Z111</f>
        <v/>
      </c>
      <c r="L111" s="347"/>
      <c r="M111" s="347"/>
      <c r="N111" s="347"/>
      <c r="O111" s="347"/>
      <c r="P111" s="348"/>
      <c r="Q111" s="348"/>
      <c r="R111" s="348"/>
      <c r="S111" s="348"/>
      <c r="T111" s="348"/>
      <c r="U111" s="348"/>
      <c r="V111" s="348"/>
      <c r="W111" s="348"/>
      <c r="X111" s="348"/>
      <c r="Y111" s="348"/>
      <c r="Z111" s="348"/>
      <c r="AA111" s="348"/>
      <c r="AB111" s="348"/>
      <c r="AC111" s="348"/>
      <c r="AD111" s="348"/>
      <c r="AE111" s="348"/>
      <c r="AF111" s="348"/>
      <c r="AG111" s="348" t="str">
        <f t="shared" si="33"/>
        <v/>
      </c>
      <c r="AH111" s="348" t="str">
        <f t="shared" si="34"/>
        <v/>
      </c>
      <c r="AI111" s="349" t="str">
        <f t="shared" si="35"/>
        <v/>
      </c>
      <c r="AJ111" s="145">
        <f t="shared" si="36"/>
        <v>1</v>
      </c>
      <c r="AK111" s="145">
        <f t="shared" si="37"/>
        <v>1</v>
      </c>
      <c r="AL111" s="145">
        <f t="shared" si="38"/>
        <v>1</v>
      </c>
      <c r="AM111" s="145">
        <f t="shared" si="39"/>
        <v>1</v>
      </c>
      <c r="AN111" s="145">
        <f t="shared" si="40"/>
        <v>1</v>
      </c>
      <c r="AO111" s="145">
        <f t="shared" si="41"/>
        <v>1</v>
      </c>
      <c r="AP111" s="145">
        <f t="shared" si="42"/>
        <v>1</v>
      </c>
      <c r="AQ111" s="145">
        <f t="shared" si="43"/>
        <v>1</v>
      </c>
      <c r="AR111" s="145">
        <f t="shared" si="44"/>
        <v>1</v>
      </c>
      <c r="AS111" s="145">
        <f t="shared" si="45"/>
        <v>1</v>
      </c>
      <c r="AT111" s="145">
        <f t="shared" si="46"/>
        <v>1</v>
      </c>
      <c r="AU111" s="145">
        <f t="shared" si="47"/>
        <v>1</v>
      </c>
      <c r="AV111" s="145">
        <f t="shared" si="48"/>
        <v>1</v>
      </c>
      <c r="AW111" s="145">
        <f t="shared" si="49"/>
        <v>1</v>
      </c>
      <c r="AX111" s="145">
        <f t="shared" si="50"/>
        <v>1</v>
      </c>
      <c r="AY111" s="145">
        <f t="shared" si="51"/>
        <v>1</v>
      </c>
      <c r="AZ111" s="145">
        <f t="shared" si="52"/>
        <v>1</v>
      </c>
      <c r="BA111" s="145">
        <f t="shared" si="53"/>
        <v>1</v>
      </c>
      <c r="BB111" s="145">
        <f t="shared" si="54"/>
        <v>1</v>
      </c>
      <c r="BC111" s="145">
        <f t="shared" si="55"/>
        <v>1</v>
      </c>
      <c r="BD111" s="145">
        <f t="shared" si="56"/>
        <v>1</v>
      </c>
      <c r="BE111" s="145">
        <f t="shared" si="57"/>
        <v>1</v>
      </c>
      <c r="BF111" s="145">
        <f t="shared" si="58"/>
        <v>1</v>
      </c>
      <c r="BG111" s="145">
        <f t="shared" si="59"/>
        <v>1</v>
      </c>
      <c r="BH111" s="145">
        <f t="shared" si="60"/>
        <v>1</v>
      </c>
      <c r="BI111" s="145">
        <f t="shared" si="61"/>
        <v>1</v>
      </c>
      <c r="BJ111" s="145">
        <f t="shared" si="62"/>
        <v>1</v>
      </c>
    </row>
    <row r="112" spans="1:62" ht="15.75" x14ac:dyDescent="0.25">
      <c r="A112" s="344"/>
      <c r="B112" s="345" t="str">
        <f t="shared" si="32"/>
        <v/>
      </c>
      <c r="C112" s="346" t="str">
        <f>IF('תנאי סף'!$AK112&lt;&gt;1,"",'תנאי סף'!C112)</f>
        <v/>
      </c>
      <c r="D112" s="346" t="str">
        <f>IF('תנאי סף'!$AK112&lt;&gt;1,"",'תנאי סף'!D112)</f>
        <v/>
      </c>
      <c r="E112" s="346" t="str">
        <f>IF('תנאי סף'!$AK112&lt;&gt;1,"",'תנאי סף'!E112)</f>
        <v/>
      </c>
      <c r="F112" s="346" t="str">
        <f>IF('תנאי סף'!$AK112&lt;&gt;1,"",'תנאי סף'!F112)</f>
        <v/>
      </c>
      <c r="G112" s="347" t="str">
        <f>'עדיפות לפריפריה'!AA112</f>
        <v/>
      </c>
      <c r="H112" s="347" t="str">
        <f>'מספר המשתתפים'!AA112</f>
        <v/>
      </c>
      <c r="I112" s="347" t="str">
        <f>'ייחודיות ומורכבות'!Z112</f>
        <v/>
      </c>
      <c r="J112" s="347" t="str">
        <f>'מספר הרצות'!Z112</f>
        <v/>
      </c>
      <c r="K112" s="347" t="str">
        <f>'הערכה כללית ותרומה לקהילה'!Z112</f>
        <v/>
      </c>
      <c r="L112" s="347"/>
      <c r="M112" s="347"/>
      <c r="N112" s="347"/>
      <c r="O112" s="347"/>
      <c r="P112" s="348"/>
      <c r="Q112" s="348"/>
      <c r="R112" s="348"/>
      <c r="S112" s="348"/>
      <c r="T112" s="348"/>
      <c r="U112" s="348"/>
      <c r="V112" s="348"/>
      <c r="W112" s="348"/>
      <c r="X112" s="348"/>
      <c r="Y112" s="348"/>
      <c r="Z112" s="348"/>
      <c r="AA112" s="348"/>
      <c r="AB112" s="348"/>
      <c r="AC112" s="348"/>
      <c r="AD112" s="348"/>
      <c r="AE112" s="348"/>
      <c r="AF112" s="348"/>
      <c r="AG112" s="348" t="str">
        <f t="shared" si="33"/>
        <v/>
      </c>
      <c r="AH112" s="348" t="str">
        <f t="shared" si="34"/>
        <v/>
      </c>
      <c r="AI112" s="349" t="str">
        <f t="shared" si="35"/>
        <v/>
      </c>
      <c r="AJ112" s="145">
        <f t="shared" si="36"/>
        <v>1</v>
      </c>
      <c r="AK112" s="145">
        <f t="shared" si="37"/>
        <v>1</v>
      </c>
      <c r="AL112" s="145">
        <f t="shared" si="38"/>
        <v>1</v>
      </c>
      <c r="AM112" s="145">
        <f t="shared" si="39"/>
        <v>1</v>
      </c>
      <c r="AN112" s="145">
        <f t="shared" si="40"/>
        <v>1</v>
      </c>
      <c r="AO112" s="145">
        <f t="shared" si="41"/>
        <v>1</v>
      </c>
      <c r="AP112" s="145">
        <f t="shared" si="42"/>
        <v>1</v>
      </c>
      <c r="AQ112" s="145">
        <f t="shared" si="43"/>
        <v>1</v>
      </c>
      <c r="AR112" s="145">
        <f t="shared" si="44"/>
        <v>1</v>
      </c>
      <c r="AS112" s="145">
        <f t="shared" si="45"/>
        <v>1</v>
      </c>
      <c r="AT112" s="145">
        <f t="shared" si="46"/>
        <v>1</v>
      </c>
      <c r="AU112" s="145">
        <f t="shared" si="47"/>
        <v>1</v>
      </c>
      <c r="AV112" s="145">
        <f t="shared" si="48"/>
        <v>1</v>
      </c>
      <c r="AW112" s="145">
        <f t="shared" si="49"/>
        <v>1</v>
      </c>
      <c r="AX112" s="145">
        <f t="shared" si="50"/>
        <v>1</v>
      </c>
      <c r="AY112" s="145">
        <f t="shared" si="51"/>
        <v>1</v>
      </c>
      <c r="AZ112" s="145">
        <f t="shared" si="52"/>
        <v>1</v>
      </c>
      <c r="BA112" s="145">
        <f t="shared" si="53"/>
        <v>1</v>
      </c>
      <c r="BB112" s="145">
        <f t="shared" si="54"/>
        <v>1</v>
      </c>
      <c r="BC112" s="145">
        <f t="shared" si="55"/>
        <v>1</v>
      </c>
      <c r="BD112" s="145">
        <f t="shared" si="56"/>
        <v>1</v>
      </c>
      <c r="BE112" s="145">
        <f t="shared" si="57"/>
        <v>1</v>
      </c>
      <c r="BF112" s="145">
        <f t="shared" si="58"/>
        <v>1</v>
      </c>
      <c r="BG112" s="145">
        <f t="shared" si="59"/>
        <v>1</v>
      </c>
      <c r="BH112" s="145">
        <f t="shared" si="60"/>
        <v>1</v>
      </c>
      <c r="BI112" s="145">
        <f t="shared" si="61"/>
        <v>1</v>
      </c>
      <c r="BJ112" s="145">
        <f t="shared" si="62"/>
        <v>1</v>
      </c>
    </row>
    <row r="113" spans="1:62" ht="15.75" x14ac:dyDescent="0.25">
      <c r="A113" s="344"/>
      <c r="B113" s="345" t="str">
        <f t="shared" si="32"/>
        <v/>
      </c>
      <c r="C113" s="346" t="str">
        <f>IF('תנאי סף'!$AK113&lt;&gt;1,"",'תנאי סף'!C113)</f>
        <v/>
      </c>
      <c r="D113" s="346" t="str">
        <f>IF('תנאי סף'!$AK113&lt;&gt;1,"",'תנאי סף'!D113)</f>
        <v/>
      </c>
      <c r="E113" s="346" t="str">
        <f>IF('תנאי סף'!$AK113&lt;&gt;1,"",'תנאי סף'!E113)</f>
        <v/>
      </c>
      <c r="F113" s="346" t="str">
        <f>IF('תנאי סף'!$AK113&lt;&gt;1,"",'תנאי סף'!F113)</f>
        <v/>
      </c>
      <c r="G113" s="347" t="str">
        <f>'עדיפות לפריפריה'!AA113</f>
        <v/>
      </c>
      <c r="H113" s="347" t="str">
        <f>'מספר המשתתפים'!AA113</f>
        <v/>
      </c>
      <c r="I113" s="347" t="str">
        <f>'ייחודיות ומורכבות'!Z113</f>
        <v/>
      </c>
      <c r="J113" s="347" t="str">
        <f>'מספר הרצות'!Z113</f>
        <v/>
      </c>
      <c r="K113" s="347" t="str">
        <f>'הערכה כללית ותרומה לקהילה'!Z113</f>
        <v/>
      </c>
      <c r="L113" s="347"/>
      <c r="M113" s="347"/>
      <c r="N113" s="347"/>
      <c r="O113" s="347"/>
      <c r="P113" s="348"/>
      <c r="Q113" s="348"/>
      <c r="R113" s="348"/>
      <c r="S113" s="348"/>
      <c r="T113" s="348"/>
      <c r="U113" s="348"/>
      <c r="V113" s="348"/>
      <c r="W113" s="348"/>
      <c r="X113" s="348"/>
      <c r="Y113" s="348"/>
      <c r="Z113" s="348"/>
      <c r="AA113" s="348"/>
      <c r="AB113" s="348"/>
      <c r="AC113" s="348"/>
      <c r="AD113" s="348"/>
      <c r="AE113" s="348"/>
      <c r="AF113" s="348"/>
      <c r="AG113" s="348" t="str">
        <f t="shared" si="33"/>
        <v/>
      </c>
      <c r="AH113" s="348" t="str">
        <f t="shared" si="34"/>
        <v/>
      </c>
      <c r="AI113" s="349" t="str">
        <f t="shared" si="35"/>
        <v/>
      </c>
      <c r="AJ113" s="145">
        <f t="shared" si="36"/>
        <v>1</v>
      </c>
      <c r="AK113" s="145">
        <f t="shared" si="37"/>
        <v>1</v>
      </c>
      <c r="AL113" s="145">
        <f t="shared" si="38"/>
        <v>1</v>
      </c>
      <c r="AM113" s="145">
        <f t="shared" si="39"/>
        <v>1</v>
      </c>
      <c r="AN113" s="145">
        <f t="shared" si="40"/>
        <v>1</v>
      </c>
      <c r="AO113" s="145">
        <f t="shared" si="41"/>
        <v>1</v>
      </c>
      <c r="AP113" s="145">
        <f t="shared" si="42"/>
        <v>1</v>
      </c>
      <c r="AQ113" s="145">
        <f t="shared" si="43"/>
        <v>1</v>
      </c>
      <c r="AR113" s="145">
        <f t="shared" si="44"/>
        <v>1</v>
      </c>
      <c r="AS113" s="145">
        <f t="shared" si="45"/>
        <v>1</v>
      </c>
      <c r="AT113" s="145">
        <f t="shared" si="46"/>
        <v>1</v>
      </c>
      <c r="AU113" s="145">
        <f t="shared" si="47"/>
        <v>1</v>
      </c>
      <c r="AV113" s="145">
        <f t="shared" si="48"/>
        <v>1</v>
      </c>
      <c r="AW113" s="145">
        <f t="shared" si="49"/>
        <v>1</v>
      </c>
      <c r="AX113" s="145">
        <f t="shared" si="50"/>
        <v>1</v>
      </c>
      <c r="AY113" s="145">
        <f t="shared" si="51"/>
        <v>1</v>
      </c>
      <c r="AZ113" s="145">
        <f t="shared" si="52"/>
        <v>1</v>
      </c>
      <c r="BA113" s="145">
        <f t="shared" si="53"/>
        <v>1</v>
      </c>
      <c r="BB113" s="145">
        <f t="shared" si="54"/>
        <v>1</v>
      </c>
      <c r="BC113" s="145">
        <f t="shared" si="55"/>
        <v>1</v>
      </c>
      <c r="BD113" s="145">
        <f t="shared" si="56"/>
        <v>1</v>
      </c>
      <c r="BE113" s="145">
        <f t="shared" si="57"/>
        <v>1</v>
      </c>
      <c r="BF113" s="145">
        <f t="shared" si="58"/>
        <v>1</v>
      </c>
      <c r="BG113" s="145">
        <f t="shared" si="59"/>
        <v>1</v>
      </c>
      <c r="BH113" s="145">
        <f t="shared" si="60"/>
        <v>1</v>
      </c>
      <c r="BI113" s="145">
        <f t="shared" si="61"/>
        <v>1</v>
      </c>
      <c r="BJ113" s="145">
        <f t="shared" si="62"/>
        <v>1</v>
      </c>
    </row>
    <row r="114" spans="1:62" ht="15.75" x14ac:dyDescent="0.25">
      <c r="A114" s="344"/>
      <c r="B114" s="345" t="str">
        <f t="shared" si="32"/>
        <v/>
      </c>
      <c r="C114" s="346" t="str">
        <f>IF('תנאי סף'!$AK114&lt;&gt;1,"",'תנאי סף'!C114)</f>
        <v/>
      </c>
      <c r="D114" s="346" t="str">
        <f>IF('תנאי סף'!$AK114&lt;&gt;1,"",'תנאי סף'!D114)</f>
        <v/>
      </c>
      <c r="E114" s="346" t="str">
        <f>IF('תנאי סף'!$AK114&lt;&gt;1,"",'תנאי סף'!E114)</f>
        <v/>
      </c>
      <c r="F114" s="346" t="str">
        <f>IF('תנאי סף'!$AK114&lt;&gt;1,"",'תנאי סף'!F114)</f>
        <v/>
      </c>
      <c r="G114" s="347" t="str">
        <f>'עדיפות לפריפריה'!AA114</f>
        <v/>
      </c>
      <c r="H114" s="347" t="str">
        <f>'מספר המשתתפים'!AA114</f>
        <v/>
      </c>
      <c r="I114" s="347" t="str">
        <f>'ייחודיות ומורכבות'!Z114</f>
        <v/>
      </c>
      <c r="J114" s="347" t="str">
        <f>'מספר הרצות'!Z114</f>
        <v/>
      </c>
      <c r="K114" s="347" t="str">
        <f>'הערכה כללית ותרומה לקהילה'!Z114</f>
        <v/>
      </c>
      <c r="L114" s="347"/>
      <c r="M114" s="347"/>
      <c r="N114" s="347"/>
      <c r="O114" s="347"/>
      <c r="P114" s="348"/>
      <c r="Q114" s="348"/>
      <c r="R114" s="348"/>
      <c r="S114" s="348"/>
      <c r="T114" s="348"/>
      <c r="U114" s="348"/>
      <c r="V114" s="348"/>
      <c r="W114" s="348"/>
      <c r="X114" s="348"/>
      <c r="Y114" s="348"/>
      <c r="Z114" s="348"/>
      <c r="AA114" s="348"/>
      <c r="AB114" s="348"/>
      <c r="AC114" s="348"/>
      <c r="AD114" s="348"/>
      <c r="AE114" s="348"/>
      <c r="AF114" s="348"/>
      <c r="AG114" s="348" t="str">
        <f t="shared" si="33"/>
        <v/>
      </c>
      <c r="AH114" s="348" t="str">
        <f t="shared" si="34"/>
        <v/>
      </c>
      <c r="AI114" s="349" t="str">
        <f t="shared" si="35"/>
        <v/>
      </c>
      <c r="AJ114" s="145">
        <f t="shared" si="36"/>
        <v>1</v>
      </c>
      <c r="AK114" s="145">
        <f t="shared" si="37"/>
        <v>1</v>
      </c>
      <c r="AL114" s="145">
        <f t="shared" si="38"/>
        <v>1</v>
      </c>
      <c r="AM114" s="145">
        <f t="shared" si="39"/>
        <v>1</v>
      </c>
      <c r="AN114" s="145">
        <f t="shared" si="40"/>
        <v>1</v>
      </c>
      <c r="AO114" s="145">
        <f t="shared" si="41"/>
        <v>1</v>
      </c>
      <c r="AP114" s="145">
        <f t="shared" si="42"/>
        <v>1</v>
      </c>
      <c r="AQ114" s="145">
        <f t="shared" si="43"/>
        <v>1</v>
      </c>
      <c r="AR114" s="145">
        <f t="shared" si="44"/>
        <v>1</v>
      </c>
      <c r="AS114" s="145">
        <f t="shared" si="45"/>
        <v>1</v>
      </c>
      <c r="AT114" s="145">
        <f t="shared" si="46"/>
        <v>1</v>
      </c>
      <c r="AU114" s="145">
        <f t="shared" si="47"/>
        <v>1</v>
      </c>
      <c r="AV114" s="145">
        <f t="shared" si="48"/>
        <v>1</v>
      </c>
      <c r="AW114" s="145">
        <f t="shared" si="49"/>
        <v>1</v>
      </c>
      <c r="AX114" s="145">
        <f t="shared" si="50"/>
        <v>1</v>
      </c>
      <c r="AY114" s="145">
        <f t="shared" si="51"/>
        <v>1</v>
      </c>
      <c r="AZ114" s="145">
        <f t="shared" si="52"/>
        <v>1</v>
      </c>
      <c r="BA114" s="145">
        <f t="shared" si="53"/>
        <v>1</v>
      </c>
      <c r="BB114" s="145">
        <f t="shared" si="54"/>
        <v>1</v>
      </c>
      <c r="BC114" s="145">
        <f t="shared" si="55"/>
        <v>1</v>
      </c>
      <c r="BD114" s="145">
        <f t="shared" si="56"/>
        <v>1</v>
      </c>
      <c r="BE114" s="145">
        <f t="shared" si="57"/>
        <v>1</v>
      </c>
      <c r="BF114" s="145">
        <f t="shared" si="58"/>
        <v>1</v>
      </c>
      <c r="BG114" s="145">
        <f t="shared" si="59"/>
        <v>1</v>
      </c>
      <c r="BH114" s="145">
        <f t="shared" si="60"/>
        <v>1</v>
      </c>
      <c r="BI114" s="145">
        <f t="shared" si="61"/>
        <v>1</v>
      </c>
      <c r="BJ114" s="145">
        <f t="shared" si="62"/>
        <v>1</v>
      </c>
    </row>
    <row r="115" spans="1:62" ht="15.75" x14ac:dyDescent="0.25">
      <c r="A115" s="344"/>
      <c r="B115" s="345" t="str">
        <f t="shared" si="32"/>
        <v/>
      </c>
      <c r="C115" s="346" t="str">
        <f>IF('תנאי סף'!$AK115&lt;&gt;1,"",'תנאי סף'!C115)</f>
        <v/>
      </c>
      <c r="D115" s="346" t="str">
        <f>IF('תנאי סף'!$AK115&lt;&gt;1,"",'תנאי סף'!D115)</f>
        <v/>
      </c>
      <c r="E115" s="346" t="str">
        <f>IF('תנאי סף'!$AK115&lt;&gt;1,"",'תנאי סף'!E115)</f>
        <v/>
      </c>
      <c r="F115" s="346" t="str">
        <f>IF('תנאי סף'!$AK115&lt;&gt;1,"",'תנאי סף'!F115)</f>
        <v/>
      </c>
      <c r="G115" s="347" t="str">
        <f>'עדיפות לפריפריה'!AA115</f>
        <v/>
      </c>
      <c r="H115" s="347" t="str">
        <f>'מספר המשתתפים'!AA115</f>
        <v/>
      </c>
      <c r="I115" s="347" t="str">
        <f>'ייחודיות ומורכבות'!Z115</f>
        <v/>
      </c>
      <c r="J115" s="347" t="str">
        <f>'מספר הרצות'!Z115</f>
        <v/>
      </c>
      <c r="K115" s="347" t="str">
        <f>'הערכה כללית ותרומה לקהילה'!Z115</f>
        <v/>
      </c>
      <c r="L115" s="347"/>
      <c r="M115" s="347"/>
      <c r="N115" s="347"/>
      <c r="O115" s="347"/>
      <c r="P115" s="348"/>
      <c r="Q115" s="348"/>
      <c r="R115" s="348"/>
      <c r="S115" s="348"/>
      <c r="T115" s="348"/>
      <c r="U115" s="348"/>
      <c r="V115" s="348"/>
      <c r="W115" s="348"/>
      <c r="X115" s="348"/>
      <c r="Y115" s="348"/>
      <c r="Z115" s="348"/>
      <c r="AA115" s="348"/>
      <c r="AB115" s="348"/>
      <c r="AC115" s="348"/>
      <c r="AD115" s="348"/>
      <c r="AE115" s="348"/>
      <c r="AF115" s="348"/>
      <c r="AG115" s="348" t="str">
        <f t="shared" si="33"/>
        <v/>
      </c>
      <c r="AH115" s="348" t="str">
        <f t="shared" si="34"/>
        <v/>
      </c>
      <c r="AI115" s="349" t="str">
        <f t="shared" si="35"/>
        <v/>
      </c>
      <c r="AJ115" s="145">
        <f t="shared" si="36"/>
        <v>1</v>
      </c>
      <c r="AK115" s="145">
        <f t="shared" si="37"/>
        <v>1</v>
      </c>
      <c r="AL115" s="145">
        <f t="shared" si="38"/>
        <v>1</v>
      </c>
      <c r="AM115" s="145">
        <f t="shared" si="39"/>
        <v>1</v>
      </c>
      <c r="AN115" s="145">
        <f t="shared" si="40"/>
        <v>1</v>
      </c>
      <c r="AO115" s="145">
        <f t="shared" si="41"/>
        <v>1</v>
      </c>
      <c r="AP115" s="145">
        <f t="shared" si="42"/>
        <v>1</v>
      </c>
      <c r="AQ115" s="145">
        <f t="shared" si="43"/>
        <v>1</v>
      </c>
      <c r="AR115" s="145">
        <f t="shared" si="44"/>
        <v>1</v>
      </c>
      <c r="AS115" s="145">
        <f t="shared" si="45"/>
        <v>1</v>
      </c>
      <c r="AT115" s="145">
        <f t="shared" si="46"/>
        <v>1</v>
      </c>
      <c r="AU115" s="145">
        <f t="shared" si="47"/>
        <v>1</v>
      </c>
      <c r="AV115" s="145">
        <f t="shared" si="48"/>
        <v>1</v>
      </c>
      <c r="AW115" s="145">
        <f t="shared" si="49"/>
        <v>1</v>
      </c>
      <c r="AX115" s="145">
        <f t="shared" si="50"/>
        <v>1</v>
      </c>
      <c r="AY115" s="145">
        <f t="shared" si="51"/>
        <v>1</v>
      </c>
      <c r="AZ115" s="145">
        <f t="shared" si="52"/>
        <v>1</v>
      </c>
      <c r="BA115" s="145">
        <f t="shared" si="53"/>
        <v>1</v>
      </c>
      <c r="BB115" s="145">
        <f t="shared" si="54"/>
        <v>1</v>
      </c>
      <c r="BC115" s="145">
        <f t="shared" si="55"/>
        <v>1</v>
      </c>
      <c r="BD115" s="145">
        <f t="shared" si="56"/>
        <v>1</v>
      </c>
      <c r="BE115" s="145">
        <f t="shared" si="57"/>
        <v>1</v>
      </c>
      <c r="BF115" s="145">
        <f t="shared" si="58"/>
        <v>1</v>
      </c>
      <c r="BG115" s="145">
        <f t="shared" si="59"/>
        <v>1</v>
      </c>
      <c r="BH115" s="145">
        <f t="shared" si="60"/>
        <v>1</v>
      </c>
      <c r="BI115" s="145">
        <f t="shared" si="61"/>
        <v>1</v>
      </c>
      <c r="BJ115" s="145">
        <f t="shared" si="62"/>
        <v>1</v>
      </c>
    </row>
    <row r="116" spans="1:62" ht="15.75" x14ac:dyDescent="0.25">
      <c r="A116" s="344"/>
      <c r="B116" s="345" t="str">
        <f t="shared" si="32"/>
        <v/>
      </c>
      <c r="C116" s="346" t="str">
        <f>IF('תנאי סף'!$AK116&lt;&gt;1,"",'תנאי סף'!C116)</f>
        <v/>
      </c>
      <c r="D116" s="346" t="str">
        <f>IF('תנאי סף'!$AK116&lt;&gt;1,"",'תנאי סף'!D116)</f>
        <v/>
      </c>
      <c r="E116" s="346" t="str">
        <f>IF('תנאי סף'!$AK116&lt;&gt;1,"",'תנאי סף'!E116)</f>
        <v/>
      </c>
      <c r="F116" s="346" t="str">
        <f>IF('תנאי סף'!$AK116&lt;&gt;1,"",'תנאי סף'!F116)</f>
        <v/>
      </c>
      <c r="G116" s="347" t="str">
        <f>'עדיפות לפריפריה'!AA116</f>
        <v/>
      </c>
      <c r="H116" s="347" t="str">
        <f>'מספר המשתתפים'!AA116</f>
        <v/>
      </c>
      <c r="I116" s="347" t="str">
        <f>'ייחודיות ומורכבות'!Z116</f>
        <v/>
      </c>
      <c r="J116" s="347" t="str">
        <f>'מספר הרצות'!Z116</f>
        <v/>
      </c>
      <c r="K116" s="347" t="str">
        <f>'הערכה כללית ותרומה לקהילה'!Z116</f>
        <v/>
      </c>
      <c r="L116" s="347"/>
      <c r="M116" s="347"/>
      <c r="N116" s="347"/>
      <c r="O116" s="347"/>
      <c r="P116" s="348"/>
      <c r="Q116" s="348"/>
      <c r="R116" s="348"/>
      <c r="S116" s="348"/>
      <c r="T116" s="348"/>
      <c r="U116" s="348"/>
      <c r="V116" s="348"/>
      <c r="W116" s="348"/>
      <c r="X116" s="348"/>
      <c r="Y116" s="348"/>
      <c r="Z116" s="348"/>
      <c r="AA116" s="348"/>
      <c r="AB116" s="348"/>
      <c r="AC116" s="348"/>
      <c r="AD116" s="348"/>
      <c r="AE116" s="348"/>
      <c r="AF116" s="348"/>
      <c r="AG116" s="348" t="str">
        <f t="shared" si="33"/>
        <v/>
      </c>
      <c r="AH116" s="348" t="str">
        <f t="shared" si="34"/>
        <v/>
      </c>
      <c r="AI116" s="349" t="str">
        <f t="shared" si="35"/>
        <v/>
      </c>
      <c r="AJ116" s="145">
        <f t="shared" si="36"/>
        <v>1</v>
      </c>
      <c r="AK116" s="145">
        <f t="shared" si="37"/>
        <v>1</v>
      </c>
      <c r="AL116" s="145">
        <f t="shared" si="38"/>
        <v>1</v>
      </c>
      <c r="AM116" s="145">
        <f t="shared" si="39"/>
        <v>1</v>
      </c>
      <c r="AN116" s="145">
        <f t="shared" si="40"/>
        <v>1</v>
      </c>
      <c r="AO116" s="145">
        <f t="shared" si="41"/>
        <v>1</v>
      </c>
      <c r="AP116" s="145">
        <f t="shared" si="42"/>
        <v>1</v>
      </c>
      <c r="AQ116" s="145">
        <f t="shared" si="43"/>
        <v>1</v>
      </c>
      <c r="AR116" s="145">
        <f t="shared" si="44"/>
        <v>1</v>
      </c>
      <c r="AS116" s="145">
        <f t="shared" si="45"/>
        <v>1</v>
      </c>
      <c r="AT116" s="145">
        <f t="shared" si="46"/>
        <v>1</v>
      </c>
      <c r="AU116" s="145">
        <f t="shared" si="47"/>
        <v>1</v>
      </c>
      <c r="AV116" s="145">
        <f t="shared" si="48"/>
        <v>1</v>
      </c>
      <c r="AW116" s="145">
        <f t="shared" si="49"/>
        <v>1</v>
      </c>
      <c r="AX116" s="145">
        <f t="shared" si="50"/>
        <v>1</v>
      </c>
      <c r="AY116" s="145">
        <f t="shared" si="51"/>
        <v>1</v>
      </c>
      <c r="AZ116" s="145">
        <f t="shared" si="52"/>
        <v>1</v>
      </c>
      <c r="BA116" s="145">
        <f t="shared" si="53"/>
        <v>1</v>
      </c>
      <c r="BB116" s="145">
        <f t="shared" si="54"/>
        <v>1</v>
      </c>
      <c r="BC116" s="145">
        <f t="shared" si="55"/>
        <v>1</v>
      </c>
      <c r="BD116" s="145">
        <f t="shared" si="56"/>
        <v>1</v>
      </c>
      <c r="BE116" s="145">
        <f t="shared" si="57"/>
        <v>1</v>
      </c>
      <c r="BF116" s="145">
        <f t="shared" si="58"/>
        <v>1</v>
      </c>
      <c r="BG116" s="145">
        <f t="shared" si="59"/>
        <v>1</v>
      </c>
      <c r="BH116" s="145">
        <f t="shared" si="60"/>
        <v>1</v>
      </c>
      <c r="BI116" s="145">
        <f t="shared" si="61"/>
        <v>1</v>
      </c>
      <c r="BJ116" s="145">
        <f t="shared" si="62"/>
        <v>1</v>
      </c>
    </row>
    <row r="117" spans="1:62" ht="15.75" x14ac:dyDescent="0.25">
      <c r="A117" s="344"/>
      <c r="B117" s="345" t="str">
        <f t="shared" si="32"/>
        <v/>
      </c>
      <c r="C117" s="346" t="str">
        <f>IF('תנאי סף'!$AK117&lt;&gt;1,"",'תנאי סף'!C117)</f>
        <v/>
      </c>
      <c r="D117" s="346" t="str">
        <f>IF('תנאי סף'!$AK117&lt;&gt;1,"",'תנאי סף'!D117)</f>
        <v/>
      </c>
      <c r="E117" s="346" t="str">
        <f>IF('תנאי סף'!$AK117&lt;&gt;1,"",'תנאי סף'!E117)</f>
        <v/>
      </c>
      <c r="F117" s="346" t="str">
        <f>IF('תנאי סף'!$AK117&lt;&gt;1,"",'תנאי סף'!F117)</f>
        <v/>
      </c>
      <c r="G117" s="347" t="str">
        <f>'עדיפות לפריפריה'!AA117</f>
        <v/>
      </c>
      <c r="H117" s="347" t="str">
        <f>'מספר המשתתפים'!AA117</f>
        <v/>
      </c>
      <c r="I117" s="347" t="str">
        <f>'ייחודיות ומורכבות'!Z117</f>
        <v/>
      </c>
      <c r="J117" s="347" t="str">
        <f>'מספר הרצות'!Z117</f>
        <v/>
      </c>
      <c r="K117" s="347" t="str">
        <f>'הערכה כללית ותרומה לקהילה'!Z117</f>
        <v/>
      </c>
      <c r="L117" s="347"/>
      <c r="M117" s="347"/>
      <c r="N117" s="347"/>
      <c r="O117" s="347"/>
      <c r="P117" s="348"/>
      <c r="Q117" s="348"/>
      <c r="R117" s="348"/>
      <c r="S117" s="348"/>
      <c r="T117" s="348"/>
      <c r="U117" s="348"/>
      <c r="V117" s="348"/>
      <c r="W117" s="348"/>
      <c r="X117" s="348"/>
      <c r="Y117" s="348"/>
      <c r="Z117" s="348"/>
      <c r="AA117" s="348"/>
      <c r="AB117" s="348"/>
      <c r="AC117" s="348"/>
      <c r="AD117" s="348"/>
      <c r="AE117" s="348"/>
      <c r="AF117" s="348"/>
      <c r="AG117" s="348" t="str">
        <f t="shared" si="33"/>
        <v/>
      </c>
      <c r="AH117" s="348" t="str">
        <f t="shared" si="34"/>
        <v/>
      </c>
      <c r="AI117" s="349" t="str">
        <f t="shared" si="35"/>
        <v/>
      </c>
      <c r="AJ117" s="145">
        <f t="shared" si="36"/>
        <v>1</v>
      </c>
      <c r="AK117" s="145">
        <f t="shared" si="37"/>
        <v>1</v>
      </c>
      <c r="AL117" s="145">
        <f t="shared" si="38"/>
        <v>1</v>
      </c>
      <c r="AM117" s="145">
        <f t="shared" si="39"/>
        <v>1</v>
      </c>
      <c r="AN117" s="145">
        <f t="shared" si="40"/>
        <v>1</v>
      </c>
      <c r="AO117" s="145">
        <f t="shared" si="41"/>
        <v>1</v>
      </c>
      <c r="AP117" s="145">
        <f t="shared" si="42"/>
        <v>1</v>
      </c>
      <c r="AQ117" s="145">
        <f t="shared" si="43"/>
        <v>1</v>
      </c>
      <c r="AR117" s="145">
        <f t="shared" si="44"/>
        <v>1</v>
      </c>
      <c r="AS117" s="145">
        <f t="shared" si="45"/>
        <v>1</v>
      </c>
      <c r="AT117" s="145">
        <f t="shared" si="46"/>
        <v>1</v>
      </c>
      <c r="AU117" s="145">
        <f t="shared" si="47"/>
        <v>1</v>
      </c>
      <c r="AV117" s="145">
        <f t="shared" si="48"/>
        <v>1</v>
      </c>
      <c r="AW117" s="145">
        <f t="shared" si="49"/>
        <v>1</v>
      </c>
      <c r="AX117" s="145">
        <f t="shared" si="50"/>
        <v>1</v>
      </c>
      <c r="AY117" s="145">
        <f t="shared" si="51"/>
        <v>1</v>
      </c>
      <c r="AZ117" s="145">
        <f t="shared" si="52"/>
        <v>1</v>
      </c>
      <c r="BA117" s="145">
        <f t="shared" si="53"/>
        <v>1</v>
      </c>
      <c r="BB117" s="145">
        <f t="shared" si="54"/>
        <v>1</v>
      </c>
      <c r="BC117" s="145">
        <f t="shared" si="55"/>
        <v>1</v>
      </c>
      <c r="BD117" s="145">
        <f t="shared" si="56"/>
        <v>1</v>
      </c>
      <c r="BE117" s="145">
        <f t="shared" si="57"/>
        <v>1</v>
      </c>
      <c r="BF117" s="145">
        <f t="shared" si="58"/>
        <v>1</v>
      </c>
      <c r="BG117" s="145">
        <f t="shared" si="59"/>
        <v>1</v>
      </c>
      <c r="BH117" s="145">
        <f t="shared" si="60"/>
        <v>1</v>
      </c>
      <c r="BI117" s="145">
        <f t="shared" si="61"/>
        <v>1</v>
      </c>
      <c r="BJ117" s="145">
        <f t="shared" si="62"/>
        <v>1</v>
      </c>
    </row>
    <row r="118" spans="1:62" ht="15.75" x14ac:dyDescent="0.25">
      <c r="A118" s="344"/>
      <c r="B118" s="345" t="str">
        <f t="shared" si="32"/>
        <v/>
      </c>
      <c r="C118" s="346" t="str">
        <f>IF('תנאי סף'!$AK118&lt;&gt;1,"",'תנאי סף'!C118)</f>
        <v/>
      </c>
      <c r="D118" s="346" t="str">
        <f>IF('תנאי סף'!$AK118&lt;&gt;1,"",'תנאי סף'!D118)</f>
        <v/>
      </c>
      <c r="E118" s="346" t="str">
        <f>IF('תנאי סף'!$AK118&lt;&gt;1,"",'תנאי סף'!E118)</f>
        <v/>
      </c>
      <c r="F118" s="346" t="str">
        <f>IF('תנאי סף'!$AK118&lt;&gt;1,"",'תנאי סף'!F118)</f>
        <v/>
      </c>
      <c r="G118" s="347" t="str">
        <f>'עדיפות לפריפריה'!AA118</f>
        <v/>
      </c>
      <c r="H118" s="347" t="str">
        <f>'מספר המשתתפים'!AA118</f>
        <v/>
      </c>
      <c r="I118" s="347" t="str">
        <f>'ייחודיות ומורכבות'!Z118</f>
        <v/>
      </c>
      <c r="J118" s="347" t="str">
        <f>'מספר הרצות'!Z118</f>
        <v/>
      </c>
      <c r="K118" s="347" t="str">
        <f>'הערכה כללית ותרומה לקהילה'!Z118</f>
        <v/>
      </c>
      <c r="L118" s="347"/>
      <c r="M118" s="347"/>
      <c r="N118" s="347"/>
      <c r="O118" s="347"/>
      <c r="P118" s="348"/>
      <c r="Q118" s="348"/>
      <c r="R118" s="348"/>
      <c r="S118" s="348"/>
      <c r="T118" s="348"/>
      <c r="U118" s="348"/>
      <c r="V118" s="348"/>
      <c r="W118" s="348"/>
      <c r="X118" s="348"/>
      <c r="Y118" s="348"/>
      <c r="Z118" s="348"/>
      <c r="AA118" s="348"/>
      <c r="AB118" s="348"/>
      <c r="AC118" s="348"/>
      <c r="AD118" s="348"/>
      <c r="AE118" s="348"/>
      <c r="AF118" s="348"/>
      <c r="AG118" s="348" t="str">
        <f t="shared" si="33"/>
        <v/>
      </c>
      <c r="AH118" s="348" t="str">
        <f t="shared" si="34"/>
        <v/>
      </c>
      <c r="AI118" s="349" t="str">
        <f t="shared" si="35"/>
        <v/>
      </c>
      <c r="AJ118" s="145">
        <f t="shared" si="36"/>
        <v>1</v>
      </c>
      <c r="AK118" s="145">
        <f t="shared" si="37"/>
        <v>1</v>
      </c>
      <c r="AL118" s="145">
        <f t="shared" si="38"/>
        <v>1</v>
      </c>
      <c r="AM118" s="145">
        <f t="shared" si="39"/>
        <v>1</v>
      </c>
      <c r="AN118" s="145">
        <f t="shared" si="40"/>
        <v>1</v>
      </c>
      <c r="AO118" s="145">
        <f t="shared" si="41"/>
        <v>1</v>
      </c>
      <c r="AP118" s="145">
        <f t="shared" si="42"/>
        <v>1</v>
      </c>
      <c r="AQ118" s="145">
        <f t="shared" si="43"/>
        <v>1</v>
      </c>
      <c r="AR118" s="145">
        <f t="shared" si="44"/>
        <v>1</v>
      </c>
      <c r="AS118" s="145">
        <f t="shared" si="45"/>
        <v>1</v>
      </c>
      <c r="AT118" s="145">
        <f t="shared" si="46"/>
        <v>1</v>
      </c>
      <c r="AU118" s="145">
        <f t="shared" si="47"/>
        <v>1</v>
      </c>
      <c r="AV118" s="145">
        <f t="shared" si="48"/>
        <v>1</v>
      </c>
      <c r="AW118" s="145">
        <f t="shared" si="49"/>
        <v>1</v>
      </c>
      <c r="AX118" s="145">
        <f t="shared" si="50"/>
        <v>1</v>
      </c>
      <c r="AY118" s="145">
        <f t="shared" si="51"/>
        <v>1</v>
      </c>
      <c r="AZ118" s="145">
        <f t="shared" si="52"/>
        <v>1</v>
      </c>
      <c r="BA118" s="145">
        <f t="shared" si="53"/>
        <v>1</v>
      </c>
      <c r="BB118" s="145">
        <f t="shared" si="54"/>
        <v>1</v>
      </c>
      <c r="BC118" s="145">
        <f t="shared" si="55"/>
        <v>1</v>
      </c>
      <c r="BD118" s="145">
        <f t="shared" si="56"/>
        <v>1</v>
      </c>
      <c r="BE118" s="145">
        <f t="shared" si="57"/>
        <v>1</v>
      </c>
      <c r="BF118" s="145">
        <f t="shared" si="58"/>
        <v>1</v>
      </c>
      <c r="BG118" s="145">
        <f t="shared" si="59"/>
        <v>1</v>
      </c>
      <c r="BH118" s="145">
        <f t="shared" si="60"/>
        <v>1</v>
      </c>
      <c r="BI118" s="145">
        <f t="shared" si="61"/>
        <v>1</v>
      </c>
      <c r="BJ118" s="145">
        <f t="shared" si="62"/>
        <v>1</v>
      </c>
    </row>
    <row r="119" spans="1:62" ht="15.75" x14ac:dyDescent="0.25">
      <c r="A119" s="344"/>
      <c r="B119" s="345" t="str">
        <f t="shared" si="32"/>
        <v/>
      </c>
      <c r="C119" s="346" t="str">
        <f>IF('תנאי סף'!$AK119&lt;&gt;1,"",'תנאי סף'!C119)</f>
        <v/>
      </c>
      <c r="D119" s="346" t="str">
        <f>IF('תנאי סף'!$AK119&lt;&gt;1,"",'תנאי סף'!D119)</f>
        <v/>
      </c>
      <c r="E119" s="346" t="str">
        <f>IF('תנאי סף'!$AK119&lt;&gt;1,"",'תנאי סף'!E119)</f>
        <v/>
      </c>
      <c r="F119" s="346" t="str">
        <f>IF('תנאי סף'!$AK119&lt;&gt;1,"",'תנאי סף'!F119)</f>
        <v/>
      </c>
      <c r="G119" s="347" t="str">
        <f>'עדיפות לפריפריה'!AA119</f>
        <v/>
      </c>
      <c r="H119" s="347" t="str">
        <f>'מספר המשתתפים'!AA119</f>
        <v/>
      </c>
      <c r="I119" s="347" t="str">
        <f>'ייחודיות ומורכבות'!Z119</f>
        <v/>
      </c>
      <c r="J119" s="347" t="str">
        <f>'מספר הרצות'!Z119</f>
        <v/>
      </c>
      <c r="K119" s="347" t="str">
        <f>'הערכה כללית ותרומה לקהילה'!Z119</f>
        <v/>
      </c>
      <c r="L119" s="347"/>
      <c r="M119" s="347"/>
      <c r="N119" s="347"/>
      <c r="O119" s="347"/>
      <c r="P119" s="348"/>
      <c r="Q119" s="348"/>
      <c r="R119" s="348"/>
      <c r="S119" s="348"/>
      <c r="T119" s="348"/>
      <c r="U119" s="348"/>
      <c r="V119" s="348"/>
      <c r="W119" s="348"/>
      <c r="X119" s="348"/>
      <c r="Y119" s="348"/>
      <c r="Z119" s="348"/>
      <c r="AA119" s="348"/>
      <c r="AB119" s="348"/>
      <c r="AC119" s="348"/>
      <c r="AD119" s="348"/>
      <c r="AE119" s="348"/>
      <c r="AF119" s="348"/>
      <c r="AG119" s="348" t="str">
        <f t="shared" si="33"/>
        <v/>
      </c>
      <c r="AH119" s="348" t="str">
        <f t="shared" si="34"/>
        <v/>
      </c>
      <c r="AI119" s="349" t="str">
        <f t="shared" si="35"/>
        <v/>
      </c>
      <c r="AJ119" s="145">
        <f t="shared" si="36"/>
        <v>1</v>
      </c>
      <c r="AK119" s="145">
        <f t="shared" si="37"/>
        <v>1</v>
      </c>
      <c r="AL119" s="145">
        <f t="shared" si="38"/>
        <v>1</v>
      </c>
      <c r="AM119" s="145">
        <f t="shared" si="39"/>
        <v>1</v>
      </c>
      <c r="AN119" s="145">
        <f t="shared" si="40"/>
        <v>1</v>
      </c>
      <c r="AO119" s="145">
        <f t="shared" si="41"/>
        <v>1</v>
      </c>
      <c r="AP119" s="145">
        <f t="shared" si="42"/>
        <v>1</v>
      </c>
      <c r="AQ119" s="145">
        <f t="shared" si="43"/>
        <v>1</v>
      </c>
      <c r="AR119" s="145">
        <f t="shared" si="44"/>
        <v>1</v>
      </c>
      <c r="AS119" s="145">
        <f t="shared" si="45"/>
        <v>1</v>
      </c>
      <c r="AT119" s="145">
        <f t="shared" si="46"/>
        <v>1</v>
      </c>
      <c r="AU119" s="145">
        <f t="shared" si="47"/>
        <v>1</v>
      </c>
      <c r="AV119" s="145">
        <f t="shared" si="48"/>
        <v>1</v>
      </c>
      <c r="AW119" s="145">
        <f t="shared" si="49"/>
        <v>1</v>
      </c>
      <c r="AX119" s="145">
        <f t="shared" si="50"/>
        <v>1</v>
      </c>
      <c r="AY119" s="145">
        <f t="shared" si="51"/>
        <v>1</v>
      </c>
      <c r="AZ119" s="145">
        <f t="shared" si="52"/>
        <v>1</v>
      </c>
      <c r="BA119" s="145">
        <f t="shared" si="53"/>
        <v>1</v>
      </c>
      <c r="BB119" s="145">
        <f t="shared" si="54"/>
        <v>1</v>
      </c>
      <c r="BC119" s="145">
        <f t="shared" si="55"/>
        <v>1</v>
      </c>
      <c r="BD119" s="145">
        <f t="shared" si="56"/>
        <v>1</v>
      </c>
      <c r="BE119" s="145">
        <f t="shared" si="57"/>
        <v>1</v>
      </c>
      <c r="BF119" s="145">
        <f t="shared" si="58"/>
        <v>1</v>
      </c>
      <c r="BG119" s="145">
        <f t="shared" si="59"/>
        <v>1</v>
      </c>
      <c r="BH119" s="145">
        <f t="shared" si="60"/>
        <v>1</v>
      </c>
      <c r="BI119" s="145">
        <f t="shared" si="61"/>
        <v>1</v>
      </c>
      <c r="BJ119" s="145">
        <f t="shared" si="62"/>
        <v>1</v>
      </c>
    </row>
    <row r="120" spans="1:62" ht="15.75" x14ac:dyDescent="0.25">
      <c r="A120" s="344"/>
      <c r="B120" s="345" t="str">
        <f t="shared" si="32"/>
        <v/>
      </c>
      <c r="C120" s="346" t="str">
        <f>IF('תנאי סף'!$AK120&lt;&gt;1,"",'תנאי סף'!C120)</f>
        <v/>
      </c>
      <c r="D120" s="346" t="str">
        <f>IF('תנאי סף'!$AK120&lt;&gt;1,"",'תנאי סף'!D120)</f>
        <v/>
      </c>
      <c r="E120" s="346" t="str">
        <f>IF('תנאי סף'!$AK120&lt;&gt;1,"",'תנאי סף'!E120)</f>
        <v/>
      </c>
      <c r="F120" s="346" t="str">
        <f>IF('תנאי סף'!$AK120&lt;&gt;1,"",'תנאי סף'!F120)</f>
        <v/>
      </c>
      <c r="G120" s="347" t="str">
        <f>'עדיפות לפריפריה'!AA120</f>
        <v/>
      </c>
      <c r="H120" s="347" t="str">
        <f>'מספר המשתתפים'!AA120</f>
        <v/>
      </c>
      <c r="I120" s="347" t="str">
        <f>'ייחודיות ומורכבות'!Z120</f>
        <v/>
      </c>
      <c r="J120" s="347" t="str">
        <f>'מספר הרצות'!Z120</f>
        <v/>
      </c>
      <c r="K120" s="347" t="str">
        <f>'הערכה כללית ותרומה לקהילה'!Z120</f>
        <v/>
      </c>
      <c r="L120" s="347"/>
      <c r="M120" s="347"/>
      <c r="N120" s="347"/>
      <c r="O120" s="347"/>
      <c r="P120" s="348"/>
      <c r="Q120" s="348"/>
      <c r="R120" s="348"/>
      <c r="S120" s="348"/>
      <c r="T120" s="348"/>
      <c r="U120" s="348"/>
      <c r="V120" s="348"/>
      <c r="W120" s="348"/>
      <c r="X120" s="348"/>
      <c r="Y120" s="348"/>
      <c r="Z120" s="348"/>
      <c r="AA120" s="348"/>
      <c r="AB120" s="348"/>
      <c r="AC120" s="348"/>
      <c r="AD120" s="348"/>
      <c r="AE120" s="348"/>
      <c r="AF120" s="348"/>
      <c r="AG120" s="348" t="str">
        <f t="shared" si="33"/>
        <v/>
      </c>
      <c r="AH120" s="348" t="str">
        <f t="shared" si="34"/>
        <v/>
      </c>
      <c r="AI120" s="349" t="str">
        <f t="shared" si="35"/>
        <v/>
      </c>
      <c r="AJ120" s="145">
        <f t="shared" si="36"/>
        <v>1</v>
      </c>
      <c r="AK120" s="145">
        <f t="shared" si="37"/>
        <v>1</v>
      </c>
      <c r="AL120" s="145">
        <f t="shared" si="38"/>
        <v>1</v>
      </c>
      <c r="AM120" s="145">
        <f t="shared" si="39"/>
        <v>1</v>
      </c>
      <c r="AN120" s="145">
        <f t="shared" si="40"/>
        <v>1</v>
      </c>
      <c r="AO120" s="145">
        <f t="shared" si="41"/>
        <v>1</v>
      </c>
      <c r="AP120" s="145">
        <f t="shared" si="42"/>
        <v>1</v>
      </c>
      <c r="AQ120" s="145">
        <f t="shared" si="43"/>
        <v>1</v>
      </c>
      <c r="AR120" s="145">
        <f t="shared" si="44"/>
        <v>1</v>
      </c>
      <c r="AS120" s="145">
        <f t="shared" si="45"/>
        <v>1</v>
      </c>
      <c r="AT120" s="145">
        <f t="shared" si="46"/>
        <v>1</v>
      </c>
      <c r="AU120" s="145">
        <f t="shared" si="47"/>
        <v>1</v>
      </c>
      <c r="AV120" s="145">
        <f t="shared" si="48"/>
        <v>1</v>
      </c>
      <c r="AW120" s="145">
        <f t="shared" si="49"/>
        <v>1</v>
      </c>
      <c r="AX120" s="145">
        <f t="shared" si="50"/>
        <v>1</v>
      </c>
      <c r="AY120" s="145">
        <f t="shared" si="51"/>
        <v>1</v>
      </c>
      <c r="AZ120" s="145">
        <f t="shared" si="52"/>
        <v>1</v>
      </c>
      <c r="BA120" s="145">
        <f t="shared" si="53"/>
        <v>1</v>
      </c>
      <c r="BB120" s="145">
        <f t="shared" si="54"/>
        <v>1</v>
      </c>
      <c r="BC120" s="145">
        <f t="shared" si="55"/>
        <v>1</v>
      </c>
      <c r="BD120" s="145">
        <f t="shared" si="56"/>
        <v>1</v>
      </c>
      <c r="BE120" s="145">
        <f t="shared" si="57"/>
        <v>1</v>
      </c>
      <c r="BF120" s="145">
        <f t="shared" si="58"/>
        <v>1</v>
      </c>
      <c r="BG120" s="145">
        <f t="shared" si="59"/>
        <v>1</v>
      </c>
      <c r="BH120" s="145">
        <f t="shared" si="60"/>
        <v>1</v>
      </c>
      <c r="BI120" s="145">
        <f t="shared" si="61"/>
        <v>1</v>
      </c>
      <c r="BJ120" s="145">
        <f t="shared" si="62"/>
        <v>1</v>
      </c>
    </row>
    <row r="121" spans="1:62" ht="15.75" x14ac:dyDescent="0.25">
      <c r="A121" s="344"/>
      <c r="B121" s="345" t="str">
        <f t="shared" si="32"/>
        <v/>
      </c>
      <c r="C121" s="346" t="str">
        <f>IF('תנאי סף'!$AK121&lt;&gt;1,"",'תנאי סף'!C121)</f>
        <v/>
      </c>
      <c r="D121" s="346" t="str">
        <f>IF('תנאי סף'!$AK121&lt;&gt;1,"",'תנאי סף'!D121)</f>
        <v/>
      </c>
      <c r="E121" s="346" t="str">
        <f>IF('תנאי סף'!$AK121&lt;&gt;1,"",'תנאי סף'!E121)</f>
        <v/>
      </c>
      <c r="F121" s="346" t="str">
        <f>IF('תנאי סף'!$AK121&lt;&gt;1,"",'תנאי סף'!F121)</f>
        <v/>
      </c>
      <c r="G121" s="347" t="str">
        <f>'עדיפות לפריפריה'!AA121</f>
        <v/>
      </c>
      <c r="H121" s="347" t="str">
        <f>'מספר המשתתפים'!AA121</f>
        <v/>
      </c>
      <c r="I121" s="347" t="str">
        <f>'ייחודיות ומורכבות'!Z121</f>
        <v/>
      </c>
      <c r="J121" s="347" t="str">
        <f>'מספר הרצות'!Z121</f>
        <v/>
      </c>
      <c r="K121" s="347" t="str">
        <f>'הערכה כללית ותרומה לקהילה'!Z121</f>
        <v/>
      </c>
      <c r="L121" s="347"/>
      <c r="M121" s="347"/>
      <c r="N121" s="347"/>
      <c r="O121" s="347"/>
      <c r="P121" s="348"/>
      <c r="Q121" s="348"/>
      <c r="R121" s="348"/>
      <c r="S121" s="348"/>
      <c r="T121" s="348"/>
      <c r="U121" s="348"/>
      <c r="V121" s="348"/>
      <c r="W121" s="348"/>
      <c r="X121" s="348"/>
      <c r="Y121" s="348"/>
      <c r="Z121" s="348"/>
      <c r="AA121" s="348"/>
      <c r="AB121" s="348"/>
      <c r="AC121" s="348"/>
      <c r="AD121" s="348"/>
      <c r="AE121" s="348"/>
      <c r="AF121" s="348"/>
      <c r="AG121" s="348" t="str">
        <f t="shared" si="33"/>
        <v/>
      </c>
      <c r="AH121" s="348" t="str">
        <f t="shared" si="34"/>
        <v/>
      </c>
      <c r="AI121" s="349" t="str">
        <f t="shared" si="35"/>
        <v/>
      </c>
      <c r="AJ121" s="145">
        <f t="shared" si="36"/>
        <v>1</v>
      </c>
      <c r="AK121" s="145">
        <f t="shared" si="37"/>
        <v>1</v>
      </c>
      <c r="AL121" s="145">
        <f t="shared" si="38"/>
        <v>1</v>
      </c>
      <c r="AM121" s="145">
        <f t="shared" si="39"/>
        <v>1</v>
      </c>
      <c r="AN121" s="145">
        <f t="shared" si="40"/>
        <v>1</v>
      </c>
      <c r="AO121" s="145">
        <f t="shared" si="41"/>
        <v>1</v>
      </c>
      <c r="AP121" s="145">
        <f t="shared" si="42"/>
        <v>1</v>
      </c>
      <c r="AQ121" s="145">
        <f t="shared" si="43"/>
        <v>1</v>
      </c>
      <c r="AR121" s="145">
        <f t="shared" si="44"/>
        <v>1</v>
      </c>
      <c r="AS121" s="145">
        <f t="shared" si="45"/>
        <v>1</v>
      </c>
      <c r="AT121" s="145">
        <f t="shared" si="46"/>
        <v>1</v>
      </c>
      <c r="AU121" s="145">
        <f t="shared" si="47"/>
        <v>1</v>
      </c>
      <c r="AV121" s="145">
        <f t="shared" si="48"/>
        <v>1</v>
      </c>
      <c r="AW121" s="145">
        <f t="shared" si="49"/>
        <v>1</v>
      </c>
      <c r="AX121" s="145">
        <f t="shared" si="50"/>
        <v>1</v>
      </c>
      <c r="AY121" s="145">
        <f t="shared" si="51"/>
        <v>1</v>
      </c>
      <c r="AZ121" s="145">
        <f t="shared" si="52"/>
        <v>1</v>
      </c>
      <c r="BA121" s="145">
        <f t="shared" si="53"/>
        <v>1</v>
      </c>
      <c r="BB121" s="145">
        <f t="shared" si="54"/>
        <v>1</v>
      </c>
      <c r="BC121" s="145">
        <f t="shared" si="55"/>
        <v>1</v>
      </c>
      <c r="BD121" s="145">
        <f t="shared" si="56"/>
        <v>1</v>
      </c>
      <c r="BE121" s="145">
        <f t="shared" si="57"/>
        <v>1</v>
      </c>
      <c r="BF121" s="145">
        <f t="shared" si="58"/>
        <v>1</v>
      </c>
      <c r="BG121" s="145">
        <f t="shared" si="59"/>
        <v>1</v>
      </c>
      <c r="BH121" s="145">
        <f t="shared" si="60"/>
        <v>1</v>
      </c>
      <c r="BI121" s="145">
        <f t="shared" si="61"/>
        <v>1</v>
      </c>
      <c r="BJ121" s="145">
        <f t="shared" si="62"/>
        <v>1</v>
      </c>
    </row>
    <row r="122" spans="1:62" ht="15.75" x14ac:dyDescent="0.25">
      <c r="A122" s="344"/>
      <c r="B122" s="345" t="str">
        <f t="shared" si="32"/>
        <v/>
      </c>
      <c r="C122" s="346" t="str">
        <f>IF('תנאי סף'!$AK122&lt;&gt;1,"",'תנאי סף'!C122)</f>
        <v/>
      </c>
      <c r="D122" s="346" t="str">
        <f>IF('תנאי סף'!$AK122&lt;&gt;1,"",'תנאי סף'!D122)</f>
        <v/>
      </c>
      <c r="E122" s="346" t="str">
        <f>IF('תנאי סף'!$AK122&lt;&gt;1,"",'תנאי סף'!E122)</f>
        <v/>
      </c>
      <c r="F122" s="346" t="str">
        <f>IF('תנאי סף'!$AK122&lt;&gt;1,"",'תנאי סף'!F122)</f>
        <v/>
      </c>
      <c r="G122" s="347" t="str">
        <f>'עדיפות לפריפריה'!AA122</f>
        <v/>
      </c>
      <c r="H122" s="347" t="str">
        <f>'מספר המשתתפים'!AA122</f>
        <v/>
      </c>
      <c r="I122" s="347" t="str">
        <f>'ייחודיות ומורכבות'!Z122</f>
        <v/>
      </c>
      <c r="J122" s="347" t="str">
        <f>'מספר הרצות'!Z122</f>
        <v/>
      </c>
      <c r="K122" s="347" t="str">
        <f>'הערכה כללית ותרומה לקהילה'!Z122</f>
        <v/>
      </c>
      <c r="L122" s="347"/>
      <c r="M122" s="347"/>
      <c r="N122" s="347"/>
      <c r="O122" s="347"/>
      <c r="P122" s="348"/>
      <c r="Q122" s="348"/>
      <c r="R122" s="348"/>
      <c r="S122" s="348"/>
      <c r="T122" s="348"/>
      <c r="U122" s="348"/>
      <c r="V122" s="348"/>
      <c r="W122" s="348"/>
      <c r="X122" s="348"/>
      <c r="Y122" s="348"/>
      <c r="Z122" s="348"/>
      <c r="AA122" s="348"/>
      <c r="AB122" s="348"/>
      <c r="AC122" s="348"/>
      <c r="AD122" s="348"/>
      <c r="AE122" s="348"/>
      <c r="AF122" s="348"/>
      <c r="AG122" s="348" t="str">
        <f t="shared" si="33"/>
        <v/>
      </c>
      <c r="AH122" s="348" t="str">
        <f t="shared" si="34"/>
        <v/>
      </c>
      <c r="AI122" s="349" t="str">
        <f t="shared" si="35"/>
        <v/>
      </c>
      <c r="AJ122" s="145">
        <f t="shared" si="36"/>
        <v>1</v>
      </c>
      <c r="AK122" s="145">
        <f t="shared" si="37"/>
        <v>1</v>
      </c>
      <c r="AL122" s="145">
        <f t="shared" si="38"/>
        <v>1</v>
      </c>
      <c r="AM122" s="145">
        <f t="shared" si="39"/>
        <v>1</v>
      </c>
      <c r="AN122" s="145">
        <f t="shared" si="40"/>
        <v>1</v>
      </c>
      <c r="AO122" s="145">
        <f t="shared" si="41"/>
        <v>1</v>
      </c>
      <c r="AP122" s="145">
        <f t="shared" si="42"/>
        <v>1</v>
      </c>
      <c r="AQ122" s="145">
        <f t="shared" si="43"/>
        <v>1</v>
      </c>
      <c r="AR122" s="145">
        <f t="shared" si="44"/>
        <v>1</v>
      </c>
      <c r="AS122" s="145">
        <f t="shared" si="45"/>
        <v>1</v>
      </c>
      <c r="AT122" s="145">
        <f t="shared" si="46"/>
        <v>1</v>
      </c>
      <c r="AU122" s="145">
        <f t="shared" si="47"/>
        <v>1</v>
      </c>
      <c r="AV122" s="145">
        <f t="shared" si="48"/>
        <v>1</v>
      </c>
      <c r="AW122" s="145">
        <f t="shared" si="49"/>
        <v>1</v>
      </c>
      <c r="AX122" s="145">
        <f t="shared" si="50"/>
        <v>1</v>
      </c>
      <c r="AY122" s="145">
        <f t="shared" si="51"/>
        <v>1</v>
      </c>
      <c r="AZ122" s="145">
        <f t="shared" si="52"/>
        <v>1</v>
      </c>
      <c r="BA122" s="145">
        <f t="shared" si="53"/>
        <v>1</v>
      </c>
      <c r="BB122" s="145">
        <f t="shared" si="54"/>
        <v>1</v>
      </c>
      <c r="BC122" s="145">
        <f t="shared" si="55"/>
        <v>1</v>
      </c>
      <c r="BD122" s="145">
        <f t="shared" si="56"/>
        <v>1</v>
      </c>
      <c r="BE122" s="145">
        <f t="shared" si="57"/>
        <v>1</v>
      </c>
      <c r="BF122" s="145">
        <f t="shared" si="58"/>
        <v>1</v>
      </c>
      <c r="BG122" s="145">
        <f t="shared" si="59"/>
        <v>1</v>
      </c>
      <c r="BH122" s="145">
        <f t="shared" si="60"/>
        <v>1</v>
      </c>
      <c r="BI122" s="145">
        <f t="shared" si="61"/>
        <v>1</v>
      </c>
      <c r="BJ122" s="145">
        <f t="shared" si="62"/>
        <v>1</v>
      </c>
    </row>
    <row r="123" spans="1:62" ht="15.75" x14ac:dyDescent="0.25">
      <c r="A123" s="344"/>
      <c r="B123" s="345" t="str">
        <f t="shared" si="32"/>
        <v/>
      </c>
      <c r="C123" s="346" t="str">
        <f>IF('תנאי סף'!$AK123&lt;&gt;1,"",'תנאי סף'!C123)</f>
        <v/>
      </c>
      <c r="D123" s="346" t="str">
        <f>IF('תנאי סף'!$AK123&lt;&gt;1,"",'תנאי סף'!D123)</f>
        <v/>
      </c>
      <c r="E123" s="346" t="str">
        <f>IF('תנאי סף'!$AK123&lt;&gt;1,"",'תנאי סף'!E123)</f>
        <v/>
      </c>
      <c r="F123" s="346" t="str">
        <f>IF('תנאי סף'!$AK123&lt;&gt;1,"",'תנאי סף'!F123)</f>
        <v/>
      </c>
      <c r="G123" s="347" t="str">
        <f>'עדיפות לפריפריה'!AA123</f>
        <v/>
      </c>
      <c r="H123" s="347" t="str">
        <f>'מספר המשתתפים'!AA123</f>
        <v/>
      </c>
      <c r="I123" s="347" t="str">
        <f>'ייחודיות ומורכבות'!Z123</f>
        <v/>
      </c>
      <c r="J123" s="347" t="str">
        <f>'מספר הרצות'!Z123</f>
        <v/>
      </c>
      <c r="K123" s="347" t="str">
        <f>'הערכה כללית ותרומה לקהילה'!Z123</f>
        <v/>
      </c>
      <c r="L123" s="347"/>
      <c r="M123" s="347"/>
      <c r="N123" s="347"/>
      <c r="O123" s="347"/>
      <c r="P123" s="348"/>
      <c r="Q123" s="348"/>
      <c r="R123" s="348"/>
      <c r="S123" s="348"/>
      <c r="T123" s="348"/>
      <c r="U123" s="348"/>
      <c r="V123" s="348"/>
      <c r="W123" s="348"/>
      <c r="X123" s="348"/>
      <c r="Y123" s="348"/>
      <c r="Z123" s="348"/>
      <c r="AA123" s="348"/>
      <c r="AB123" s="348"/>
      <c r="AC123" s="348"/>
      <c r="AD123" s="348"/>
      <c r="AE123" s="348"/>
      <c r="AF123" s="348"/>
      <c r="AG123" s="348" t="str">
        <f t="shared" si="33"/>
        <v/>
      </c>
      <c r="AH123" s="348" t="str">
        <f t="shared" si="34"/>
        <v/>
      </c>
      <c r="AI123" s="349" t="str">
        <f t="shared" si="35"/>
        <v/>
      </c>
      <c r="AJ123" s="145">
        <f t="shared" si="36"/>
        <v>1</v>
      </c>
      <c r="AK123" s="145">
        <f t="shared" si="37"/>
        <v>1</v>
      </c>
      <c r="AL123" s="145">
        <f t="shared" si="38"/>
        <v>1</v>
      </c>
      <c r="AM123" s="145">
        <f t="shared" si="39"/>
        <v>1</v>
      </c>
      <c r="AN123" s="145">
        <f t="shared" si="40"/>
        <v>1</v>
      </c>
      <c r="AO123" s="145">
        <f t="shared" si="41"/>
        <v>1</v>
      </c>
      <c r="AP123" s="145">
        <f t="shared" si="42"/>
        <v>1</v>
      </c>
      <c r="AQ123" s="145">
        <f t="shared" si="43"/>
        <v>1</v>
      </c>
      <c r="AR123" s="145">
        <f t="shared" si="44"/>
        <v>1</v>
      </c>
      <c r="AS123" s="145">
        <f t="shared" si="45"/>
        <v>1</v>
      </c>
      <c r="AT123" s="145">
        <f t="shared" si="46"/>
        <v>1</v>
      </c>
      <c r="AU123" s="145">
        <f t="shared" si="47"/>
        <v>1</v>
      </c>
      <c r="AV123" s="145">
        <f t="shared" si="48"/>
        <v>1</v>
      </c>
      <c r="AW123" s="145">
        <f t="shared" si="49"/>
        <v>1</v>
      </c>
      <c r="AX123" s="145">
        <f t="shared" si="50"/>
        <v>1</v>
      </c>
      <c r="AY123" s="145">
        <f t="shared" si="51"/>
        <v>1</v>
      </c>
      <c r="AZ123" s="145">
        <f t="shared" si="52"/>
        <v>1</v>
      </c>
      <c r="BA123" s="145">
        <f t="shared" si="53"/>
        <v>1</v>
      </c>
      <c r="BB123" s="145">
        <f t="shared" si="54"/>
        <v>1</v>
      </c>
      <c r="BC123" s="145">
        <f t="shared" si="55"/>
        <v>1</v>
      </c>
      <c r="BD123" s="145">
        <f t="shared" si="56"/>
        <v>1</v>
      </c>
      <c r="BE123" s="145">
        <f t="shared" si="57"/>
        <v>1</v>
      </c>
      <c r="BF123" s="145">
        <f t="shared" si="58"/>
        <v>1</v>
      </c>
      <c r="BG123" s="145">
        <f t="shared" si="59"/>
        <v>1</v>
      </c>
      <c r="BH123" s="145">
        <f t="shared" si="60"/>
        <v>1</v>
      </c>
      <c r="BI123" s="145">
        <f t="shared" si="61"/>
        <v>1</v>
      </c>
      <c r="BJ123" s="145">
        <f t="shared" si="62"/>
        <v>1</v>
      </c>
    </row>
    <row r="124" spans="1:62" ht="15.75" x14ac:dyDescent="0.25">
      <c r="A124" s="344"/>
      <c r="B124" s="345" t="str">
        <f t="shared" si="32"/>
        <v/>
      </c>
      <c r="C124" s="346" t="str">
        <f>IF('תנאי סף'!$AK124&lt;&gt;1,"",'תנאי סף'!C124)</f>
        <v/>
      </c>
      <c r="D124" s="346" t="str">
        <f>IF('תנאי סף'!$AK124&lt;&gt;1,"",'תנאי סף'!D124)</f>
        <v/>
      </c>
      <c r="E124" s="346" t="str">
        <f>IF('תנאי סף'!$AK124&lt;&gt;1,"",'תנאי סף'!E124)</f>
        <v/>
      </c>
      <c r="F124" s="346" t="str">
        <f>IF('תנאי סף'!$AK124&lt;&gt;1,"",'תנאי סף'!F124)</f>
        <v/>
      </c>
      <c r="G124" s="347" t="str">
        <f>'עדיפות לפריפריה'!AA124</f>
        <v/>
      </c>
      <c r="H124" s="347" t="str">
        <f>'מספר המשתתפים'!AA124</f>
        <v/>
      </c>
      <c r="I124" s="347" t="str">
        <f>'ייחודיות ומורכבות'!Z124</f>
        <v/>
      </c>
      <c r="J124" s="347" t="str">
        <f>'מספר הרצות'!Z124</f>
        <v/>
      </c>
      <c r="K124" s="347" t="str">
        <f>'הערכה כללית ותרומה לקהילה'!Z124</f>
        <v/>
      </c>
      <c r="L124" s="347"/>
      <c r="M124" s="347"/>
      <c r="N124" s="347"/>
      <c r="O124" s="347"/>
      <c r="P124" s="348"/>
      <c r="Q124" s="348"/>
      <c r="R124" s="348"/>
      <c r="S124" s="348"/>
      <c r="T124" s="348"/>
      <c r="U124" s="348"/>
      <c r="V124" s="348"/>
      <c r="W124" s="348"/>
      <c r="X124" s="348"/>
      <c r="Y124" s="348"/>
      <c r="Z124" s="348"/>
      <c r="AA124" s="348"/>
      <c r="AB124" s="348"/>
      <c r="AC124" s="348"/>
      <c r="AD124" s="348"/>
      <c r="AE124" s="348"/>
      <c r="AF124" s="348"/>
      <c r="AG124" s="348" t="str">
        <f t="shared" si="33"/>
        <v/>
      </c>
      <c r="AH124" s="348" t="str">
        <f t="shared" si="34"/>
        <v/>
      </c>
      <c r="AI124" s="349" t="str">
        <f t="shared" si="35"/>
        <v/>
      </c>
      <c r="AJ124" s="145">
        <f t="shared" si="36"/>
        <v>1</v>
      </c>
      <c r="AK124" s="145">
        <f t="shared" si="37"/>
        <v>1</v>
      </c>
      <c r="AL124" s="145">
        <f t="shared" si="38"/>
        <v>1</v>
      </c>
      <c r="AM124" s="145">
        <f t="shared" si="39"/>
        <v>1</v>
      </c>
      <c r="AN124" s="145">
        <f t="shared" si="40"/>
        <v>1</v>
      </c>
      <c r="AO124" s="145">
        <f t="shared" si="41"/>
        <v>1</v>
      </c>
      <c r="AP124" s="145">
        <f t="shared" si="42"/>
        <v>1</v>
      </c>
      <c r="AQ124" s="145">
        <f t="shared" si="43"/>
        <v>1</v>
      </c>
      <c r="AR124" s="145">
        <f t="shared" si="44"/>
        <v>1</v>
      </c>
      <c r="AS124" s="145">
        <f t="shared" si="45"/>
        <v>1</v>
      </c>
      <c r="AT124" s="145">
        <f t="shared" si="46"/>
        <v>1</v>
      </c>
      <c r="AU124" s="145">
        <f t="shared" si="47"/>
        <v>1</v>
      </c>
      <c r="AV124" s="145">
        <f t="shared" si="48"/>
        <v>1</v>
      </c>
      <c r="AW124" s="145">
        <f t="shared" si="49"/>
        <v>1</v>
      </c>
      <c r="AX124" s="145">
        <f t="shared" si="50"/>
        <v>1</v>
      </c>
      <c r="AY124" s="145">
        <f t="shared" si="51"/>
        <v>1</v>
      </c>
      <c r="AZ124" s="145">
        <f t="shared" si="52"/>
        <v>1</v>
      </c>
      <c r="BA124" s="145">
        <f t="shared" si="53"/>
        <v>1</v>
      </c>
      <c r="BB124" s="145">
        <f t="shared" si="54"/>
        <v>1</v>
      </c>
      <c r="BC124" s="145">
        <f t="shared" si="55"/>
        <v>1</v>
      </c>
      <c r="BD124" s="145">
        <f t="shared" si="56"/>
        <v>1</v>
      </c>
      <c r="BE124" s="145">
        <f t="shared" si="57"/>
        <v>1</v>
      </c>
      <c r="BF124" s="145">
        <f t="shared" si="58"/>
        <v>1</v>
      </c>
      <c r="BG124" s="145">
        <f t="shared" si="59"/>
        <v>1</v>
      </c>
      <c r="BH124" s="145">
        <f t="shared" si="60"/>
        <v>1</v>
      </c>
      <c r="BI124" s="145">
        <f t="shared" si="61"/>
        <v>1</v>
      </c>
      <c r="BJ124" s="145">
        <f t="shared" si="62"/>
        <v>1</v>
      </c>
    </row>
    <row r="125" spans="1:62" ht="15.75" x14ac:dyDescent="0.25">
      <c r="A125" s="344"/>
      <c r="B125" s="345" t="str">
        <f t="shared" si="32"/>
        <v/>
      </c>
      <c r="C125" s="346" t="str">
        <f>IF('תנאי סף'!$AK125&lt;&gt;1,"",'תנאי סף'!C125)</f>
        <v/>
      </c>
      <c r="D125" s="346" t="str">
        <f>IF('תנאי סף'!$AK125&lt;&gt;1,"",'תנאי סף'!D125)</f>
        <v/>
      </c>
      <c r="E125" s="346" t="str">
        <f>IF('תנאי סף'!$AK125&lt;&gt;1,"",'תנאי סף'!E125)</f>
        <v/>
      </c>
      <c r="F125" s="346" t="str">
        <f>IF('תנאי סף'!$AK125&lt;&gt;1,"",'תנאי סף'!F125)</f>
        <v/>
      </c>
      <c r="G125" s="347" t="str">
        <f>'עדיפות לפריפריה'!AA125</f>
        <v/>
      </c>
      <c r="H125" s="347" t="str">
        <f>'מספר המשתתפים'!AA125</f>
        <v/>
      </c>
      <c r="I125" s="347" t="str">
        <f>'ייחודיות ומורכבות'!Z125</f>
        <v/>
      </c>
      <c r="J125" s="347" t="str">
        <f>'מספר הרצות'!Z125</f>
        <v/>
      </c>
      <c r="K125" s="347" t="str">
        <f>'הערכה כללית ותרומה לקהילה'!Z125</f>
        <v/>
      </c>
      <c r="L125" s="347"/>
      <c r="M125" s="347"/>
      <c r="N125" s="347"/>
      <c r="O125" s="347"/>
      <c r="P125" s="348"/>
      <c r="Q125" s="348"/>
      <c r="R125" s="348"/>
      <c r="S125" s="348"/>
      <c r="T125" s="348"/>
      <c r="U125" s="348"/>
      <c r="V125" s="348"/>
      <c r="W125" s="348"/>
      <c r="X125" s="348"/>
      <c r="Y125" s="348"/>
      <c r="Z125" s="348"/>
      <c r="AA125" s="348"/>
      <c r="AB125" s="348"/>
      <c r="AC125" s="348"/>
      <c r="AD125" s="348"/>
      <c r="AE125" s="348"/>
      <c r="AF125" s="348"/>
      <c r="AG125" s="348" t="str">
        <f t="shared" si="33"/>
        <v/>
      </c>
      <c r="AH125" s="348" t="str">
        <f t="shared" si="34"/>
        <v/>
      </c>
      <c r="AI125" s="349" t="str">
        <f t="shared" si="35"/>
        <v/>
      </c>
      <c r="AJ125" s="145">
        <f t="shared" si="36"/>
        <v>1</v>
      </c>
      <c r="AK125" s="145">
        <f t="shared" si="37"/>
        <v>1</v>
      </c>
      <c r="AL125" s="145">
        <f t="shared" si="38"/>
        <v>1</v>
      </c>
      <c r="AM125" s="145">
        <f t="shared" si="39"/>
        <v>1</v>
      </c>
      <c r="AN125" s="145">
        <f t="shared" si="40"/>
        <v>1</v>
      </c>
      <c r="AO125" s="145">
        <f t="shared" si="41"/>
        <v>1</v>
      </c>
      <c r="AP125" s="145">
        <f t="shared" si="42"/>
        <v>1</v>
      </c>
      <c r="AQ125" s="145">
        <f t="shared" si="43"/>
        <v>1</v>
      </c>
      <c r="AR125" s="145">
        <f t="shared" si="44"/>
        <v>1</v>
      </c>
      <c r="AS125" s="145">
        <f t="shared" si="45"/>
        <v>1</v>
      </c>
      <c r="AT125" s="145">
        <f t="shared" si="46"/>
        <v>1</v>
      </c>
      <c r="AU125" s="145">
        <f t="shared" si="47"/>
        <v>1</v>
      </c>
      <c r="AV125" s="145">
        <f t="shared" si="48"/>
        <v>1</v>
      </c>
      <c r="AW125" s="145">
        <f t="shared" si="49"/>
        <v>1</v>
      </c>
      <c r="AX125" s="145">
        <f t="shared" si="50"/>
        <v>1</v>
      </c>
      <c r="AY125" s="145">
        <f t="shared" si="51"/>
        <v>1</v>
      </c>
      <c r="AZ125" s="145">
        <f t="shared" si="52"/>
        <v>1</v>
      </c>
      <c r="BA125" s="145">
        <f t="shared" si="53"/>
        <v>1</v>
      </c>
      <c r="BB125" s="145">
        <f t="shared" si="54"/>
        <v>1</v>
      </c>
      <c r="BC125" s="145">
        <f t="shared" si="55"/>
        <v>1</v>
      </c>
      <c r="BD125" s="145">
        <f t="shared" si="56"/>
        <v>1</v>
      </c>
      <c r="BE125" s="145">
        <f t="shared" si="57"/>
        <v>1</v>
      </c>
      <c r="BF125" s="145">
        <f t="shared" si="58"/>
        <v>1</v>
      </c>
      <c r="BG125" s="145">
        <f t="shared" si="59"/>
        <v>1</v>
      </c>
      <c r="BH125" s="145">
        <f t="shared" si="60"/>
        <v>1</v>
      </c>
      <c r="BI125" s="145">
        <f t="shared" si="61"/>
        <v>1</v>
      </c>
      <c r="BJ125" s="145">
        <f t="shared" si="62"/>
        <v>1</v>
      </c>
    </row>
    <row r="126" spans="1:62" ht="15.75" x14ac:dyDescent="0.25">
      <c r="A126" s="344"/>
      <c r="B126" s="345" t="str">
        <f t="shared" si="32"/>
        <v/>
      </c>
      <c r="C126" s="346" t="str">
        <f>IF('תנאי סף'!$AK126&lt;&gt;1,"",'תנאי סף'!C126)</f>
        <v/>
      </c>
      <c r="D126" s="346" t="str">
        <f>IF('תנאי סף'!$AK126&lt;&gt;1,"",'תנאי סף'!D126)</f>
        <v/>
      </c>
      <c r="E126" s="346" t="str">
        <f>IF('תנאי סף'!$AK126&lt;&gt;1,"",'תנאי סף'!E126)</f>
        <v/>
      </c>
      <c r="F126" s="346" t="str">
        <f>IF('תנאי סף'!$AK126&lt;&gt;1,"",'תנאי סף'!F126)</f>
        <v/>
      </c>
      <c r="G126" s="347" t="str">
        <f>'עדיפות לפריפריה'!AA126</f>
        <v/>
      </c>
      <c r="H126" s="347" t="str">
        <f>'מספר המשתתפים'!AA126</f>
        <v/>
      </c>
      <c r="I126" s="347" t="str">
        <f>'ייחודיות ומורכבות'!Z126</f>
        <v/>
      </c>
      <c r="J126" s="347" t="str">
        <f>'מספר הרצות'!Z126</f>
        <v/>
      </c>
      <c r="K126" s="347" t="str">
        <f>'הערכה כללית ותרומה לקהילה'!Z126</f>
        <v/>
      </c>
      <c r="L126" s="347"/>
      <c r="M126" s="347"/>
      <c r="N126" s="347"/>
      <c r="O126" s="347"/>
      <c r="P126" s="348"/>
      <c r="Q126" s="348"/>
      <c r="R126" s="348"/>
      <c r="S126" s="348"/>
      <c r="T126" s="348"/>
      <c r="U126" s="348"/>
      <c r="V126" s="348"/>
      <c r="W126" s="348"/>
      <c r="X126" s="348"/>
      <c r="Y126" s="348"/>
      <c r="Z126" s="348"/>
      <c r="AA126" s="348"/>
      <c r="AB126" s="348"/>
      <c r="AC126" s="348"/>
      <c r="AD126" s="348"/>
      <c r="AE126" s="348"/>
      <c r="AF126" s="348"/>
      <c r="AG126" s="348" t="str">
        <f t="shared" si="33"/>
        <v/>
      </c>
      <c r="AH126" s="348" t="str">
        <f t="shared" si="34"/>
        <v/>
      </c>
      <c r="AI126" s="349" t="str">
        <f t="shared" si="35"/>
        <v/>
      </c>
      <c r="AJ126" s="145">
        <f t="shared" si="36"/>
        <v>1</v>
      </c>
      <c r="AK126" s="145">
        <f t="shared" si="37"/>
        <v>1</v>
      </c>
      <c r="AL126" s="145">
        <f t="shared" si="38"/>
        <v>1</v>
      </c>
      <c r="AM126" s="145">
        <f t="shared" si="39"/>
        <v>1</v>
      </c>
      <c r="AN126" s="145">
        <f t="shared" si="40"/>
        <v>1</v>
      </c>
      <c r="AO126" s="145">
        <f t="shared" si="41"/>
        <v>1</v>
      </c>
      <c r="AP126" s="145">
        <f t="shared" si="42"/>
        <v>1</v>
      </c>
      <c r="AQ126" s="145">
        <f t="shared" si="43"/>
        <v>1</v>
      </c>
      <c r="AR126" s="145">
        <f t="shared" si="44"/>
        <v>1</v>
      </c>
      <c r="AS126" s="145">
        <f t="shared" si="45"/>
        <v>1</v>
      </c>
      <c r="AT126" s="145">
        <f t="shared" si="46"/>
        <v>1</v>
      </c>
      <c r="AU126" s="145">
        <f t="shared" si="47"/>
        <v>1</v>
      </c>
      <c r="AV126" s="145">
        <f t="shared" si="48"/>
        <v>1</v>
      </c>
      <c r="AW126" s="145">
        <f t="shared" si="49"/>
        <v>1</v>
      </c>
      <c r="AX126" s="145">
        <f t="shared" si="50"/>
        <v>1</v>
      </c>
      <c r="AY126" s="145">
        <f t="shared" si="51"/>
        <v>1</v>
      </c>
      <c r="AZ126" s="145">
        <f t="shared" si="52"/>
        <v>1</v>
      </c>
      <c r="BA126" s="145">
        <f t="shared" si="53"/>
        <v>1</v>
      </c>
      <c r="BB126" s="145">
        <f t="shared" si="54"/>
        <v>1</v>
      </c>
      <c r="BC126" s="145">
        <f t="shared" si="55"/>
        <v>1</v>
      </c>
      <c r="BD126" s="145">
        <f t="shared" si="56"/>
        <v>1</v>
      </c>
      <c r="BE126" s="145">
        <f t="shared" si="57"/>
        <v>1</v>
      </c>
      <c r="BF126" s="145">
        <f t="shared" si="58"/>
        <v>1</v>
      </c>
      <c r="BG126" s="145">
        <f t="shared" si="59"/>
        <v>1</v>
      </c>
      <c r="BH126" s="145">
        <f t="shared" si="60"/>
        <v>1</v>
      </c>
      <c r="BI126" s="145">
        <f t="shared" si="61"/>
        <v>1</v>
      </c>
      <c r="BJ126" s="145">
        <f t="shared" si="62"/>
        <v>1</v>
      </c>
    </row>
    <row r="127" spans="1:62" ht="15.75" x14ac:dyDescent="0.25">
      <c r="A127" s="344"/>
      <c r="B127" s="345" t="str">
        <f t="shared" si="32"/>
        <v/>
      </c>
      <c r="C127" s="346" t="str">
        <f>IF('תנאי סף'!$AK127&lt;&gt;1,"",'תנאי סף'!C127)</f>
        <v/>
      </c>
      <c r="D127" s="346" t="str">
        <f>IF('תנאי סף'!$AK127&lt;&gt;1,"",'תנאי סף'!D127)</f>
        <v/>
      </c>
      <c r="E127" s="346" t="str">
        <f>IF('תנאי סף'!$AK127&lt;&gt;1,"",'תנאי סף'!E127)</f>
        <v/>
      </c>
      <c r="F127" s="346" t="str">
        <f>IF('תנאי סף'!$AK127&lt;&gt;1,"",'תנאי סף'!F127)</f>
        <v/>
      </c>
      <c r="G127" s="347" t="str">
        <f>'עדיפות לפריפריה'!AA127</f>
        <v/>
      </c>
      <c r="H127" s="347" t="str">
        <f>'מספר המשתתפים'!AA127</f>
        <v/>
      </c>
      <c r="I127" s="347" t="str">
        <f>'ייחודיות ומורכבות'!Z127</f>
        <v/>
      </c>
      <c r="J127" s="347" t="str">
        <f>'מספר הרצות'!Z127</f>
        <v/>
      </c>
      <c r="K127" s="347" t="str">
        <f>'הערכה כללית ותרומה לקהילה'!Z127</f>
        <v/>
      </c>
      <c r="L127" s="347"/>
      <c r="M127" s="347"/>
      <c r="N127" s="347"/>
      <c r="O127" s="347"/>
      <c r="P127" s="348"/>
      <c r="Q127" s="348"/>
      <c r="R127" s="348"/>
      <c r="S127" s="348"/>
      <c r="T127" s="348"/>
      <c r="U127" s="348"/>
      <c r="V127" s="348"/>
      <c r="W127" s="348"/>
      <c r="X127" s="348"/>
      <c r="Y127" s="348"/>
      <c r="Z127" s="348"/>
      <c r="AA127" s="348"/>
      <c r="AB127" s="348"/>
      <c r="AC127" s="348"/>
      <c r="AD127" s="348"/>
      <c r="AE127" s="348"/>
      <c r="AF127" s="348"/>
      <c r="AG127" s="348" t="str">
        <f t="shared" si="33"/>
        <v/>
      </c>
      <c r="AH127" s="348" t="str">
        <f t="shared" si="34"/>
        <v/>
      </c>
      <c r="AI127" s="349" t="str">
        <f t="shared" si="35"/>
        <v/>
      </c>
      <c r="AJ127" s="145">
        <f t="shared" si="36"/>
        <v>1</v>
      </c>
      <c r="AK127" s="145">
        <f t="shared" si="37"/>
        <v>1</v>
      </c>
      <c r="AL127" s="145">
        <f t="shared" si="38"/>
        <v>1</v>
      </c>
      <c r="AM127" s="145">
        <f t="shared" si="39"/>
        <v>1</v>
      </c>
      <c r="AN127" s="145">
        <f t="shared" si="40"/>
        <v>1</v>
      </c>
      <c r="AO127" s="145">
        <f t="shared" si="41"/>
        <v>1</v>
      </c>
      <c r="AP127" s="145">
        <f t="shared" si="42"/>
        <v>1</v>
      </c>
      <c r="AQ127" s="145">
        <f t="shared" si="43"/>
        <v>1</v>
      </c>
      <c r="AR127" s="145">
        <f t="shared" si="44"/>
        <v>1</v>
      </c>
      <c r="AS127" s="145">
        <f t="shared" si="45"/>
        <v>1</v>
      </c>
      <c r="AT127" s="145">
        <f t="shared" si="46"/>
        <v>1</v>
      </c>
      <c r="AU127" s="145">
        <f t="shared" si="47"/>
        <v>1</v>
      </c>
      <c r="AV127" s="145">
        <f t="shared" si="48"/>
        <v>1</v>
      </c>
      <c r="AW127" s="145">
        <f t="shared" si="49"/>
        <v>1</v>
      </c>
      <c r="AX127" s="145">
        <f t="shared" si="50"/>
        <v>1</v>
      </c>
      <c r="AY127" s="145">
        <f t="shared" si="51"/>
        <v>1</v>
      </c>
      <c r="AZ127" s="145">
        <f t="shared" si="52"/>
        <v>1</v>
      </c>
      <c r="BA127" s="145">
        <f t="shared" si="53"/>
        <v>1</v>
      </c>
      <c r="BB127" s="145">
        <f t="shared" si="54"/>
        <v>1</v>
      </c>
      <c r="BC127" s="145">
        <f t="shared" si="55"/>
        <v>1</v>
      </c>
      <c r="BD127" s="145">
        <f t="shared" si="56"/>
        <v>1</v>
      </c>
      <c r="BE127" s="145">
        <f t="shared" si="57"/>
        <v>1</v>
      </c>
      <c r="BF127" s="145">
        <f t="shared" si="58"/>
        <v>1</v>
      </c>
      <c r="BG127" s="145">
        <f t="shared" si="59"/>
        <v>1</v>
      </c>
      <c r="BH127" s="145">
        <f t="shared" si="60"/>
        <v>1</v>
      </c>
      <c r="BI127" s="145">
        <f t="shared" si="61"/>
        <v>1</v>
      </c>
      <c r="BJ127" s="145">
        <f t="shared" si="62"/>
        <v>1</v>
      </c>
    </row>
    <row r="128" spans="1:62" ht="15.75" x14ac:dyDescent="0.25">
      <c r="A128" s="344"/>
      <c r="B128" s="345" t="str">
        <f t="shared" si="32"/>
        <v/>
      </c>
      <c r="C128" s="346" t="str">
        <f>IF('תנאי סף'!$AK128&lt;&gt;1,"",'תנאי סף'!C128)</f>
        <v/>
      </c>
      <c r="D128" s="346" t="str">
        <f>IF('תנאי סף'!$AK128&lt;&gt;1,"",'תנאי סף'!D128)</f>
        <v/>
      </c>
      <c r="E128" s="346" t="str">
        <f>IF('תנאי סף'!$AK128&lt;&gt;1,"",'תנאי סף'!E128)</f>
        <v/>
      </c>
      <c r="F128" s="346" t="str">
        <f>IF('תנאי סף'!$AK128&lt;&gt;1,"",'תנאי סף'!F128)</f>
        <v/>
      </c>
      <c r="G128" s="347" t="str">
        <f>'עדיפות לפריפריה'!AA128</f>
        <v/>
      </c>
      <c r="H128" s="347" t="str">
        <f>'מספר המשתתפים'!AA128</f>
        <v/>
      </c>
      <c r="I128" s="347" t="str">
        <f>'ייחודיות ומורכבות'!Z128</f>
        <v/>
      </c>
      <c r="J128" s="347" t="str">
        <f>'מספר הרצות'!Z128</f>
        <v/>
      </c>
      <c r="K128" s="347" t="str">
        <f>'הערכה כללית ותרומה לקהילה'!Z128</f>
        <v/>
      </c>
      <c r="L128" s="347"/>
      <c r="M128" s="347"/>
      <c r="N128" s="347"/>
      <c r="O128" s="347"/>
      <c r="P128" s="348"/>
      <c r="Q128" s="348"/>
      <c r="R128" s="348"/>
      <c r="S128" s="348"/>
      <c r="T128" s="348"/>
      <c r="U128" s="348"/>
      <c r="V128" s="348"/>
      <c r="W128" s="348"/>
      <c r="X128" s="348"/>
      <c r="Y128" s="348"/>
      <c r="Z128" s="348"/>
      <c r="AA128" s="348"/>
      <c r="AB128" s="348"/>
      <c r="AC128" s="348"/>
      <c r="AD128" s="348"/>
      <c r="AE128" s="348"/>
      <c r="AF128" s="348"/>
      <c r="AG128" s="348" t="str">
        <f t="shared" si="33"/>
        <v/>
      </c>
      <c r="AH128" s="348" t="str">
        <f t="shared" si="34"/>
        <v/>
      </c>
      <c r="AI128" s="349" t="str">
        <f t="shared" si="35"/>
        <v/>
      </c>
      <c r="AJ128" s="145">
        <f t="shared" si="36"/>
        <v>1</v>
      </c>
      <c r="AK128" s="145">
        <f t="shared" si="37"/>
        <v>1</v>
      </c>
      <c r="AL128" s="145">
        <f t="shared" si="38"/>
        <v>1</v>
      </c>
      <c r="AM128" s="145">
        <f t="shared" si="39"/>
        <v>1</v>
      </c>
      <c r="AN128" s="145">
        <f t="shared" si="40"/>
        <v>1</v>
      </c>
      <c r="AO128" s="145">
        <f t="shared" si="41"/>
        <v>1</v>
      </c>
      <c r="AP128" s="145">
        <f t="shared" si="42"/>
        <v>1</v>
      </c>
      <c r="AQ128" s="145">
        <f t="shared" si="43"/>
        <v>1</v>
      </c>
      <c r="AR128" s="145">
        <f t="shared" si="44"/>
        <v>1</v>
      </c>
      <c r="AS128" s="145">
        <f t="shared" si="45"/>
        <v>1</v>
      </c>
      <c r="AT128" s="145">
        <f t="shared" si="46"/>
        <v>1</v>
      </c>
      <c r="AU128" s="145">
        <f t="shared" si="47"/>
        <v>1</v>
      </c>
      <c r="AV128" s="145">
        <f t="shared" si="48"/>
        <v>1</v>
      </c>
      <c r="AW128" s="145">
        <f t="shared" si="49"/>
        <v>1</v>
      </c>
      <c r="AX128" s="145">
        <f t="shared" si="50"/>
        <v>1</v>
      </c>
      <c r="AY128" s="145">
        <f t="shared" si="51"/>
        <v>1</v>
      </c>
      <c r="AZ128" s="145">
        <f t="shared" si="52"/>
        <v>1</v>
      </c>
      <c r="BA128" s="145">
        <f t="shared" si="53"/>
        <v>1</v>
      </c>
      <c r="BB128" s="145">
        <f t="shared" si="54"/>
        <v>1</v>
      </c>
      <c r="BC128" s="145">
        <f t="shared" si="55"/>
        <v>1</v>
      </c>
      <c r="BD128" s="145">
        <f t="shared" si="56"/>
        <v>1</v>
      </c>
      <c r="BE128" s="145">
        <f t="shared" si="57"/>
        <v>1</v>
      </c>
      <c r="BF128" s="145">
        <f t="shared" si="58"/>
        <v>1</v>
      </c>
      <c r="BG128" s="145">
        <f t="shared" si="59"/>
        <v>1</v>
      </c>
      <c r="BH128" s="145">
        <f t="shared" si="60"/>
        <v>1</v>
      </c>
      <c r="BI128" s="145">
        <f t="shared" si="61"/>
        <v>1</v>
      </c>
      <c r="BJ128" s="145">
        <f t="shared" si="62"/>
        <v>1</v>
      </c>
    </row>
    <row r="129" spans="1:62" ht="15.75" x14ac:dyDescent="0.25">
      <c r="A129" s="344"/>
      <c r="B129" s="345" t="str">
        <f t="shared" si="32"/>
        <v/>
      </c>
      <c r="C129" s="346" t="str">
        <f>IF('תנאי סף'!$AK129&lt;&gt;1,"",'תנאי סף'!C129)</f>
        <v/>
      </c>
      <c r="D129" s="346" t="str">
        <f>IF('תנאי סף'!$AK129&lt;&gt;1,"",'תנאי סף'!D129)</f>
        <v/>
      </c>
      <c r="E129" s="346" t="str">
        <f>IF('תנאי סף'!$AK129&lt;&gt;1,"",'תנאי סף'!E129)</f>
        <v/>
      </c>
      <c r="F129" s="346" t="str">
        <f>IF('תנאי סף'!$AK129&lt;&gt;1,"",'תנאי סף'!F129)</f>
        <v/>
      </c>
      <c r="G129" s="347" t="str">
        <f>'עדיפות לפריפריה'!AA129</f>
        <v/>
      </c>
      <c r="H129" s="347" t="str">
        <f>'מספר המשתתפים'!AA129</f>
        <v/>
      </c>
      <c r="I129" s="347" t="str">
        <f>'ייחודיות ומורכבות'!Z129</f>
        <v/>
      </c>
      <c r="J129" s="347" t="str">
        <f>'מספר הרצות'!Z129</f>
        <v/>
      </c>
      <c r="K129" s="347" t="str">
        <f>'הערכה כללית ותרומה לקהילה'!Z129</f>
        <v/>
      </c>
      <c r="L129" s="347"/>
      <c r="M129" s="347"/>
      <c r="N129" s="347"/>
      <c r="O129" s="347"/>
      <c r="P129" s="348"/>
      <c r="Q129" s="348"/>
      <c r="R129" s="348"/>
      <c r="S129" s="348"/>
      <c r="T129" s="348"/>
      <c r="U129" s="348"/>
      <c r="V129" s="348"/>
      <c r="W129" s="348"/>
      <c r="X129" s="348"/>
      <c r="Y129" s="348"/>
      <c r="Z129" s="348"/>
      <c r="AA129" s="348"/>
      <c r="AB129" s="348"/>
      <c r="AC129" s="348"/>
      <c r="AD129" s="348"/>
      <c r="AE129" s="348"/>
      <c r="AF129" s="348"/>
      <c r="AG129" s="348" t="str">
        <f t="shared" si="33"/>
        <v/>
      </c>
      <c r="AH129" s="348" t="str">
        <f t="shared" si="34"/>
        <v/>
      </c>
      <c r="AI129" s="349" t="str">
        <f t="shared" si="35"/>
        <v/>
      </c>
      <c r="AJ129" s="145">
        <f t="shared" si="36"/>
        <v>1</v>
      </c>
      <c r="AK129" s="145">
        <f t="shared" si="37"/>
        <v>1</v>
      </c>
      <c r="AL129" s="145">
        <f t="shared" si="38"/>
        <v>1</v>
      </c>
      <c r="AM129" s="145">
        <f t="shared" si="39"/>
        <v>1</v>
      </c>
      <c r="AN129" s="145">
        <f t="shared" si="40"/>
        <v>1</v>
      </c>
      <c r="AO129" s="145">
        <f t="shared" si="41"/>
        <v>1</v>
      </c>
      <c r="AP129" s="145">
        <f t="shared" si="42"/>
        <v>1</v>
      </c>
      <c r="AQ129" s="145">
        <f t="shared" si="43"/>
        <v>1</v>
      </c>
      <c r="AR129" s="145">
        <f t="shared" si="44"/>
        <v>1</v>
      </c>
      <c r="AS129" s="145">
        <f t="shared" si="45"/>
        <v>1</v>
      </c>
      <c r="AT129" s="145">
        <f t="shared" si="46"/>
        <v>1</v>
      </c>
      <c r="AU129" s="145">
        <f t="shared" si="47"/>
        <v>1</v>
      </c>
      <c r="AV129" s="145">
        <f t="shared" si="48"/>
        <v>1</v>
      </c>
      <c r="AW129" s="145">
        <f t="shared" si="49"/>
        <v>1</v>
      </c>
      <c r="AX129" s="145">
        <f t="shared" si="50"/>
        <v>1</v>
      </c>
      <c r="AY129" s="145">
        <f t="shared" si="51"/>
        <v>1</v>
      </c>
      <c r="AZ129" s="145">
        <f t="shared" si="52"/>
        <v>1</v>
      </c>
      <c r="BA129" s="145">
        <f t="shared" si="53"/>
        <v>1</v>
      </c>
      <c r="BB129" s="145">
        <f t="shared" si="54"/>
        <v>1</v>
      </c>
      <c r="BC129" s="145">
        <f t="shared" si="55"/>
        <v>1</v>
      </c>
      <c r="BD129" s="145">
        <f t="shared" si="56"/>
        <v>1</v>
      </c>
      <c r="BE129" s="145">
        <f t="shared" si="57"/>
        <v>1</v>
      </c>
      <c r="BF129" s="145">
        <f t="shared" si="58"/>
        <v>1</v>
      </c>
      <c r="BG129" s="145">
        <f t="shared" si="59"/>
        <v>1</v>
      </c>
      <c r="BH129" s="145">
        <f t="shared" si="60"/>
        <v>1</v>
      </c>
      <c r="BI129" s="145">
        <f t="shared" si="61"/>
        <v>1</v>
      </c>
      <c r="BJ129" s="145">
        <f t="shared" si="62"/>
        <v>1</v>
      </c>
    </row>
    <row r="130" spans="1:62" ht="15.75" x14ac:dyDescent="0.25">
      <c r="A130" s="344"/>
      <c r="B130" s="345" t="str">
        <f t="shared" si="32"/>
        <v/>
      </c>
      <c r="C130" s="346" t="str">
        <f>IF('תנאי סף'!$AK130&lt;&gt;1,"",'תנאי סף'!C130)</f>
        <v/>
      </c>
      <c r="D130" s="346" t="str">
        <f>IF('תנאי סף'!$AK130&lt;&gt;1,"",'תנאי סף'!D130)</f>
        <v/>
      </c>
      <c r="E130" s="346" t="str">
        <f>IF('תנאי סף'!$AK130&lt;&gt;1,"",'תנאי סף'!E130)</f>
        <v/>
      </c>
      <c r="F130" s="346" t="str">
        <f>IF('תנאי סף'!$AK130&lt;&gt;1,"",'תנאי סף'!F130)</f>
        <v/>
      </c>
      <c r="G130" s="347" t="str">
        <f>'עדיפות לפריפריה'!AA130</f>
        <v/>
      </c>
      <c r="H130" s="347" t="str">
        <f>'מספר המשתתפים'!AA130</f>
        <v/>
      </c>
      <c r="I130" s="347" t="str">
        <f>'ייחודיות ומורכבות'!Z130</f>
        <v/>
      </c>
      <c r="J130" s="347" t="str">
        <f>'מספר הרצות'!Z130</f>
        <v/>
      </c>
      <c r="K130" s="347" t="str">
        <f>'הערכה כללית ותרומה לקהילה'!Z130</f>
        <v/>
      </c>
      <c r="L130" s="347"/>
      <c r="M130" s="347"/>
      <c r="N130" s="347"/>
      <c r="O130" s="347"/>
      <c r="P130" s="348"/>
      <c r="Q130" s="348"/>
      <c r="R130" s="348"/>
      <c r="S130" s="348"/>
      <c r="T130" s="348"/>
      <c r="U130" s="348"/>
      <c r="V130" s="348"/>
      <c r="W130" s="348"/>
      <c r="X130" s="348"/>
      <c r="Y130" s="348"/>
      <c r="Z130" s="348"/>
      <c r="AA130" s="348"/>
      <c r="AB130" s="348"/>
      <c r="AC130" s="348"/>
      <c r="AD130" s="348"/>
      <c r="AE130" s="348"/>
      <c r="AF130" s="348"/>
      <c r="AG130" s="348" t="str">
        <f t="shared" si="33"/>
        <v/>
      </c>
      <c r="AH130" s="348" t="str">
        <f t="shared" si="34"/>
        <v/>
      </c>
      <c r="AI130" s="349" t="str">
        <f t="shared" si="35"/>
        <v/>
      </c>
      <c r="AJ130" s="145">
        <f t="shared" si="36"/>
        <v>1</v>
      </c>
      <c r="AK130" s="145">
        <f t="shared" si="37"/>
        <v>1</v>
      </c>
      <c r="AL130" s="145">
        <f t="shared" si="38"/>
        <v>1</v>
      </c>
      <c r="AM130" s="145">
        <f t="shared" si="39"/>
        <v>1</v>
      </c>
      <c r="AN130" s="145">
        <f t="shared" si="40"/>
        <v>1</v>
      </c>
      <c r="AO130" s="145">
        <f t="shared" si="41"/>
        <v>1</v>
      </c>
      <c r="AP130" s="145">
        <f t="shared" si="42"/>
        <v>1</v>
      </c>
      <c r="AQ130" s="145">
        <f t="shared" si="43"/>
        <v>1</v>
      </c>
      <c r="AR130" s="145">
        <f t="shared" si="44"/>
        <v>1</v>
      </c>
      <c r="AS130" s="145">
        <f t="shared" si="45"/>
        <v>1</v>
      </c>
      <c r="AT130" s="145">
        <f t="shared" si="46"/>
        <v>1</v>
      </c>
      <c r="AU130" s="145">
        <f t="shared" si="47"/>
        <v>1</v>
      </c>
      <c r="AV130" s="145">
        <f t="shared" si="48"/>
        <v>1</v>
      </c>
      <c r="AW130" s="145">
        <f t="shared" si="49"/>
        <v>1</v>
      </c>
      <c r="AX130" s="145">
        <f t="shared" si="50"/>
        <v>1</v>
      </c>
      <c r="AY130" s="145">
        <f t="shared" si="51"/>
        <v>1</v>
      </c>
      <c r="AZ130" s="145">
        <f t="shared" si="52"/>
        <v>1</v>
      </c>
      <c r="BA130" s="145">
        <f t="shared" si="53"/>
        <v>1</v>
      </c>
      <c r="BB130" s="145">
        <f t="shared" si="54"/>
        <v>1</v>
      </c>
      <c r="BC130" s="145">
        <f t="shared" si="55"/>
        <v>1</v>
      </c>
      <c r="BD130" s="145">
        <f t="shared" si="56"/>
        <v>1</v>
      </c>
      <c r="BE130" s="145">
        <f t="shared" si="57"/>
        <v>1</v>
      </c>
      <c r="BF130" s="145">
        <f t="shared" si="58"/>
        <v>1</v>
      </c>
      <c r="BG130" s="145">
        <f t="shared" si="59"/>
        <v>1</v>
      </c>
      <c r="BH130" s="145">
        <f t="shared" si="60"/>
        <v>1</v>
      </c>
      <c r="BI130" s="145">
        <f t="shared" si="61"/>
        <v>1</v>
      </c>
      <c r="BJ130" s="145">
        <f t="shared" si="62"/>
        <v>1</v>
      </c>
    </row>
    <row r="131" spans="1:62" ht="16.5" thickBot="1" x14ac:dyDescent="0.3">
      <c r="A131" s="150"/>
      <c r="B131" s="438" t="s">
        <v>66</v>
      </c>
      <c r="C131" s="439"/>
      <c r="D131" s="439"/>
      <c r="E131" s="439"/>
      <c r="F131" s="439"/>
      <c r="G131" s="106">
        <f t="shared" ref="G131:AG131" si="63">SUM(G31:G130)</f>
        <v>0.99999999999999978</v>
      </c>
      <c r="H131" s="106">
        <f t="shared" si="63"/>
        <v>1</v>
      </c>
      <c r="I131" s="106">
        <f t="shared" si="63"/>
        <v>1</v>
      </c>
      <c r="J131" s="106">
        <f t="shared" si="63"/>
        <v>0.99999999999999989</v>
      </c>
      <c r="K131" s="106">
        <f t="shared" si="63"/>
        <v>1</v>
      </c>
      <c r="L131" s="106">
        <f t="shared" si="63"/>
        <v>0</v>
      </c>
      <c r="M131" s="106">
        <f t="shared" si="63"/>
        <v>0</v>
      </c>
      <c r="N131" s="106">
        <f t="shared" si="63"/>
        <v>0</v>
      </c>
      <c r="O131" s="106">
        <f t="shared" si="63"/>
        <v>0</v>
      </c>
      <c r="P131" s="106">
        <f t="shared" si="63"/>
        <v>0</v>
      </c>
      <c r="Q131" s="106">
        <f t="shared" si="63"/>
        <v>0</v>
      </c>
      <c r="R131" s="106">
        <f t="shared" si="63"/>
        <v>0</v>
      </c>
      <c r="S131" s="106">
        <f t="shared" si="63"/>
        <v>0</v>
      </c>
      <c r="T131" s="106">
        <f t="shared" si="63"/>
        <v>0</v>
      </c>
      <c r="U131" s="106">
        <f t="shared" si="63"/>
        <v>0</v>
      </c>
      <c r="V131" s="106">
        <f t="shared" si="63"/>
        <v>0</v>
      </c>
      <c r="W131" s="106">
        <f t="shared" si="63"/>
        <v>0</v>
      </c>
      <c r="X131" s="106">
        <f t="shared" si="63"/>
        <v>0</v>
      </c>
      <c r="Y131" s="106">
        <f t="shared" si="63"/>
        <v>0</v>
      </c>
      <c r="Z131" s="106">
        <f t="shared" si="63"/>
        <v>0</v>
      </c>
      <c r="AA131" s="106">
        <f t="shared" si="63"/>
        <v>0</v>
      </c>
      <c r="AB131" s="106">
        <f t="shared" si="63"/>
        <v>0</v>
      </c>
      <c r="AC131" s="106">
        <f t="shared" si="63"/>
        <v>0</v>
      </c>
      <c r="AD131" s="106">
        <f t="shared" si="63"/>
        <v>0</v>
      </c>
      <c r="AE131" s="106">
        <f t="shared" si="63"/>
        <v>0</v>
      </c>
      <c r="AF131" s="106">
        <f t="shared" si="63"/>
        <v>0</v>
      </c>
      <c r="AG131" s="106">
        <f t="shared" si="63"/>
        <v>1</v>
      </c>
      <c r="AH131" s="106">
        <f>SUM(AH31:AH130)</f>
        <v>1</v>
      </c>
      <c r="AI131" s="151">
        <f>SUM(AI31:AI130)</f>
        <v>2100000</v>
      </c>
    </row>
    <row r="133" spans="1:62" ht="15.75" x14ac:dyDescent="0.25">
      <c r="K133" s="152"/>
      <c r="L133" s="152"/>
      <c r="M133" s="152"/>
      <c r="N133" s="152"/>
      <c r="O133" s="152"/>
      <c r="P133" s="152"/>
      <c r="Q133" s="152"/>
      <c r="R133" s="152"/>
      <c r="S133" s="152"/>
      <c r="T133" s="152"/>
      <c r="U133" s="152"/>
      <c r="V133" s="152"/>
      <c r="W133" s="152"/>
      <c r="X133" s="152"/>
      <c r="Y133" s="152"/>
      <c r="Z133" s="152"/>
      <c r="AA133" s="152"/>
      <c r="AB133" s="152"/>
      <c r="AC133" s="152"/>
      <c r="AD133" s="152"/>
      <c r="AE133" s="152"/>
      <c r="AF133" s="152"/>
      <c r="AG133" s="152"/>
      <c r="AH133" s="152"/>
      <c r="AI133" s="153"/>
    </row>
    <row r="134" spans="1:62" ht="15.75" x14ac:dyDescent="0.25">
      <c r="K134" s="152"/>
      <c r="L134" s="152"/>
      <c r="M134" s="152"/>
      <c r="N134" s="152"/>
      <c r="O134" s="152"/>
      <c r="P134" s="152"/>
      <c r="Q134" s="152"/>
      <c r="R134" s="152"/>
      <c r="S134" s="152"/>
      <c r="T134" s="152"/>
      <c r="U134" s="152"/>
      <c r="V134" s="152"/>
      <c r="W134" s="152"/>
      <c r="X134" s="152"/>
      <c r="Y134" s="152"/>
      <c r="Z134" s="152"/>
      <c r="AA134" s="152"/>
      <c r="AB134" s="152"/>
      <c r="AC134" s="152"/>
      <c r="AD134" s="152"/>
      <c r="AE134" s="152"/>
      <c r="AF134" s="152"/>
      <c r="AG134" s="152"/>
      <c r="AH134" s="152"/>
      <c r="AI134" s="153"/>
    </row>
    <row r="135" spans="1:62" ht="15.75" x14ac:dyDescent="0.25">
      <c r="K135" s="152"/>
      <c r="L135" s="152"/>
      <c r="M135" s="152"/>
      <c r="N135" s="152"/>
      <c r="O135" s="152"/>
      <c r="P135" s="152"/>
      <c r="Q135" s="152"/>
      <c r="R135" s="152"/>
      <c r="S135" s="152"/>
      <c r="T135" s="152"/>
      <c r="U135" s="152"/>
      <c r="V135" s="152"/>
      <c r="W135" s="152"/>
      <c r="X135" s="152"/>
      <c r="Y135" s="152"/>
      <c r="Z135" s="152"/>
      <c r="AA135" s="152"/>
      <c r="AB135" s="152"/>
      <c r="AC135" s="152"/>
      <c r="AD135" s="152"/>
      <c r="AE135" s="152"/>
      <c r="AF135" s="152"/>
      <c r="AG135" s="152"/>
      <c r="AH135" s="152"/>
      <c r="AI135" s="153"/>
    </row>
    <row r="136" spans="1:62" ht="15.75" x14ac:dyDescent="0.25">
      <c r="K136" s="152"/>
      <c r="L136" s="152"/>
      <c r="M136" s="152"/>
      <c r="N136" s="152"/>
      <c r="O136" s="152"/>
      <c r="P136" s="152"/>
      <c r="Q136" s="152"/>
      <c r="R136" s="152"/>
      <c r="S136" s="152"/>
      <c r="T136" s="152"/>
      <c r="U136" s="152"/>
      <c r="V136" s="152"/>
      <c r="W136" s="152"/>
      <c r="X136" s="152"/>
      <c r="Y136" s="152"/>
      <c r="Z136" s="152"/>
      <c r="AA136" s="152"/>
      <c r="AB136" s="152"/>
      <c r="AC136" s="152"/>
      <c r="AD136" s="152"/>
      <c r="AE136" s="152"/>
      <c r="AF136" s="152"/>
      <c r="AG136" s="152"/>
      <c r="AH136" s="152"/>
      <c r="AI136" s="153"/>
    </row>
    <row r="137" spans="1:62" ht="15.75" x14ac:dyDescent="0.25">
      <c r="K137" s="152"/>
      <c r="L137" s="152"/>
      <c r="M137" s="152"/>
      <c r="N137" s="152"/>
      <c r="O137" s="152"/>
      <c r="P137" s="152"/>
      <c r="Q137" s="152"/>
      <c r="R137" s="152"/>
      <c r="S137" s="152"/>
      <c r="T137" s="152"/>
      <c r="U137" s="152"/>
      <c r="V137" s="152"/>
      <c r="W137" s="152"/>
      <c r="X137" s="152"/>
      <c r="Y137" s="152"/>
      <c r="Z137" s="152"/>
      <c r="AA137" s="152"/>
      <c r="AB137" s="152"/>
      <c r="AC137" s="152"/>
      <c r="AD137" s="152"/>
      <c r="AE137" s="152"/>
      <c r="AF137" s="152"/>
      <c r="AG137" s="152"/>
      <c r="AH137" s="152"/>
      <c r="AI137" s="153"/>
    </row>
    <row r="138" spans="1:62" ht="15.75" x14ac:dyDescent="0.25">
      <c r="K138" s="152"/>
      <c r="L138" s="152"/>
      <c r="M138" s="152"/>
      <c r="N138" s="152"/>
      <c r="O138" s="152"/>
      <c r="P138" s="152"/>
      <c r="Q138" s="152"/>
      <c r="R138" s="152"/>
      <c r="S138" s="152"/>
      <c r="T138" s="152"/>
      <c r="U138" s="152"/>
      <c r="V138" s="152"/>
      <c r="W138" s="152"/>
      <c r="X138" s="152"/>
      <c r="Y138" s="152"/>
      <c r="Z138" s="152"/>
      <c r="AA138" s="152"/>
      <c r="AB138" s="152"/>
      <c r="AC138" s="152"/>
      <c r="AD138" s="152"/>
      <c r="AE138" s="152"/>
      <c r="AF138" s="152"/>
      <c r="AG138" s="152"/>
      <c r="AH138" s="152"/>
      <c r="AI138" s="153"/>
    </row>
    <row r="139" spans="1:62" ht="15.75" x14ac:dyDescent="0.25">
      <c r="K139" s="152"/>
      <c r="L139" s="152"/>
      <c r="M139" s="152"/>
      <c r="N139" s="152"/>
      <c r="O139" s="152"/>
      <c r="P139" s="152"/>
      <c r="Q139" s="152"/>
      <c r="R139" s="152"/>
      <c r="S139" s="152"/>
      <c r="T139" s="152"/>
      <c r="U139" s="152"/>
      <c r="V139" s="152"/>
      <c r="W139" s="152"/>
      <c r="X139" s="152"/>
      <c r="Y139" s="152"/>
      <c r="Z139" s="152"/>
      <c r="AA139" s="152"/>
      <c r="AB139" s="152"/>
      <c r="AC139" s="152"/>
      <c r="AD139" s="152"/>
      <c r="AE139" s="152"/>
      <c r="AF139" s="152"/>
      <c r="AG139" s="152"/>
      <c r="AH139" s="152"/>
      <c r="AI139" s="153"/>
    </row>
    <row r="140" spans="1:62" ht="15.75" x14ac:dyDescent="0.25">
      <c r="K140" s="152"/>
      <c r="L140" s="152"/>
      <c r="M140" s="152"/>
      <c r="N140" s="152"/>
      <c r="O140" s="152"/>
      <c r="P140" s="152"/>
      <c r="Q140" s="152"/>
      <c r="R140" s="152"/>
      <c r="S140" s="152"/>
      <c r="T140" s="152"/>
      <c r="U140" s="152"/>
      <c r="V140" s="152"/>
      <c r="W140" s="152"/>
      <c r="X140" s="152"/>
      <c r="Y140" s="152"/>
      <c r="Z140" s="152"/>
      <c r="AA140" s="152"/>
      <c r="AB140" s="152"/>
      <c r="AC140" s="152"/>
      <c r="AD140" s="152"/>
      <c r="AE140" s="152"/>
      <c r="AF140" s="152"/>
      <c r="AG140" s="152"/>
      <c r="AH140" s="152"/>
      <c r="AI140" s="153"/>
    </row>
    <row r="141" spans="1:62" ht="15.75" x14ac:dyDescent="0.25">
      <c r="K141" s="152"/>
      <c r="L141" s="152"/>
      <c r="M141" s="152"/>
      <c r="N141" s="152"/>
      <c r="O141" s="152"/>
      <c r="P141" s="152"/>
      <c r="Q141" s="152"/>
      <c r="R141" s="152"/>
      <c r="S141" s="152"/>
      <c r="T141" s="152"/>
      <c r="U141" s="152"/>
      <c r="V141" s="152"/>
      <c r="W141" s="152"/>
      <c r="X141" s="152"/>
      <c r="Y141" s="152"/>
      <c r="Z141" s="152"/>
      <c r="AA141" s="152"/>
      <c r="AB141" s="152"/>
      <c r="AC141" s="152"/>
      <c r="AD141" s="152"/>
      <c r="AE141" s="152"/>
      <c r="AF141" s="152"/>
      <c r="AG141" s="152"/>
      <c r="AH141" s="152"/>
      <c r="AI141" s="153"/>
    </row>
    <row r="142" spans="1:62" ht="15.75" x14ac:dyDescent="0.25">
      <c r="K142" s="152"/>
      <c r="L142" s="152"/>
      <c r="M142" s="152"/>
      <c r="N142" s="152"/>
      <c r="O142" s="152"/>
      <c r="P142" s="152"/>
      <c r="Q142" s="152"/>
      <c r="R142" s="152"/>
      <c r="S142" s="152"/>
      <c r="T142" s="152"/>
      <c r="U142" s="152"/>
      <c r="V142" s="152"/>
      <c r="W142" s="152"/>
      <c r="X142" s="152"/>
      <c r="Y142" s="152"/>
      <c r="Z142" s="152"/>
      <c r="AA142" s="152"/>
      <c r="AB142" s="152"/>
      <c r="AC142" s="152"/>
      <c r="AD142" s="152"/>
      <c r="AE142" s="152"/>
      <c r="AF142" s="152"/>
      <c r="AG142" s="152"/>
      <c r="AH142" s="152"/>
      <c r="AI142" s="153"/>
    </row>
    <row r="143" spans="1:62" ht="15.75" x14ac:dyDescent="0.25">
      <c r="K143" s="152"/>
      <c r="L143" s="152"/>
      <c r="M143" s="152"/>
      <c r="N143" s="152"/>
      <c r="O143" s="152"/>
      <c r="P143" s="152"/>
      <c r="Q143" s="152"/>
      <c r="R143" s="152"/>
      <c r="S143" s="152"/>
      <c r="T143" s="152"/>
      <c r="U143" s="152"/>
      <c r="V143" s="152"/>
      <c r="W143" s="152"/>
      <c r="X143" s="152"/>
      <c r="Y143" s="152"/>
      <c r="Z143" s="152"/>
      <c r="AA143" s="152"/>
      <c r="AB143" s="152"/>
      <c r="AC143" s="152"/>
      <c r="AD143" s="152"/>
      <c r="AE143" s="152"/>
      <c r="AF143" s="152"/>
      <c r="AG143" s="152"/>
      <c r="AH143" s="152"/>
      <c r="AI143" s="153"/>
    </row>
    <row r="144" spans="1:62" ht="15.75" x14ac:dyDescent="0.25">
      <c r="K144" s="152"/>
      <c r="L144" s="152"/>
      <c r="M144" s="152"/>
      <c r="N144" s="152"/>
      <c r="O144" s="152"/>
      <c r="P144" s="152"/>
      <c r="Q144" s="152"/>
      <c r="R144" s="152"/>
      <c r="S144" s="152"/>
      <c r="T144" s="152"/>
      <c r="U144" s="152"/>
      <c r="V144" s="152"/>
      <c r="W144" s="152"/>
      <c r="X144" s="152"/>
      <c r="Y144" s="152"/>
      <c r="Z144" s="152"/>
      <c r="AA144" s="152"/>
      <c r="AB144" s="152"/>
      <c r="AC144" s="152"/>
      <c r="AD144" s="152"/>
      <c r="AE144" s="152"/>
      <c r="AF144" s="152"/>
      <c r="AG144" s="152"/>
      <c r="AH144" s="152"/>
      <c r="AI144" s="153"/>
    </row>
    <row r="145" spans="11:35" ht="15.75" x14ac:dyDescent="0.25">
      <c r="K145" s="152"/>
      <c r="L145" s="152"/>
      <c r="M145" s="152"/>
      <c r="N145" s="152"/>
      <c r="O145" s="152"/>
      <c r="P145" s="152"/>
      <c r="Q145" s="152"/>
      <c r="R145" s="152"/>
      <c r="S145" s="152"/>
      <c r="T145" s="152"/>
      <c r="U145" s="152"/>
      <c r="V145" s="152"/>
      <c r="W145" s="152"/>
      <c r="X145" s="152"/>
      <c r="Y145" s="152"/>
      <c r="Z145" s="152"/>
      <c r="AA145" s="152"/>
      <c r="AB145" s="152"/>
      <c r="AC145" s="152"/>
      <c r="AD145" s="152"/>
      <c r="AE145" s="152"/>
      <c r="AF145" s="152"/>
      <c r="AG145" s="152"/>
      <c r="AH145" s="152"/>
      <c r="AI145" s="153"/>
    </row>
    <row r="146" spans="11:35" ht="15.75" x14ac:dyDescent="0.25">
      <c r="K146" s="152"/>
      <c r="L146" s="152"/>
      <c r="M146" s="152"/>
      <c r="N146" s="152"/>
      <c r="O146" s="152"/>
      <c r="P146" s="152"/>
      <c r="Q146" s="152"/>
      <c r="R146" s="152"/>
      <c r="S146" s="152"/>
      <c r="T146" s="152"/>
      <c r="U146" s="152"/>
      <c r="V146" s="152"/>
      <c r="W146" s="152"/>
      <c r="X146" s="152"/>
      <c r="Y146" s="152"/>
      <c r="Z146" s="152"/>
      <c r="AA146" s="152"/>
      <c r="AB146" s="152"/>
      <c r="AC146" s="152"/>
      <c r="AD146" s="152"/>
      <c r="AE146" s="152"/>
      <c r="AF146" s="152"/>
      <c r="AG146" s="152"/>
      <c r="AH146" s="152"/>
      <c r="AI146" s="153"/>
    </row>
    <row r="147" spans="11:35" ht="15.75" x14ac:dyDescent="0.25">
      <c r="K147" s="152"/>
      <c r="L147" s="152"/>
      <c r="M147" s="152"/>
      <c r="N147" s="152"/>
      <c r="O147" s="152"/>
      <c r="P147" s="152"/>
      <c r="Q147" s="152"/>
      <c r="R147" s="152"/>
      <c r="S147" s="152"/>
      <c r="T147" s="152"/>
      <c r="U147" s="152"/>
      <c r="V147" s="152"/>
      <c r="W147" s="152"/>
      <c r="X147" s="152"/>
      <c r="Y147" s="152"/>
      <c r="Z147" s="152"/>
      <c r="AA147" s="152"/>
      <c r="AB147" s="152"/>
      <c r="AC147" s="152"/>
      <c r="AD147" s="152"/>
      <c r="AE147" s="152"/>
      <c r="AF147" s="152"/>
      <c r="AG147" s="152"/>
      <c r="AH147" s="152"/>
      <c r="AI147" s="153"/>
    </row>
    <row r="148" spans="11:35" ht="15.75" x14ac:dyDescent="0.25">
      <c r="K148" s="152"/>
      <c r="L148" s="152"/>
      <c r="M148" s="152"/>
      <c r="N148" s="152"/>
      <c r="O148" s="152"/>
      <c r="P148" s="152"/>
      <c r="Q148" s="152"/>
      <c r="R148" s="152"/>
      <c r="S148" s="152"/>
      <c r="T148" s="152"/>
      <c r="U148" s="152"/>
      <c r="V148" s="152"/>
      <c r="W148" s="152"/>
      <c r="X148" s="152"/>
      <c r="Y148" s="152"/>
      <c r="Z148" s="152"/>
      <c r="AA148" s="152"/>
      <c r="AB148" s="152"/>
      <c r="AC148" s="152"/>
      <c r="AD148" s="152"/>
      <c r="AE148" s="152"/>
      <c r="AF148" s="152"/>
      <c r="AG148" s="152"/>
      <c r="AH148" s="152"/>
      <c r="AI148" s="153"/>
    </row>
    <row r="149" spans="11:35" ht="15.75" x14ac:dyDescent="0.25">
      <c r="K149" s="152"/>
      <c r="L149" s="152"/>
      <c r="M149" s="152"/>
      <c r="N149" s="152"/>
      <c r="O149" s="152"/>
      <c r="P149" s="152"/>
      <c r="Q149" s="152"/>
      <c r="R149" s="152"/>
      <c r="S149" s="152"/>
      <c r="T149" s="152"/>
      <c r="U149" s="152"/>
      <c r="V149" s="152"/>
      <c r="W149" s="152"/>
      <c r="X149" s="152"/>
      <c r="Y149" s="152"/>
      <c r="Z149" s="152"/>
      <c r="AA149" s="152"/>
      <c r="AB149" s="152"/>
      <c r="AC149" s="152"/>
      <c r="AD149" s="152"/>
      <c r="AE149" s="152"/>
      <c r="AF149" s="152"/>
      <c r="AG149" s="152"/>
      <c r="AH149" s="152"/>
      <c r="AI149" s="153"/>
    </row>
    <row r="150" spans="11:35" ht="15.75" x14ac:dyDescent="0.25">
      <c r="K150" s="152"/>
      <c r="L150" s="152"/>
      <c r="M150" s="152"/>
      <c r="N150" s="152"/>
      <c r="O150" s="152"/>
      <c r="P150" s="152"/>
      <c r="Q150" s="152"/>
      <c r="R150" s="152"/>
      <c r="S150" s="152"/>
      <c r="T150" s="152"/>
      <c r="U150" s="152"/>
      <c r="V150" s="152"/>
      <c r="W150" s="152"/>
      <c r="X150" s="152"/>
      <c r="Y150" s="152"/>
      <c r="Z150" s="152"/>
      <c r="AA150" s="152"/>
      <c r="AB150" s="152"/>
      <c r="AC150" s="152"/>
      <c r="AD150" s="152"/>
      <c r="AE150" s="152"/>
      <c r="AF150" s="152"/>
      <c r="AG150" s="152"/>
      <c r="AH150" s="152"/>
      <c r="AI150" s="153"/>
    </row>
    <row r="151" spans="11:35" ht="15.75" x14ac:dyDescent="0.25">
      <c r="K151" s="152"/>
      <c r="L151" s="152"/>
      <c r="M151" s="152"/>
      <c r="N151" s="152"/>
      <c r="O151" s="152"/>
      <c r="P151" s="152"/>
      <c r="Q151" s="152"/>
      <c r="R151" s="152"/>
      <c r="S151" s="152"/>
      <c r="T151" s="152"/>
      <c r="U151" s="152"/>
      <c r="V151" s="152"/>
      <c r="W151" s="152"/>
      <c r="X151" s="152"/>
      <c r="Y151" s="152"/>
      <c r="Z151" s="152"/>
      <c r="AA151" s="152"/>
      <c r="AB151" s="152"/>
      <c r="AC151" s="152"/>
      <c r="AD151" s="152"/>
      <c r="AE151" s="152"/>
      <c r="AF151" s="152"/>
      <c r="AG151" s="152"/>
      <c r="AH151" s="152"/>
      <c r="AI151" s="153"/>
    </row>
    <row r="152" spans="11:35" ht="15.75" x14ac:dyDescent="0.25">
      <c r="K152" s="152"/>
      <c r="L152" s="152"/>
      <c r="M152" s="152"/>
      <c r="N152" s="152"/>
      <c r="O152" s="152"/>
      <c r="P152" s="152"/>
      <c r="Q152" s="152"/>
      <c r="R152" s="152"/>
      <c r="S152" s="152"/>
      <c r="T152" s="152"/>
      <c r="U152" s="152"/>
      <c r="V152" s="152"/>
      <c r="W152" s="152"/>
      <c r="X152" s="152"/>
      <c r="Y152" s="152"/>
      <c r="Z152" s="152"/>
      <c r="AA152" s="152"/>
      <c r="AB152" s="152"/>
      <c r="AC152" s="152"/>
      <c r="AD152" s="152"/>
      <c r="AE152" s="152"/>
      <c r="AF152" s="152"/>
      <c r="AG152" s="152"/>
      <c r="AH152" s="152"/>
      <c r="AI152" s="153"/>
    </row>
    <row r="153" spans="11:35" ht="15.75" x14ac:dyDescent="0.25">
      <c r="K153" s="152"/>
      <c r="L153" s="152"/>
      <c r="M153" s="152"/>
      <c r="N153" s="152"/>
      <c r="O153" s="152"/>
      <c r="P153" s="152"/>
      <c r="Q153" s="152"/>
      <c r="R153" s="152"/>
      <c r="S153" s="152"/>
      <c r="T153" s="152"/>
      <c r="U153" s="152"/>
      <c r="V153" s="152"/>
      <c r="W153" s="152"/>
      <c r="X153" s="152"/>
      <c r="Y153" s="152"/>
      <c r="Z153" s="152"/>
      <c r="AA153" s="152"/>
      <c r="AB153" s="152"/>
      <c r="AC153" s="152"/>
      <c r="AD153" s="152"/>
      <c r="AE153" s="152"/>
      <c r="AF153" s="152"/>
      <c r="AG153" s="152"/>
      <c r="AH153" s="152"/>
      <c r="AI153" s="153"/>
    </row>
    <row r="154" spans="11:35" ht="15.75" x14ac:dyDescent="0.25">
      <c r="K154" s="152"/>
      <c r="L154" s="152"/>
      <c r="M154" s="152"/>
      <c r="N154" s="152"/>
      <c r="O154" s="152"/>
      <c r="P154" s="152"/>
      <c r="Q154" s="152"/>
      <c r="R154" s="152"/>
      <c r="S154" s="152"/>
      <c r="T154" s="152"/>
      <c r="U154" s="152"/>
      <c r="V154" s="152"/>
      <c r="W154" s="152"/>
      <c r="X154" s="152"/>
      <c r="Y154" s="152"/>
      <c r="Z154" s="152"/>
      <c r="AA154" s="152"/>
      <c r="AB154" s="152"/>
      <c r="AC154" s="152"/>
      <c r="AD154" s="152"/>
      <c r="AE154" s="152"/>
      <c r="AF154" s="152"/>
      <c r="AG154" s="152"/>
      <c r="AH154" s="152"/>
      <c r="AI154" s="153"/>
    </row>
    <row r="155" spans="11:35" ht="15.75" x14ac:dyDescent="0.25">
      <c r="K155" s="152"/>
      <c r="L155" s="152"/>
      <c r="M155" s="152"/>
      <c r="N155" s="152"/>
      <c r="O155" s="152"/>
      <c r="P155" s="152"/>
      <c r="Q155" s="152"/>
      <c r="R155" s="152"/>
      <c r="S155" s="152"/>
      <c r="T155" s="152"/>
      <c r="U155" s="152"/>
      <c r="V155" s="152"/>
      <c r="W155" s="152"/>
      <c r="X155" s="152"/>
      <c r="Y155" s="152"/>
      <c r="Z155" s="152"/>
      <c r="AA155" s="152"/>
      <c r="AB155" s="152"/>
      <c r="AC155" s="152"/>
      <c r="AD155" s="152"/>
      <c r="AE155" s="152"/>
      <c r="AF155" s="152"/>
      <c r="AG155" s="152"/>
      <c r="AH155" s="152"/>
      <c r="AI155" s="153"/>
    </row>
    <row r="156" spans="11:35" ht="15.75" x14ac:dyDescent="0.25">
      <c r="K156" s="152"/>
      <c r="L156" s="152"/>
      <c r="M156" s="152"/>
      <c r="N156" s="152"/>
      <c r="O156" s="152"/>
      <c r="P156" s="152"/>
      <c r="Q156" s="152"/>
      <c r="R156" s="152"/>
      <c r="S156" s="152"/>
      <c r="T156" s="152"/>
      <c r="U156" s="152"/>
      <c r="V156" s="152"/>
      <c r="W156" s="152"/>
      <c r="X156" s="152"/>
      <c r="Y156" s="152"/>
      <c r="Z156" s="152"/>
      <c r="AA156" s="152"/>
      <c r="AB156" s="152"/>
      <c r="AC156" s="152"/>
      <c r="AD156" s="152"/>
      <c r="AE156" s="152"/>
      <c r="AF156" s="152"/>
      <c r="AG156" s="152"/>
      <c r="AH156" s="152"/>
      <c r="AI156" s="153"/>
    </row>
    <row r="157" spans="11:35" ht="15.75" x14ac:dyDescent="0.25">
      <c r="K157" s="152"/>
      <c r="L157" s="152"/>
      <c r="M157" s="152"/>
      <c r="N157" s="152"/>
      <c r="O157" s="152"/>
      <c r="P157" s="152"/>
      <c r="Q157" s="152"/>
      <c r="R157" s="152"/>
      <c r="S157" s="152"/>
      <c r="T157" s="152"/>
      <c r="U157" s="152"/>
      <c r="V157" s="152"/>
      <c r="W157" s="152"/>
      <c r="X157" s="152"/>
      <c r="Y157" s="152"/>
      <c r="Z157" s="152"/>
      <c r="AA157" s="152"/>
      <c r="AB157" s="152"/>
      <c r="AC157" s="152"/>
      <c r="AD157" s="152"/>
      <c r="AE157" s="152"/>
      <c r="AF157" s="152"/>
      <c r="AG157" s="152"/>
      <c r="AH157" s="152"/>
      <c r="AI157" s="153"/>
    </row>
  </sheetData>
  <sheetProtection algorithmName="SHA-512" hashValue="LumHLbOCu8HBshor1/iDczX2V8FwszdkcGhaHCp4Sns3iKpzoCh8Ms48Dz5I9rsdttCBw5U3l0m5LKqDhgeYRA==" saltValue="ETgUYAAc8gN1zQsRN4mQNQ==" spinCount="100000" sheet="1" scenarios="1" formatColumns="0" formatRows="0" autoFilter="0"/>
  <customSheetViews>
    <customSheetView guid="{ACEA4501-B661-4721-B7EC-F9928E7BE107}" scale="90" showPageBreaks="1" showGridLines="0" printArea="1" hiddenRows="1" hiddenColumns="1" view="pageBreakPreview" topLeftCell="B1">
      <pane xSplit="5" ySplit="30" topLeftCell="G31" activePane="bottomRight" state="frozen"/>
      <selection pane="bottomRight" activeCell="F33" sqref="F33"/>
      <colBreaks count="1" manualBreakCount="1">
        <brk id="35" max="38" man="1"/>
      </colBreaks>
      <pageMargins left="0" right="0" top="0" bottom="0" header="0" footer="0"/>
      <printOptions horizontalCentered="1"/>
      <pageSetup paperSize="9" scale="75" orientation="landscape" r:id="rId1"/>
      <headerFooter>
        <oddHeader>&amp;C&amp;Uמבחנים לתמיכה של משרד התרבות והספורט</oddHeader>
        <oddFooter>&amp;Lא. חפץ ושות'
יעוץ כלכלי&amp;C&amp;P</oddFooter>
      </headerFooter>
    </customSheetView>
    <customSheetView guid="{289214DB-DADE-4AC9-A83A-7FFFB7419F75}" scale="90" showPageBreaks="1" showGridLines="0" printArea="1" hiddenRows="1" hiddenColumns="1" view="pageBreakPreview" topLeftCell="B1">
      <pane xSplit="5" ySplit="30" topLeftCell="G31" activePane="bottomRight" state="frozen"/>
      <selection pane="bottomRight" activeCell="K31" sqref="K31"/>
      <colBreaks count="1" manualBreakCount="1">
        <brk id="35" max="38" man="1"/>
      </colBreaks>
      <pageMargins left="0" right="0" top="0" bottom="0" header="0" footer="0"/>
      <printOptions horizontalCentered="1"/>
      <pageSetup paperSize="9" scale="75" orientation="landscape" r:id="rId2"/>
      <headerFooter>
        <oddHeader>&amp;C&amp;Uמבחנים לתמיכה של משרד התרבות והספורט</oddHeader>
        <oddFooter>&amp;Lא. חפץ ושות'
יעוץ כלכלי&amp;C&amp;P</oddFooter>
      </headerFooter>
    </customSheetView>
    <customSheetView guid="{828BBF9A-32A2-49E5-8737-465D4975B987}" scale="90" showPageBreaks="1" showGridLines="0" printArea="1" hiddenRows="1" hiddenColumns="1" view="pageBreakPreview" topLeftCell="B1">
      <pane xSplit="5" ySplit="30" topLeftCell="G31" activePane="bottomRight" state="frozen"/>
      <selection pane="bottomRight" activeCell="K31" sqref="K31"/>
      <colBreaks count="1" manualBreakCount="1">
        <brk id="35" max="38" man="1"/>
      </colBreaks>
      <pageMargins left="0" right="0" top="0" bottom="0" header="0" footer="0"/>
      <printOptions horizontalCentered="1"/>
      <pageSetup paperSize="9" scale="75" orientation="landscape" r:id="rId3"/>
      <headerFooter>
        <oddHeader>&amp;C&amp;Uמבחנים לתמיכה של משרד התרבות והספורט</oddHeader>
        <oddFooter>&amp;Lא. חפץ ושות'
יעוץ כלכלי&amp;C&amp;P</oddFooter>
      </headerFooter>
    </customSheetView>
  </customSheetViews>
  <mergeCells count="7">
    <mergeCell ref="B28:AI28"/>
    <mergeCell ref="B29:B30"/>
    <mergeCell ref="F29:F30"/>
    <mergeCell ref="B131:F131"/>
    <mergeCell ref="C29:C30"/>
    <mergeCell ref="D29:D30"/>
    <mergeCell ref="E29:E30"/>
  </mergeCells>
  <conditionalFormatting sqref="B31:AG31 G31:L130 AI31:AI131 G32:AG131 G131:AI131 B32:F130">
    <cfRule type="containsBlanks" dxfId="72" priority="6">
      <formula>LEN(TRIM(B31))=0</formula>
    </cfRule>
  </conditionalFormatting>
  <conditionalFormatting sqref="G31:AI131">
    <cfRule type="cellIs" dxfId="71" priority="2" operator="equal">
      <formula>$AK$1</formula>
    </cfRule>
  </conditionalFormatting>
  <conditionalFormatting sqref="K133:AI157">
    <cfRule type="containsBlanks" dxfId="70" priority="7">
      <formula>LEN(TRIM(K133))=0</formula>
    </cfRule>
  </conditionalFormatting>
  <conditionalFormatting sqref="AH31:AH130">
    <cfRule type="containsBlanks" dxfId="69" priority="4">
      <formula>LEN(TRIM(AH31))=0</formula>
    </cfRule>
  </conditionalFormatting>
  <conditionalFormatting sqref="AI1:AI2">
    <cfRule type="containsBlanks" dxfId="68" priority="1">
      <formula>LEN(TRIM(AI1))=0</formula>
    </cfRule>
  </conditionalFormatting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4"/>
  <headerFooter>
    <oddHeader>&amp;C&amp;Uמבחנים לתמיכה של משרד התרבות והספורט</oddHeader>
    <oddFooter>&amp;Lא. חפץ ושות'
יעוץ כלכלי&amp;C&amp;P</oddFooter>
  </headerFooter>
  <colBreaks count="1" manualBreakCount="1">
    <brk id="35" max="38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>
    <tabColor theme="2" tint="-0.499984740745262"/>
  </sheetPr>
  <dimension ref="A1:H130"/>
  <sheetViews>
    <sheetView showGridLines="0" rightToLeft="1" view="pageBreakPreview" zoomScale="90" zoomScaleNormal="70" zoomScaleSheetLayoutView="90" workbookViewId="0">
      <pane ySplit="1" topLeftCell="A2" activePane="bottomLeft" state="frozen"/>
      <selection activeCell="B1" sqref="B1"/>
      <selection pane="bottomLeft" activeCell="B2" sqref="B2"/>
    </sheetView>
  </sheetViews>
  <sheetFormatPr defaultColWidth="9" defaultRowHeight="12.75" x14ac:dyDescent="0.2"/>
  <cols>
    <col min="1" max="1" width="2.5703125" style="119" hidden="1" customWidth="1"/>
    <col min="2" max="2" width="20.85546875" style="119" customWidth="1"/>
    <col min="3" max="3" width="30" style="119" bestFit="1" customWidth="1"/>
    <col min="4" max="4" width="15.140625" style="119" bestFit="1" customWidth="1"/>
    <col min="5" max="5" width="24.140625" style="119" customWidth="1"/>
    <col min="6" max="6" width="16.140625" style="119" customWidth="1"/>
    <col min="7" max="7" width="12.42578125" style="119" customWidth="1"/>
    <col min="8" max="8" width="19.42578125" style="119" customWidth="1"/>
    <col min="9" max="9" width="9.140625" style="119" customWidth="1"/>
    <col min="10" max="11" width="18.140625" style="119" customWidth="1"/>
    <col min="12" max="12" width="5.140625" style="119" customWidth="1"/>
    <col min="13" max="13" width="11.140625" style="119" customWidth="1"/>
    <col min="14" max="14" width="11.42578125" style="119" customWidth="1"/>
    <col min="15" max="15" width="13.85546875" style="119" customWidth="1"/>
    <col min="16" max="16" width="13.140625" style="119" customWidth="1"/>
    <col min="17" max="16384" width="9" style="119"/>
  </cols>
  <sheetData>
    <row r="1" spans="2:6" ht="18.75" x14ac:dyDescent="0.2">
      <c r="B1" s="32" t="s">
        <v>89</v>
      </c>
      <c r="C1" s="7">
        <f>'פרמטרים לקריטריונים'!C4</f>
        <v>2025</v>
      </c>
    </row>
    <row r="2" spans="2:6" ht="19.5" thickBot="1" x14ac:dyDescent="0.25">
      <c r="B2" s="350" t="s">
        <v>201</v>
      </c>
      <c r="C2" s="13">
        <f>'פרמטרים לקריטריונים'!C5</f>
        <v>2100000</v>
      </c>
    </row>
    <row r="3" spans="2:6" ht="37.5" hidden="1" customHeight="1" x14ac:dyDescent="0.2"/>
    <row r="4" spans="2:6" ht="15.75" x14ac:dyDescent="0.2">
      <c r="B4" s="118"/>
      <c r="C4" s="118"/>
    </row>
    <row r="5" spans="2:6" ht="18.75" hidden="1" customHeight="1" x14ac:dyDescent="0.2">
      <c r="B5" s="118"/>
      <c r="C5" s="118"/>
    </row>
    <row r="6" spans="2:6" ht="16.5" hidden="1" customHeight="1" x14ac:dyDescent="0.2">
      <c r="B6" s="118"/>
      <c r="C6" s="118"/>
    </row>
    <row r="7" spans="2:6" ht="16.5" hidden="1" customHeight="1" thickBot="1" x14ac:dyDescent="0.25">
      <c r="B7" s="118"/>
      <c r="C7" s="118"/>
    </row>
    <row r="8" spans="2:6" ht="19.5" hidden="1" thickBot="1" x14ac:dyDescent="0.25">
      <c r="B8" s="440" t="s">
        <v>202</v>
      </c>
      <c r="C8" s="442"/>
      <c r="D8" s="442"/>
      <c r="E8" s="442"/>
      <c r="F8" s="441"/>
    </row>
    <row r="9" spans="2:6" ht="16.5" hidden="1" thickBot="1" x14ac:dyDescent="0.25">
      <c r="B9" s="443" t="s">
        <v>203</v>
      </c>
      <c r="C9" s="444"/>
      <c r="D9" s="445"/>
      <c r="E9" s="443" t="s">
        <v>204</v>
      </c>
      <c r="F9" s="445"/>
    </row>
    <row r="10" spans="2:6" ht="32.25" hidden="1" thickBot="1" x14ac:dyDescent="0.25">
      <c r="B10" s="120" t="s">
        <v>205</v>
      </c>
      <c r="C10" s="120" t="s">
        <v>206</v>
      </c>
      <c r="D10" s="120" t="s">
        <v>207</v>
      </c>
      <c r="E10" s="121" t="s">
        <v>208</v>
      </c>
      <c r="F10" s="122" t="s">
        <v>209</v>
      </c>
    </row>
    <row r="11" spans="2:6" ht="16.5" hidden="1" thickBot="1" x14ac:dyDescent="0.25">
      <c r="B11" s="123" t="s">
        <v>210</v>
      </c>
      <c r="C11" s="124">
        <v>0.5</v>
      </c>
      <c r="D11" s="125">
        <v>1</v>
      </c>
      <c r="E11" s="126">
        <v>2</v>
      </c>
      <c r="F11" s="127">
        <v>1</v>
      </c>
    </row>
    <row r="12" spans="2:6" ht="16.5" hidden="1" thickBot="1" x14ac:dyDescent="0.25">
      <c r="B12" s="128" t="s">
        <v>211</v>
      </c>
      <c r="C12" s="129">
        <v>0.85</v>
      </c>
      <c r="D12" s="130">
        <v>0</v>
      </c>
    </row>
    <row r="14" spans="2:6" ht="15.75" hidden="1" x14ac:dyDescent="0.2">
      <c r="B14" s="118"/>
      <c r="C14" s="118"/>
    </row>
    <row r="15" spans="2:6" ht="15.75" hidden="1" x14ac:dyDescent="0.2">
      <c r="B15" s="118"/>
      <c r="C15" s="118"/>
    </row>
    <row r="16" spans="2:6" ht="15.75" hidden="1" x14ac:dyDescent="0.2">
      <c r="B16" s="118"/>
      <c r="C16" s="118"/>
    </row>
    <row r="17" spans="2:4" ht="13.5" thickBot="1" x14ac:dyDescent="0.25"/>
    <row r="18" spans="2:4" ht="19.5" thickBot="1" x14ac:dyDescent="0.25">
      <c r="B18" s="440" t="s">
        <v>212</v>
      </c>
      <c r="C18" s="441"/>
    </row>
    <row r="19" spans="2:4" ht="19.5" customHeight="1" thickBot="1" x14ac:dyDescent="0.25">
      <c r="B19" s="446" t="s">
        <v>213</v>
      </c>
      <c r="C19" s="447"/>
    </row>
    <row r="20" spans="2:4" ht="16.5" thickBot="1" x14ac:dyDescent="0.25">
      <c r="B20" s="131" t="s">
        <v>60</v>
      </c>
      <c r="C20" s="132" t="s">
        <v>214</v>
      </c>
      <c r="D20" s="133"/>
    </row>
    <row r="21" spans="2:4" ht="31.5" x14ac:dyDescent="0.2">
      <c r="B21" s="134" t="s">
        <v>215</v>
      </c>
      <c r="C21" s="135">
        <f>1-C22</f>
        <v>1</v>
      </c>
      <c r="D21" s="133"/>
    </row>
    <row r="22" spans="2:4" ht="39" customHeight="1" thickBot="1" x14ac:dyDescent="0.25">
      <c r="B22" s="128" t="s">
        <v>216</v>
      </c>
      <c r="C22" s="116">
        <f>VLOOKUP(C1,'הוראת שעה'!A6:C20,3,0)</f>
        <v>0</v>
      </c>
      <c r="D22" s="133"/>
    </row>
    <row r="23" spans="2:4" x14ac:dyDescent="0.2">
      <c r="D23" s="133"/>
    </row>
    <row r="24" spans="2:4" hidden="1" x14ac:dyDescent="0.2">
      <c r="D24" s="133"/>
    </row>
    <row r="25" spans="2:4" hidden="1" x14ac:dyDescent="0.2">
      <c r="D25" s="133"/>
    </row>
    <row r="26" spans="2:4" ht="19.5" hidden="1" thickBot="1" x14ac:dyDescent="0.25">
      <c r="B26" s="440" t="s">
        <v>217</v>
      </c>
      <c r="C26" s="441"/>
      <c r="D26" s="133"/>
    </row>
    <row r="27" spans="2:4" ht="16.5" hidden="1" thickBot="1" x14ac:dyDescent="0.25">
      <c r="B27" s="450" t="s">
        <v>218</v>
      </c>
      <c r="C27" s="451"/>
      <c r="D27" s="133"/>
    </row>
    <row r="28" spans="2:4" ht="16.5" hidden="1" thickBot="1" x14ac:dyDescent="0.25">
      <c r="B28" s="136" t="s">
        <v>219</v>
      </c>
      <c r="C28" s="127">
        <v>5</v>
      </c>
      <c r="D28" s="133"/>
    </row>
    <row r="29" spans="2:4" hidden="1" x14ac:dyDescent="0.2">
      <c r="D29" s="133"/>
    </row>
    <row r="30" spans="2:4" hidden="1" x14ac:dyDescent="0.2">
      <c r="D30" s="133"/>
    </row>
    <row r="31" spans="2:4" ht="16.5" hidden="1" customHeight="1" x14ac:dyDescent="0.2"/>
    <row r="32" spans="2:4" ht="13.5" hidden="1" thickBot="1" x14ac:dyDescent="0.25">
      <c r="D32" s="133"/>
    </row>
    <row r="33" spans="1:8" ht="22.5" hidden="1" customHeight="1" thickTop="1" thickBot="1" x14ac:dyDescent="0.3">
      <c r="B33" s="440" t="s">
        <v>220</v>
      </c>
      <c r="C33" s="442"/>
      <c r="D33" s="441"/>
      <c r="E33" s="452" t="s">
        <v>221</v>
      </c>
      <c r="F33" s="453"/>
      <c r="G33" s="454"/>
    </row>
    <row r="34" spans="1:8" ht="16.5" hidden="1" customHeight="1" thickBot="1" x14ac:dyDescent="0.25">
      <c r="B34" s="446" t="s">
        <v>222</v>
      </c>
      <c r="C34" s="455"/>
      <c r="D34" s="447"/>
      <c r="E34" s="108" t="s">
        <v>60</v>
      </c>
      <c r="F34" s="109" t="s">
        <v>223</v>
      </c>
      <c r="G34" s="110" t="s">
        <v>163</v>
      </c>
    </row>
    <row r="35" spans="1:8" ht="16.5" hidden="1" thickBot="1" x14ac:dyDescent="0.25">
      <c r="B35" s="137" t="s">
        <v>60</v>
      </c>
      <c r="C35" s="138" t="s">
        <v>223</v>
      </c>
      <c r="D35" s="107" t="s">
        <v>163</v>
      </c>
      <c r="E35" s="139" t="s">
        <v>224</v>
      </c>
      <c r="F35" s="111">
        <v>0.15</v>
      </c>
      <c r="G35" s="456" t="s">
        <v>225</v>
      </c>
    </row>
    <row r="36" spans="1:8" ht="30.75" hidden="1" customHeight="1" thickBot="1" x14ac:dyDescent="0.25">
      <c r="B36" s="123" t="s">
        <v>226</v>
      </c>
      <c r="C36" s="115">
        <v>0</v>
      </c>
      <c r="D36" s="458" t="s">
        <v>227</v>
      </c>
      <c r="E36" s="140" t="s">
        <v>228</v>
      </c>
      <c r="F36" s="112">
        <v>0.25</v>
      </c>
      <c r="G36" s="457"/>
    </row>
    <row r="37" spans="1:8" ht="31.5" hidden="1" x14ac:dyDescent="0.2">
      <c r="B37" s="351" t="s">
        <v>229</v>
      </c>
      <c r="C37" s="352">
        <v>0.2</v>
      </c>
      <c r="D37" s="459"/>
    </row>
    <row r="38" spans="1:8" ht="16.5" hidden="1" thickBot="1" x14ac:dyDescent="0.25">
      <c r="B38" s="128" t="s">
        <v>230</v>
      </c>
      <c r="C38" s="116">
        <v>0.03</v>
      </c>
      <c r="D38" s="141" t="str">
        <f>""</f>
        <v/>
      </c>
    </row>
    <row r="39" spans="1:8" hidden="1" x14ac:dyDescent="0.2"/>
    <row r="40" spans="1:8" ht="13.5" hidden="1" thickBot="1" x14ac:dyDescent="0.25"/>
    <row r="41" spans="1:8" ht="19.5" hidden="1" customHeight="1" thickBot="1" x14ac:dyDescent="0.25">
      <c r="B41" s="440" t="s">
        <v>231</v>
      </c>
      <c r="C41" s="441"/>
    </row>
    <row r="42" spans="1:8" ht="16.5" hidden="1" thickBot="1" x14ac:dyDescent="0.25">
      <c r="B42" s="448" t="s">
        <v>232</v>
      </c>
      <c r="C42" s="449"/>
    </row>
    <row r="43" spans="1:8" ht="78.75" hidden="1" x14ac:dyDescent="0.2">
      <c r="B43" s="142" t="s">
        <v>233</v>
      </c>
      <c r="C43" s="115">
        <v>0.3</v>
      </c>
    </row>
    <row r="44" spans="1:8" ht="16.5" hidden="1" thickBot="1" x14ac:dyDescent="0.25">
      <c r="B44" s="143" t="s">
        <v>234</v>
      </c>
      <c r="C44" s="116">
        <v>0.02</v>
      </c>
    </row>
    <row r="45" spans="1:8" ht="15.75" hidden="1" x14ac:dyDescent="0.25">
      <c r="A45" s="1"/>
      <c r="B45" s="1"/>
      <c r="C45" s="1"/>
      <c r="D45" s="1"/>
      <c r="E45" s="1"/>
      <c r="F45" s="1"/>
      <c r="G45" s="1"/>
      <c r="H45" s="1"/>
    </row>
    <row r="46" spans="1:8" hidden="1" x14ac:dyDescent="0.2"/>
    <row r="47" spans="1:8" hidden="1" x14ac:dyDescent="0.2"/>
    <row r="48" spans="1:8" ht="13.5" hidden="1" thickBot="1" x14ac:dyDescent="0.25"/>
    <row r="49" spans="2:3" ht="34.5" hidden="1" customHeight="1" thickBot="1" x14ac:dyDescent="0.25">
      <c r="B49" s="144" t="s">
        <v>235</v>
      </c>
      <c r="C49" s="115">
        <v>1</v>
      </c>
    </row>
    <row r="51" spans="2:3" hidden="1" x14ac:dyDescent="0.2"/>
    <row r="52" spans="2:3" hidden="1" x14ac:dyDescent="0.2"/>
    <row r="53" spans="2:3" hidden="1" x14ac:dyDescent="0.2"/>
    <row r="54" spans="2:3" hidden="1" x14ac:dyDescent="0.2"/>
    <row r="55" spans="2:3" hidden="1" x14ac:dyDescent="0.2"/>
    <row r="56" spans="2:3" hidden="1" x14ac:dyDescent="0.2"/>
    <row r="57" spans="2:3" hidden="1" x14ac:dyDescent="0.2"/>
    <row r="58" spans="2:3" hidden="1" x14ac:dyDescent="0.2"/>
    <row r="59" spans="2:3" hidden="1" x14ac:dyDescent="0.2"/>
    <row r="60" spans="2:3" hidden="1" x14ac:dyDescent="0.2"/>
    <row r="61" spans="2:3" hidden="1" x14ac:dyDescent="0.2"/>
    <row r="62" spans="2:3" hidden="1" x14ac:dyDescent="0.2"/>
    <row r="63" spans="2:3" hidden="1" x14ac:dyDescent="0.2"/>
    <row r="64" spans="2:3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  <row r="101" hidden="1" x14ac:dyDescent="0.2"/>
    <row r="102" hidden="1" x14ac:dyDescent="0.2"/>
    <row r="103" hidden="1" x14ac:dyDescent="0.2"/>
    <row r="104" hidden="1" x14ac:dyDescent="0.2"/>
    <row r="105" hidden="1" x14ac:dyDescent="0.2"/>
    <row r="106" hidden="1" x14ac:dyDescent="0.2"/>
    <row r="107" hidden="1" x14ac:dyDescent="0.2"/>
    <row r="108" hidden="1" x14ac:dyDescent="0.2"/>
    <row r="109" hidden="1" x14ac:dyDescent="0.2"/>
    <row r="110" hidden="1" x14ac:dyDescent="0.2"/>
    <row r="111" hidden="1" x14ac:dyDescent="0.2"/>
    <row r="112" hidden="1" x14ac:dyDescent="0.2"/>
    <row r="113" hidden="1" x14ac:dyDescent="0.2"/>
    <row r="114" hidden="1" x14ac:dyDescent="0.2"/>
    <row r="115" hidden="1" x14ac:dyDescent="0.2"/>
    <row r="116" hidden="1" x14ac:dyDescent="0.2"/>
    <row r="117" hidden="1" x14ac:dyDescent="0.2"/>
    <row r="118" hidden="1" x14ac:dyDescent="0.2"/>
    <row r="119" hidden="1" x14ac:dyDescent="0.2"/>
    <row r="120" hidden="1" x14ac:dyDescent="0.2"/>
    <row r="121" hidden="1" x14ac:dyDescent="0.2"/>
    <row r="122" hidden="1" x14ac:dyDescent="0.2"/>
    <row r="123" hidden="1" x14ac:dyDescent="0.2"/>
    <row r="124" hidden="1" x14ac:dyDescent="0.2"/>
    <row r="125" hidden="1" x14ac:dyDescent="0.2"/>
    <row r="126" hidden="1" x14ac:dyDescent="0.2"/>
    <row r="127" hidden="1" x14ac:dyDescent="0.2"/>
    <row r="128" hidden="1" x14ac:dyDescent="0.2"/>
    <row r="129" hidden="1" x14ac:dyDescent="0.2"/>
    <row r="130" hidden="1" x14ac:dyDescent="0.2"/>
  </sheetData>
  <sheetProtection algorithmName="SHA-512" hashValue="IRz7aPIes/apNCgFjYQ5lgV9T+g/kBup0ls/wNVjIh3jC4X8M1biTCcioirMZVprdWS7uFIm7LqgHS/vLGDNZw==" saltValue="pRizw5+STFqW3KOIh78RaA==" spinCount="100000" sheet="1" scenarios="1" formatColumns="0" formatRows="0" autoFilter="0"/>
  <customSheetViews>
    <customSheetView guid="{ACEA4501-B661-4721-B7EC-F9928E7BE107}" scale="90" showPageBreaks="1" showGridLines="0" printArea="1" hiddenRows="1" hiddenColumns="1" view="pageBreakPreview">
      <pane ySplit="1" topLeftCell="A2" activePane="bottomLeft" state="frozen"/>
      <selection pane="bottomLeft" activeCell="B4" sqref="A4:XFD4"/>
      <pageMargins left="0" right="0" top="0" bottom="0" header="0" footer="0"/>
      <printOptions horizontalCentered="1"/>
      <pageSetup paperSize="9" scale="69" orientation="portrait" horizontalDpi="1200" verticalDpi="1200" r:id="rId1"/>
      <headerFooter>
        <oddHeader>&amp;C&amp;"-,מודגש"&amp;Uמבחנים לתמיכה של משרד התרבות והספורט</oddHeader>
        <oddFooter>&amp;Lא. חפץ ושות'
יעוץ כלכלי&amp;C&amp;P</oddFooter>
      </headerFooter>
    </customSheetView>
    <customSheetView guid="{289214DB-DADE-4AC9-A83A-7FFFB7419F75}" scale="90" showPageBreaks="1" showGridLines="0" printArea="1" hiddenRows="1" hiddenColumns="1" view="pageBreakPreview">
      <pane ySplit="1" topLeftCell="A2" activePane="bottomLeft" state="frozen"/>
      <selection pane="bottomLeft" activeCell="B4" sqref="A4:XFD4"/>
      <pageMargins left="0" right="0" top="0" bottom="0" header="0" footer="0"/>
      <printOptions horizontalCentered="1"/>
      <pageSetup paperSize="9" scale="69" orientation="portrait" horizontalDpi="1200" verticalDpi="1200" r:id="rId2"/>
      <headerFooter>
        <oddHeader>&amp;C&amp;"-,מודגש"&amp;Uמבחנים לתמיכה של משרד התרבות והספורט</oddHeader>
        <oddFooter>&amp;Lא. חפץ ושות'
יעוץ כלכלי&amp;C&amp;P</oddFooter>
      </headerFooter>
    </customSheetView>
    <customSheetView guid="{828BBF9A-32A2-49E5-8737-465D4975B987}" scale="90" showPageBreaks="1" showGridLines="0" printArea="1" hiddenRows="1" hiddenColumns="1" view="pageBreakPreview">
      <pane ySplit="1" topLeftCell="A2" activePane="bottomLeft" state="frozen"/>
      <selection pane="bottomLeft" activeCell="B4" sqref="A4:XFD4"/>
      <pageMargins left="0" right="0" top="0" bottom="0" header="0" footer="0"/>
      <printOptions horizontalCentered="1"/>
      <pageSetup paperSize="9" scale="69" orientation="portrait" horizontalDpi="1200" verticalDpi="1200" r:id="rId3"/>
      <headerFooter>
        <oddHeader>&amp;C&amp;"-,מודגש"&amp;Uמבחנים לתמיכה של משרד התרבות והספורט</oddHeader>
        <oddFooter>&amp;Lא. חפץ ושות'
יעוץ כלכלי&amp;C&amp;P</oddFooter>
      </headerFooter>
    </customSheetView>
  </customSheetViews>
  <mergeCells count="14">
    <mergeCell ref="B41:C41"/>
    <mergeCell ref="B42:C42"/>
    <mergeCell ref="B27:C27"/>
    <mergeCell ref="B33:D33"/>
    <mergeCell ref="E33:G33"/>
    <mergeCell ref="B34:D34"/>
    <mergeCell ref="G35:G36"/>
    <mergeCell ref="D36:D37"/>
    <mergeCell ref="B26:C26"/>
    <mergeCell ref="B8:F8"/>
    <mergeCell ref="B9:D9"/>
    <mergeCell ref="E9:F9"/>
    <mergeCell ref="B18:C18"/>
    <mergeCell ref="B19:C19"/>
  </mergeCells>
  <conditionalFormatting sqref="B4:C7 B14:C16">
    <cfRule type="containsBlanks" dxfId="67" priority="17">
      <formula>LEN(TRIM(B4))=0</formula>
    </cfRule>
  </conditionalFormatting>
  <conditionalFormatting sqref="B21:C22">
    <cfRule type="containsBlanks" dxfId="66" priority="6">
      <formula>LEN(TRIM(B21))=0</formula>
    </cfRule>
  </conditionalFormatting>
  <conditionalFormatting sqref="B28:C28">
    <cfRule type="containsBlanks" dxfId="65" priority="5">
      <formula>LEN(TRIM(B28))=0</formula>
    </cfRule>
  </conditionalFormatting>
  <conditionalFormatting sqref="B36:C38">
    <cfRule type="containsBlanks" dxfId="64" priority="4">
      <formula>LEN(TRIM(B36))=0</formula>
    </cfRule>
  </conditionalFormatting>
  <conditionalFormatting sqref="B11:D12">
    <cfRule type="containsBlanks" dxfId="63" priority="8">
      <formula>LEN(TRIM(B11))=0</formula>
    </cfRule>
  </conditionalFormatting>
  <conditionalFormatting sqref="C1:C2">
    <cfRule type="containsBlanks" dxfId="62" priority="1">
      <formula>LEN(TRIM(C1))=0</formula>
    </cfRule>
  </conditionalFormatting>
  <conditionalFormatting sqref="C43:C44">
    <cfRule type="containsBlanks" dxfId="61" priority="3">
      <formula>LEN(TRIM(C43))=0</formula>
    </cfRule>
  </conditionalFormatting>
  <conditionalFormatting sqref="C49">
    <cfRule type="containsBlanks" dxfId="60" priority="2">
      <formula>LEN(TRIM(C49))=0</formula>
    </cfRule>
  </conditionalFormatting>
  <conditionalFormatting sqref="E11:F11">
    <cfRule type="containsBlanks" dxfId="59" priority="7">
      <formula>LEN(TRIM(E11))=0</formula>
    </cfRule>
  </conditionalFormatting>
  <printOptions horizontalCentered="1"/>
  <pageMargins left="0.51181102362204722" right="0.51181102362204722" top="0.74803149606299213" bottom="0.74803149606299213" header="0.31496062992125984" footer="0.31496062992125984"/>
  <pageSetup paperSize="9" scale="69" orientation="portrait" horizontalDpi="1200" verticalDpi="1200" r:id="rId4"/>
  <headerFooter>
    <oddHeader>&amp;C&amp;"-,מודגש"&amp;Uמבחנים לתמיכה של משרד התרבות והספורט</oddHeader>
    <oddFooter>&amp;Lא. חפץ ושות'
יעוץ כלכלי&amp;C&amp;P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4" tint="-0.249977111117893"/>
  </sheetPr>
  <dimension ref="A1:BI131"/>
  <sheetViews>
    <sheetView showGridLines="0" rightToLeft="1" view="pageBreakPreview" zoomScale="110" zoomScaleNormal="100" zoomScaleSheetLayoutView="110" workbookViewId="0">
      <pane ySplit="30" topLeftCell="A31" activePane="bottomLeft" state="frozen"/>
      <selection activeCell="C29" sqref="C29:F380"/>
      <selection pane="bottomLeft" activeCell="K41" sqref="K41"/>
    </sheetView>
  </sheetViews>
  <sheetFormatPr defaultColWidth="9" defaultRowHeight="15.75" x14ac:dyDescent="0.25"/>
  <cols>
    <col min="1" max="1" width="2" style="104" hidden="1" customWidth="1"/>
    <col min="2" max="2" width="8.85546875" style="104" customWidth="1"/>
    <col min="3" max="3" width="17.140625" style="104" bestFit="1" customWidth="1"/>
    <col min="4" max="4" width="37.5703125" style="104" bestFit="1" customWidth="1"/>
    <col min="5" max="5" width="14.140625" style="104" bestFit="1" customWidth="1"/>
    <col min="6" max="6" width="33.140625" style="104" customWidth="1"/>
    <col min="7" max="7" width="23.85546875" style="104" bestFit="1" customWidth="1"/>
    <col min="8" max="8" width="20.42578125" style="104" customWidth="1"/>
    <col min="9" max="9" width="21.85546875" style="104" customWidth="1"/>
    <col min="10" max="10" width="10.5703125" style="104" hidden="1" customWidth="1"/>
    <col min="11" max="11" width="26.42578125" style="104" customWidth="1"/>
    <col min="12" max="12" width="14.140625" style="104" hidden="1" customWidth="1"/>
    <col min="13" max="14" width="14.140625" style="104" customWidth="1"/>
    <col min="15" max="50" width="14.140625" style="104" hidden="1" customWidth="1"/>
    <col min="51" max="51" width="25.140625" style="104" hidden="1" customWidth="1"/>
    <col min="52" max="52" width="16.85546875" style="104" bestFit="1" customWidth="1"/>
    <col min="53" max="55" width="9" style="104" customWidth="1"/>
    <col min="56" max="61" width="9" style="104" hidden="1" customWidth="1"/>
    <col min="62" max="203" width="9" style="104" customWidth="1"/>
    <col min="204" max="16384" width="9" style="104"/>
  </cols>
  <sheetData>
    <row r="1" spans="2:57" ht="15.75" customHeight="1" x14ac:dyDescent="0.25">
      <c r="B1" s="32" t="str">
        <f>'פרמטרים לעקרונות חישוב התמיכה'!$B$1</f>
        <v>שנה</v>
      </c>
      <c r="C1" s="7">
        <f>'פרמטרים לעקרונות חישוב התמיכה'!$C$1</f>
        <v>2025</v>
      </c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  <c r="AA1" s="212"/>
      <c r="AB1" s="212"/>
      <c r="AC1" s="212"/>
      <c r="AD1" s="212"/>
      <c r="BE1" s="104" t="s">
        <v>92</v>
      </c>
    </row>
    <row r="2" spans="2:57" ht="40.15" customHeight="1" thickBot="1" x14ac:dyDescent="0.3">
      <c r="B2" s="34" t="str">
        <f>'פרמטרים לעקרונות חישוב התמיכה'!$B$2</f>
        <v>תקציב</v>
      </c>
      <c r="C2" s="13">
        <f>'פרמטרים לעקרונות חישוב התמיכה'!$C$2</f>
        <v>2100000</v>
      </c>
      <c r="I2" s="353" t="str">
        <f>"סך התקציב לתחום בשנת "&amp; $C$1-1</f>
        <v>סך התקציב לתחום בשנת 2024</v>
      </c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</row>
    <row r="3" spans="2:57" ht="16.5" thickBot="1" x14ac:dyDescent="0.3">
      <c r="I3" s="195" t="s">
        <v>97</v>
      </c>
    </row>
    <row r="4" spans="2:57" x14ac:dyDescent="0.25">
      <c r="I4" s="354">
        <v>855000</v>
      </c>
    </row>
    <row r="5" spans="2:57" s="105" customFormat="1" x14ac:dyDescent="0.25">
      <c r="H5" s="104"/>
      <c r="K5" s="104"/>
      <c r="L5" s="104"/>
      <c r="M5" s="104"/>
    </row>
    <row r="6" spans="2:57" s="105" customFormat="1" ht="16.5" customHeight="1" x14ac:dyDescent="0.25">
      <c r="H6" s="104"/>
    </row>
    <row r="7" spans="2:57" s="105" customFormat="1" ht="6" customHeight="1" thickBot="1" x14ac:dyDescent="0.3"/>
    <row r="8" spans="2:57" s="105" customFormat="1" ht="16.5" hidden="1" thickBot="1" x14ac:dyDescent="0.3"/>
    <row r="9" spans="2:57" s="105" customFormat="1" ht="16.5" hidden="1" thickBot="1" x14ac:dyDescent="0.3"/>
    <row r="10" spans="2:57" s="105" customFormat="1" ht="16.5" hidden="1" thickBot="1" x14ac:dyDescent="0.3"/>
    <row r="11" spans="2:57" s="105" customFormat="1" ht="16.5" hidden="1" thickBot="1" x14ac:dyDescent="0.3"/>
    <row r="12" spans="2:57" s="105" customFormat="1" ht="16.5" hidden="1" thickBot="1" x14ac:dyDescent="0.3"/>
    <row r="13" spans="2:57" s="105" customFormat="1" ht="16.5" hidden="1" thickBot="1" x14ac:dyDescent="0.3"/>
    <row r="14" spans="2:57" s="105" customFormat="1" ht="16.5" hidden="1" thickBot="1" x14ac:dyDescent="0.3"/>
    <row r="15" spans="2:57" s="105" customFormat="1" ht="16.5" hidden="1" thickBot="1" x14ac:dyDescent="0.3"/>
    <row r="16" spans="2:57" s="105" customFormat="1" ht="16.5" hidden="1" thickBot="1" x14ac:dyDescent="0.3"/>
    <row r="17" spans="2:60" s="105" customFormat="1" ht="16.5" hidden="1" thickBot="1" x14ac:dyDescent="0.3"/>
    <row r="18" spans="2:60" s="105" customFormat="1" ht="16.5" hidden="1" thickBot="1" x14ac:dyDescent="0.3"/>
    <row r="19" spans="2:60" s="105" customFormat="1" ht="16.5" hidden="1" thickBot="1" x14ac:dyDescent="0.3"/>
    <row r="20" spans="2:60" s="105" customFormat="1" ht="16.5" hidden="1" thickBot="1" x14ac:dyDescent="0.3"/>
    <row r="21" spans="2:60" s="105" customFormat="1" ht="16.5" hidden="1" thickBot="1" x14ac:dyDescent="0.3"/>
    <row r="22" spans="2:60" s="105" customFormat="1" ht="16.5" hidden="1" thickBot="1" x14ac:dyDescent="0.3"/>
    <row r="23" spans="2:60" s="105" customFormat="1" ht="16.5" hidden="1" thickBot="1" x14ac:dyDescent="0.3"/>
    <row r="24" spans="2:60" s="105" customFormat="1" ht="16.5" hidden="1" thickBot="1" x14ac:dyDescent="0.3"/>
    <row r="25" spans="2:60" s="105" customFormat="1" ht="16.5" hidden="1" thickBot="1" x14ac:dyDescent="0.3"/>
    <row r="26" spans="2:60" s="105" customFormat="1" ht="16.5" hidden="1" thickBot="1" x14ac:dyDescent="0.3"/>
    <row r="27" spans="2:60" s="105" customFormat="1" ht="16.5" hidden="1" thickBot="1" x14ac:dyDescent="0.3"/>
    <row r="28" spans="2:60" s="105" customFormat="1" ht="19.5" thickBot="1" x14ac:dyDescent="0.3">
      <c r="B28" s="462" t="str">
        <f ca="1">MID(CELL("filename",B27),FIND("]",CELL("filename",F27),1)+1,99)</f>
        <v>מכפיל בעלי מוגבלות</v>
      </c>
      <c r="C28" s="463"/>
      <c r="D28" s="463"/>
      <c r="E28" s="463"/>
      <c r="F28" s="463"/>
      <c r="G28" s="463"/>
      <c r="H28" s="463"/>
      <c r="I28" s="463"/>
      <c r="J28" s="463"/>
      <c r="K28" s="463"/>
      <c r="L28" s="463"/>
      <c r="M28" s="463"/>
      <c r="N28" s="463"/>
      <c r="O28" s="463"/>
      <c r="P28" s="463"/>
      <c r="Q28" s="463"/>
      <c r="R28" s="463"/>
      <c r="S28" s="463"/>
      <c r="T28" s="463"/>
      <c r="U28" s="463"/>
      <c r="V28" s="463"/>
      <c r="W28" s="463"/>
      <c r="X28" s="463"/>
      <c r="Y28" s="463"/>
      <c r="Z28" s="463"/>
      <c r="AA28" s="463"/>
      <c r="AB28" s="463"/>
      <c r="AC28" s="463"/>
      <c r="AD28" s="463"/>
      <c r="AE28" s="463"/>
      <c r="AF28" s="463"/>
      <c r="AG28" s="463"/>
      <c r="AH28" s="463"/>
      <c r="AI28" s="463"/>
      <c r="AJ28" s="463"/>
      <c r="AK28" s="463"/>
      <c r="AL28" s="463"/>
      <c r="AM28" s="463"/>
      <c r="AN28" s="463"/>
      <c r="AO28" s="463"/>
      <c r="AP28" s="463"/>
      <c r="AQ28" s="463"/>
      <c r="AR28" s="463"/>
      <c r="AS28" s="463"/>
      <c r="AT28" s="463"/>
      <c r="AU28" s="463"/>
      <c r="AV28" s="463"/>
      <c r="AW28" s="463"/>
      <c r="AX28" s="463"/>
      <c r="AY28" s="463"/>
      <c r="AZ28" s="464"/>
    </row>
    <row r="29" spans="2:60" s="105" customFormat="1" x14ac:dyDescent="0.25">
      <c r="B29" s="465" t="s">
        <v>198</v>
      </c>
      <c r="C29" s="420" t="s">
        <v>133</v>
      </c>
      <c r="D29" s="420" t="s">
        <v>239</v>
      </c>
      <c r="E29" s="420" t="s">
        <v>134</v>
      </c>
      <c r="F29" s="426" t="s">
        <v>135</v>
      </c>
      <c r="G29" s="460" t="s">
        <v>206</v>
      </c>
      <c r="H29" s="467" t="s">
        <v>240</v>
      </c>
      <c r="I29" s="469" t="s">
        <v>241</v>
      </c>
      <c r="J29" s="113"/>
      <c r="K29" s="460" t="s">
        <v>242</v>
      </c>
      <c r="L29" s="460"/>
      <c r="M29" s="471" t="s">
        <v>243</v>
      </c>
      <c r="N29" s="471" t="s">
        <v>244</v>
      </c>
      <c r="O29" s="460"/>
      <c r="P29" s="460"/>
      <c r="Q29" s="460"/>
      <c r="R29" s="460"/>
      <c r="S29" s="460"/>
      <c r="T29" s="460"/>
      <c r="U29" s="460"/>
      <c r="V29" s="460"/>
      <c r="W29" s="460"/>
      <c r="X29" s="460"/>
      <c r="Y29" s="460"/>
      <c r="Z29" s="460"/>
      <c r="AA29" s="460"/>
      <c r="AB29" s="460"/>
      <c r="AC29" s="460"/>
      <c r="AD29" s="460"/>
      <c r="AE29" s="460"/>
      <c r="AF29" s="460"/>
      <c r="AG29" s="460"/>
      <c r="AH29" s="460"/>
      <c r="AI29" s="460"/>
      <c r="AJ29" s="460"/>
      <c r="AK29" s="460"/>
      <c r="AL29" s="460"/>
      <c r="AM29" s="460"/>
      <c r="AN29" s="460"/>
      <c r="AO29" s="460"/>
      <c r="AP29" s="460"/>
      <c r="AQ29" s="460"/>
      <c r="AR29" s="460"/>
      <c r="AS29" s="460"/>
      <c r="AT29" s="460"/>
      <c r="AU29" s="460"/>
      <c r="AV29" s="460"/>
      <c r="AW29" s="460"/>
      <c r="AX29" s="460"/>
      <c r="AY29" s="460"/>
      <c r="AZ29" s="476" t="s">
        <v>236</v>
      </c>
      <c r="BG29" s="211"/>
    </row>
    <row r="30" spans="2:60" s="105" customFormat="1" ht="18.75" customHeight="1" thickBot="1" x14ac:dyDescent="0.3">
      <c r="B30" s="466"/>
      <c r="C30" s="421"/>
      <c r="D30" s="421"/>
      <c r="E30" s="421"/>
      <c r="F30" s="427"/>
      <c r="G30" s="461"/>
      <c r="H30" s="468"/>
      <c r="I30" s="470" t="str">
        <f>"סכום תמיכה למוסד לתחום בשנת "&amp; $C$1-1</f>
        <v>סכום תמיכה למוסד לתחום בשנת 2024</v>
      </c>
      <c r="J30" s="114"/>
      <c r="K30" s="461"/>
      <c r="L30" s="461"/>
      <c r="M30" s="472"/>
      <c r="N30" s="472"/>
      <c r="O30" s="461"/>
      <c r="P30" s="461"/>
      <c r="Q30" s="461"/>
      <c r="R30" s="461"/>
      <c r="S30" s="461"/>
      <c r="T30" s="461"/>
      <c r="U30" s="461"/>
      <c r="V30" s="461"/>
      <c r="W30" s="461"/>
      <c r="X30" s="461"/>
      <c r="Y30" s="461"/>
      <c r="Z30" s="461"/>
      <c r="AA30" s="461"/>
      <c r="AB30" s="461"/>
      <c r="AC30" s="461"/>
      <c r="AD30" s="461"/>
      <c r="AE30" s="461"/>
      <c r="AF30" s="461"/>
      <c r="AG30" s="461"/>
      <c r="AH30" s="461"/>
      <c r="AI30" s="461"/>
      <c r="AJ30" s="461"/>
      <c r="AK30" s="461"/>
      <c r="AL30" s="461"/>
      <c r="AM30" s="461"/>
      <c r="AN30" s="461"/>
      <c r="AO30" s="461"/>
      <c r="AP30" s="461"/>
      <c r="AQ30" s="461"/>
      <c r="AR30" s="461"/>
      <c r="AS30" s="461"/>
      <c r="AT30" s="461"/>
      <c r="AU30" s="461"/>
      <c r="AV30" s="461"/>
      <c r="AW30" s="461"/>
      <c r="AX30" s="461"/>
      <c r="AY30" s="461"/>
      <c r="AZ30" s="477"/>
      <c r="BE30" s="53">
        <v>0</v>
      </c>
      <c r="BF30" s="53">
        <v>1</v>
      </c>
      <c r="BG30" s="82" t="s">
        <v>237</v>
      </c>
      <c r="BH30" s="105" t="s">
        <v>238</v>
      </c>
    </row>
    <row r="31" spans="2:60" s="105" customFormat="1" x14ac:dyDescent="0.25">
      <c r="B31" s="268">
        <f t="shared" ref="B31:B32" si="0">IF(F31="","",ROW()-30)</f>
        <v>1</v>
      </c>
      <c r="C31" s="269">
        <f>IF('תנאי סף'!AK31&lt;&gt;1,"",'תנאי סף'!C31)</f>
        <v>580450898</v>
      </c>
      <c r="D31" s="269" t="str">
        <f>IF('תנאי סף'!$AK31&lt;&gt;1,"",'תנאי סף'!F31)</f>
        <v>בר-קיימא לתרבות, אמנות, מוסיקה ושלום</v>
      </c>
      <c r="E31" s="269">
        <f>IF('תנאי סף'!$AK31&lt;&gt;1,"",'תנאי סף'!D31)</f>
        <v>1001843832</v>
      </c>
      <c r="F31" s="269" t="str">
        <f>IF('תנאי סף'!$AK31&lt;&gt;1,"",'תנאי סף'!E31)</f>
        <v>תזמורת הרחוב בקהילה - תחום ב' שתפ</v>
      </c>
      <c r="G31" s="270">
        <f>'התחשיב הבסיסי'!AH31</f>
        <v>0.16678975614931654</v>
      </c>
      <c r="H31" s="355">
        <v>180000</v>
      </c>
      <c r="I31" s="271">
        <f>IF(F31="","",IFERROR(H31/$I$4,""))</f>
        <v>0.21052631578947367</v>
      </c>
      <c r="J31" s="272"/>
      <c r="K31" s="273">
        <f>IF($F31="","",IFERROR(IF('תנאי סף'!Z31,'פרמטרים לקריטריונים'!$C$27,1),$BE$1))</f>
        <v>1</v>
      </c>
      <c r="L31" s="356"/>
      <c r="M31" s="357">
        <f>IF($F31="","",K31*G31)</f>
        <v>0.16678975614931654</v>
      </c>
      <c r="N31" s="357">
        <f t="shared" ref="N31:N62" si="1">IF(F31="","",IFERROR(M31/$M$131*100%,$BE$1))</f>
        <v>0.15731214299511634</v>
      </c>
      <c r="O31" s="358"/>
      <c r="P31" s="358"/>
      <c r="Q31" s="358"/>
      <c r="R31" s="358"/>
      <c r="S31" s="358"/>
      <c r="T31" s="358"/>
      <c r="U31" s="358"/>
      <c r="V31" s="358"/>
      <c r="W31" s="358"/>
      <c r="X31" s="358"/>
      <c r="Y31" s="358"/>
      <c r="Z31" s="358"/>
      <c r="AA31" s="358"/>
      <c r="AB31" s="358"/>
      <c r="AC31" s="358"/>
      <c r="AD31" s="358"/>
      <c r="AE31" s="358"/>
      <c r="AF31" s="358"/>
      <c r="AG31" s="358"/>
      <c r="AH31" s="358"/>
      <c r="AI31" s="358"/>
      <c r="AJ31" s="358"/>
      <c r="AK31" s="358"/>
      <c r="AL31" s="358"/>
      <c r="AM31" s="358"/>
      <c r="AN31" s="358"/>
      <c r="AO31" s="358"/>
      <c r="AP31" s="358"/>
      <c r="AQ31" s="358"/>
      <c r="AR31" s="358"/>
      <c r="AS31" s="358"/>
      <c r="AT31" s="358"/>
      <c r="AU31" s="358"/>
      <c r="AV31" s="358"/>
      <c r="AW31" s="358"/>
      <c r="AX31" s="358"/>
      <c r="AY31" s="358"/>
      <c r="AZ31" s="274">
        <f>IF(F31="","",IFERROR(N31*$C$2,$BE$1))</f>
        <v>330355.50028974429</v>
      </c>
      <c r="BE31" s="53">
        <f>IF($F31="","",BE$30)</f>
        <v>0</v>
      </c>
      <c r="BF31" s="53">
        <f>IF($F31="","",BF$30)</f>
        <v>1</v>
      </c>
      <c r="BG31" s="82">
        <f t="shared" ref="BG31:BG95" si="2">IF(AE31="",0,IFERROR(IF(AE31&gt;=0,1,0),0))</f>
        <v>0</v>
      </c>
      <c r="BH31" s="105">
        <f>IF($G$5=1,1,IF(J31="",0,IF(ISERROR(MATCH(J31,$BE$30:$BF$30,0)),0,1)))</f>
        <v>0</v>
      </c>
    </row>
    <row r="32" spans="2:60" s="105" customFormat="1" x14ac:dyDescent="0.25">
      <c r="B32" s="268">
        <f t="shared" si="0"/>
        <v>2</v>
      </c>
      <c r="C32" s="269">
        <f>IF('תנאי סף'!AK32&lt;&gt;1,"",'תנאי סף'!C32)</f>
        <v>580423283</v>
      </c>
      <c r="D32" s="269" t="str">
        <f>IF('תנאי סף'!$AK32&lt;&gt;1,"",'תנאי סף'!F32)</f>
        <v>המרכז הרב תחומי לקידום אמנויות (ע"ר</v>
      </c>
      <c r="E32" s="269">
        <f>IF('תנאי סף'!$AK32&lt;&gt;1,"",'תנאי סף'!D32)</f>
        <v>1001829897</v>
      </c>
      <c r="F32" s="269" t="str">
        <f>IF('תנאי סף'!$AK32&lt;&gt;1,"",'תנאי סף'!E32)</f>
        <v>תיאטרון קהילתי</v>
      </c>
      <c r="G32" s="270">
        <f>'התחשיב הבסיסי'!AH32</f>
        <v>9.8441333191868124E-2</v>
      </c>
      <c r="H32" s="355">
        <v>150000</v>
      </c>
      <c r="I32" s="271">
        <f t="shared" ref="I32:I95" si="3">IF(F32="","",IFERROR(H32/$I$4,""))</f>
        <v>0.17543859649122806</v>
      </c>
      <c r="J32" s="272"/>
      <c r="K32" s="273">
        <f>IF($F32="","",IFERROR(IF('תנאי סף'!Z32,'פרמטרים לקריטריונים'!$C$27,1),$BE$1))</f>
        <v>1</v>
      </c>
      <c r="L32" s="356"/>
      <c r="M32" s="357">
        <f t="shared" ref="M32" si="4">IF($F32="","",K32*G32)</f>
        <v>9.8441333191868124E-2</v>
      </c>
      <c r="N32" s="357">
        <f t="shared" si="1"/>
        <v>9.284753117478857E-2</v>
      </c>
      <c r="O32" s="358"/>
      <c r="P32" s="358"/>
      <c r="Q32" s="358"/>
      <c r="R32" s="358"/>
      <c r="S32" s="358"/>
      <c r="T32" s="358"/>
      <c r="U32" s="358"/>
      <c r="V32" s="358"/>
      <c r="W32" s="358"/>
      <c r="X32" s="358"/>
      <c r="Y32" s="358"/>
      <c r="Z32" s="358"/>
      <c r="AA32" s="358"/>
      <c r="AB32" s="358"/>
      <c r="AC32" s="358"/>
      <c r="AD32" s="358"/>
      <c r="AE32" s="358"/>
      <c r="AF32" s="358"/>
      <c r="AG32" s="358"/>
      <c r="AH32" s="358"/>
      <c r="AI32" s="358"/>
      <c r="AJ32" s="358"/>
      <c r="AK32" s="358"/>
      <c r="AL32" s="358"/>
      <c r="AM32" s="358"/>
      <c r="AN32" s="358"/>
      <c r="AO32" s="358"/>
      <c r="AP32" s="358"/>
      <c r="AQ32" s="358"/>
      <c r="AR32" s="358"/>
      <c r="AS32" s="358"/>
      <c r="AT32" s="358"/>
      <c r="AU32" s="358"/>
      <c r="AV32" s="358"/>
      <c r="AW32" s="358"/>
      <c r="AX32" s="358"/>
      <c r="AY32" s="358"/>
      <c r="AZ32" s="274">
        <f t="shared" ref="AZ32" si="5">IF(F32="","",IFERROR(N32*$C$2,$BE$1))</f>
        <v>194979.815467056</v>
      </c>
      <c r="BE32" s="53">
        <f t="shared" ref="BE32:BF63" si="6">IF($F32="","",BE$30)</f>
        <v>0</v>
      </c>
      <c r="BF32" s="53">
        <f t="shared" si="6"/>
        <v>1</v>
      </c>
      <c r="BG32" s="82">
        <f t="shared" si="2"/>
        <v>0</v>
      </c>
      <c r="BH32" s="105">
        <f t="shared" ref="BH32:BH95" si="7">IF($G$5=1,1,IF(J32="",0,IF(ISERROR(MATCH(J32,$BE$30:$BF$30,0)),0,1)))</f>
        <v>0</v>
      </c>
    </row>
    <row r="33" spans="2:60" s="105" customFormat="1" x14ac:dyDescent="0.25">
      <c r="B33" s="268">
        <f t="shared" ref="B33:B96" si="8">IF(F33="","",ROW()-30)</f>
        <v>3</v>
      </c>
      <c r="C33" s="269">
        <f>IF('תנאי סף'!AK33&lt;&gt;1,"",'תנאי סף'!C33)</f>
        <v>580503613</v>
      </c>
      <c r="D33" s="269" t="str">
        <f>IF('תנאי סף'!$AK33&lt;&gt;1,"",'תנאי סף'!F33)</f>
        <v>להקת המחול הקיבוצית (ע"ר)</v>
      </c>
      <c r="E33" s="269">
        <f>IF('תנאי סף'!$AK33&lt;&gt;1,"",'תנאי סף'!D33)</f>
        <v>1001842875</v>
      </c>
      <c r="F33" s="269" t="str">
        <f>IF('תנאי סף'!$AK33&lt;&gt;1,"",'תנאי סף'!E33)</f>
        <v>שיתוף פעולה מרכז מחול עמק הירדן 2025</v>
      </c>
      <c r="G33" s="270">
        <f>'התחשיב הבסיסי'!AH33</f>
        <v>0.20542538298762769</v>
      </c>
      <c r="H33" s="355">
        <v>150000</v>
      </c>
      <c r="I33" s="271">
        <f t="shared" si="3"/>
        <v>0.17543859649122806</v>
      </c>
      <c r="J33" s="272"/>
      <c r="K33" s="273">
        <f>IF($F33="","",IFERROR(IF('תנאי סף'!Z33,'פרמטרים לקריטריונים'!$C$27,1),$BE$1))</f>
        <v>1</v>
      </c>
      <c r="L33" s="356"/>
      <c r="M33" s="357">
        <f t="shared" ref="M33:M96" si="9">IF($F33="","",K33*G33)</f>
        <v>0.20542538298762769</v>
      </c>
      <c r="N33" s="357">
        <f t="shared" si="1"/>
        <v>0.19375235008105532</v>
      </c>
      <c r="O33" s="358"/>
      <c r="P33" s="358"/>
      <c r="Q33" s="358"/>
      <c r="R33" s="358"/>
      <c r="S33" s="358"/>
      <c r="T33" s="358"/>
      <c r="U33" s="358"/>
      <c r="V33" s="358"/>
      <c r="W33" s="358"/>
      <c r="X33" s="358"/>
      <c r="Y33" s="358"/>
      <c r="Z33" s="358"/>
      <c r="AA33" s="358"/>
      <c r="AB33" s="358"/>
      <c r="AC33" s="358"/>
      <c r="AD33" s="358"/>
      <c r="AE33" s="358"/>
      <c r="AF33" s="358"/>
      <c r="AG33" s="358"/>
      <c r="AH33" s="358"/>
      <c r="AI33" s="358"/>
      <c r="AJ33" s="358"/>
      <c r="AK33" s="358"/>
      <c r="AL33" s="358"/>
      <c r="AM33" s="358"/>
      <c r="AN33" s="358"/>
      <c r="AO33" s="358"/>
      <c r="AP33" s="358"/>
      <c r="AQ33" s="358"/>
      <c r="AR33" s="358"/>
      <c r="AS33" s="358"/>
      <c r="AT33" s="358"/>
      <c r="AU33" s="358"/>
      <c r="AV33" s="358"/>
      <c r="AW33" s="358"/>
      <c r="AX33" s="358"/>
      <c r="AY33" s="358"/>
      <c r="AZ33" s="274">
        <f t="shared" ref="AZ33:AZ96" si="10">IF(F33="","",IFERROR(N33*$C$2,$BE$1))</f>
        <v>406879.93517021619</v>
      </c>
      <c r="BE33" s="53">
        <f t="shared" si="6"/>
        <v>0</v>
      </c>
      <c r="BF33" s="53">
        <f t="shared" si="6"/>
        <v>1</v>
      </c>
      <c r="BG33" s="82">
        <f t="shared" si="2"/>
        <v>0</v>
      </c>
      <c r="BH33" s="105">
        <f t="shared" si="7"/>
        <v>0</v>
      </c>
    </row>
    <row r="34" spans="2:60" s="105" customFormat="1" x14ac:dyDescent="0.25">
      <c r="B34" s="268">
        <f t="shared" si="8"/>
        <v>4</v>
      </c>
      <c r="C34" s="269">
        <f>IF('תנאי סף'!AK34&lt;&gt;1,"",'תנאי סף'!C34)</f>
        <v>580371045</v>
      </c>
      <c r="D34" s="269" t="str">
        <f>IF('תנאי סף'!$AK34&lt;&gt;1,"",'תנאי סף'!F34)</f>
        <v>תאטרון "פסיק" ירושלים (ע"ר)</v>
      </c>
      <c r="E34" s="269">
        <f>IF('תנאי סף'!$AK34&lt;&gt;1,"",'תנאי סף'!D34)</f>
        <v>1001843020</v>
      </c>
      <c r="F34" s="269" t="str">
        <f>IF('תנאי סף'!$AK34&lt;&gt;1,"",'תנאי סף'!E34)</f>
        <v xml:space="preserve">שיתופי פעולה </v>
      </c>
      <c r="G34" s="270">
        <f>'התחשיב הבסיסי'!AH34</f>
        <v>0.26409964751581166</v>
      </c>
      <c r="H34" s="355">
        <v>150000</v>
      </c>
      <c r="I34" s="271">
        <f t="shared" si="3"/>
        <v>0.17543859649122806</v>
      </c>
      <c r="J34" s="272"/>
      <c r="K34" s="273">
        <f>IF($F34="","",IFERROR(IF('תנאי סף'!Z34,'פרמטרים לקריטריונים'!$C$27,1),$BE$1))</f>
        <v>1</v>
      </c>
      <c r="L34" s="356"/>
      <c r="M34" s="357">
        <f t="shared" si="9"/>
        <v>0.26409964751581166</v>
      </c>
      <c r="N34" s="357">
        <f t="shared" si="1"/>
        <v>0.24909252506954654</v>
      </c>
      <c r="O34" s="358"/>
      <c r="P34" s="358"/>
      <c r="Q34" s="358"/>
      <c r="R34" s="358"/>
      <c r="S34" s="358"/>
      <c r="T34" s="358"/>
      <c r="U34" s="358"/>
      <c r="V34" s="358"/>
      <c r="W34" s="358"/>
      <c r="X34" s="358"/>
      <c r="Y34" s="358"/>
      <c r="Z34" s="358"/>
      <c r="AA34" s="358"/>
      <c r="AB34" s="358"/>
      <c r="AC34" s="358"/>
      <c r="AD34" s="358"/>
      <c r="AE34" s="358"/>
      <c r="AF34" s="358"/>
      <c r="AG34" s="358"/>
      <c r="AH34" s="358"/>
      <c r="AI34" s="358"/>
      <c r="AJ34" s="358"/>
      <c r="AK34" s="358"/>
      <c r="AL34" s="358"/>
      <c r="AM34" s="358"/>
      <c r="AN34" s="358"/>
      <c r="AO34" s="358"/>
      <c r="AP34" s="358"/>
      <c r="AQ34" s="358"/>
      <c r="AR34" s="358"/>
      <c r="AS34" s="358"/>
      <c r="AT34" s="358"/>
      <c r="AU34" s="358"/>
      <c r="AV34" s="358"/>
      <c r="AW34" s="358"/>
      <c r="AX34" s="358"/>
      <c r="AY34" s="358"/>
      <c r="AZ34" s="274">
        <f t="shared" si="10"/>
        <v>523094.30264604773</v>
      </c>
      <c r="BE34" s="53">
        <f t="shared" si="6"/>
        <v>0</v>
      </c>
      <c r="BF34" s="53">
        <f t="shared" si="6"/>
        <v>1</v>
      </c>
      <c r="BG34" s="82">
        <f t="shared" si="2"/>
        <v>0</v>
      </c>
      <c r="BH34" s="105">
        <f t="shared" si="7"/>
        <v>0</v>
      </c>
    </row>
    <row r="35" spans="2:60" s="105" customFormat="1" x14ac:dyDescent="0.25">
      <c r="B35" s="268" t="str">
        <f t="shared" si="8"/>
        <v/>
      </c>
      <c r="C35" s="269" t="str">
        <f>IF('תנאי סף'!AK35&lt;&gt;1,"",'תנאי סף'!C35)</f>
        <v/>
      </c>
      <c r="D35" s="269" t="str">
        <f>IF('תנאי סף'!$AK35&lt;&gt;1,"",'תנאי סף'!F35)</f>
        <v/>
      </c>
      <c r="E35" s="269" t="str">
        <f>IF('תנאי סף'!$AK35&lt;&gt;1,"",'תנאי סף'!D35)</f>
        <v/>
      </c>
      <c r="F35" s="269" t="str">
        <f>IF('תנאי סף'!$AK35&lt;&gt;1,"",'תנאי סף'!E35)</f>
        <v/>
      </c>
      <c r="G35" s="270" t="str">
        <f>'התחשיב הבסיסי'!AH35</f>
        <v/>
      </c>
      <c r="H35" s="355"/>
      <c r="I35" s="271" t="str">
        <f t="shared" si="3"/>
        <v/>
      </c>
      <c r="J35" s="272"/>
      <c r="K35" s="273" t="str">
        <f>IF($F35="","",IFERROR(IF('תנאי סף'!Z35,'פרמטרים לקריטריונים'!$C$27,1),$BE$1))</f>
        <v/>
      </c>
      <c r="L35" s="356"/>
      <c r="M35" s="357" t="str">
        <f t="shared" si="9"/>
        <v/>
      </c>
      <c r="N35" s="357" t="str">
        <f t="shared" si="1"/>
        <v/>
      </c>
      <c r="O35" s="358"/>
      <c r="P35" s="358"/>
      <c r="Q35" s="358"/>
      <c r="R35" s="358"/>
      <c r="S35" s="358"/>
      <c r="T35" s="358"/>
      <c r="U35" s="358"/>
      <c r="V35" s="358"/>
      <c r="W35" s="358"/>
      <c r="X35" s="358"/>
      <c r="Y35" s="358"/>
      <c r="Z35" s="358"/>
      <c r="AA35" s="358"/>
      <c r="AB35" s="358"/>
      <c r="AC35" s="358"/>
      <c r="AD35" s="358"/>
      <c r="AE35" s="358"/>
      <c r="AF35" s="358"/>
      <c r="AG35" s="358"/>
      <c r="AH35" s="358"/>
      <c r="AI35" s="358"/>
      <c r="AJ35" s="358"/>
      <c r="AK35" s="358"/>
      <c r="AL35" s="358"/>
      <c r="AM35" s="358"/>
      <c r="AN35" s="358"/>
      <c r="AO35" s="358"/>
      <c r="AP35" s="358"/>
      <c r="AQ35" s="358"/>
      <c r="AR35" s="358"/>
      <c r="AS35" s="358"/>
      <c r="AT35" s="358"/>
      <c r="AU35" s="358"/>
      <c r="AV35" s="358"/>
      <c r="AW35" s="358"/>
      <c r="AX35" s="358"/>
      <c r="AY35" s="358"/>
      <c r="AZ35" s="274" t="str">
        <f t="shared" si="10"/>
        <v/>
      </c>
      <c r="BE35" s="53" t="str">
        <f t="shared" si="6"/>
        <v/>
      </c>
      <c r="BF35" s="53" t="str">
        <f t="shared" si="6"/>
        <v/>
      </c>
      <c r="BG35" s="82">
        <f t="shared" si="2"/>
        <v>0</v>
      </c>
      <c r="BH35" s="105">
        <f t="shared" si="7"/>
        <v>0</v>
      </c>
    </row>
    <row r="36" spans="2:60" x14ac:dyDescent="0.25">
      <c r="B36" s="268">
        <f t="shared" si="8"/>
        <v>6</v>
      </c>
      <c r="C36" s="269">
        <f>IF('תנאי סף'!AK36&lt;&gt;1,"",'תנאי סף'!C36)</f>
        <v>580356210</v>
      </c>
      <c r="D36" s="269" t="str">
        <f>IF('תנאי סף'!$AK36&lt;&gt;1,"",'תנאי סף'!F36)</f>
        <v>שח"ם, ארגון השחקנים והשחקניות בישרא</v>
      </c>
      <c r="E36" s="269">
        <f>IF('תנאי סף'!$AK36&lt;&gt;1,"",'תנאי סף'!D36)</f>
        <v>1001837695</v>
      </c>
      <c r="F36" s="269" t="str">
        <f>IF('תנאי סף'!$AK36&lt;&gt;1,"",'תנאי סף'!E36)</f>
        <v xml:space="preserve">חוצה ישראל מוקד 1 קריית מוצקין </v>
      </c>
      <c r="G36" s="270">
        <f>'התחשיב הבסיסי'!AH36</f>
        <v>0.15061795252662788</v>
      </c>
      <c r="H36" s="355">
        <v>112500</v>
      </c>
      <c r="I36" s="271">
        <f t="shared" si="3"/>
        <v>0.13157894736842105</v>
      </c>
      <c r="J36" s="272"/>
      <c r="K36" s="273">
        <f>IF($F36="","",IFERROR(IF('תנאי סף'!Z36,'פרמטרים לקריטריונים'!$C$27,1),$BE$1))</f>
        <v>1.4</v>
      </c>
      <c r="L36" s="356"/>
      <c r="M36" s="357">
        <f t="shared" si="9"/>
        <v>0.21086513353727901</v>
      </c>
      <c r="N36" s="357">
        <f t="shared" si="1"/>
        <v>0.19888299380930935</v>
      </c>
      <c r="O36" s="358"/>
      <c r="P36" s="358"/>
      <c r="Q36" s="358"/>
      <c r="R36" s="358"/>
      <c r="S36" s="358"/>
      <c r="T36" s="358"/>
      <c r="U36" s="358"/>
      <c r="V36" s="358"/>
      <c r="W36" s="358"/>
      <c r="X36" s="358"/>
      <c r="Y36" s="358"/>
      <c r="Z36" s="358"/>
      <c r="AA36" s="358"/>
      <c r="AB36" s="358"/>
      <c r="AC36" s="358"/>
      <c r="AD36" s="358"/>
      <c r="AE36" s="358"/>
      <c r="AF36" s="358"/>
      <c r="AG36" s="358"/>
      <c r="AH36" s="358"/>
      <c r="AI36" s="358"/>
      <c r="AJ36" s="358"/>
      <c r="AK36" s="358"/>
      <c r="AL36" s="358"/>
      <c r="AM36" s="358"/>
      <c r="AN36" s="358"/>
      <c r="AO36" s="358"/>
      <c r="AP36" s="358"/>
      <c r="AQ36" s="358"/>
      <c r="AR36" s="358"/>
      <c r="AS36" s="358"/>
      <c r="AT36" s="358"/>
      <c r="AU36" s="358"/>
      <c r="AV36" s="358"/>
      <c r="AW36" s="358"/>
      <c r="AX36" s="358"/>
      <c r="AY36" s="358"/>
      <c r="AZ36" s="274">
        <f t="shared" si="10"/>
        <v>417654.28699954966</v>
      </c>
      <c r="BE36" s="53">
        <f t="shared" si="6"/>
        <v>0</v>
      </c>
      <c r="BF36" s="53">
        <f t="shared" si="6"/>
        <v>1</v>
      </c>
      <c r="BG36" s="82">
        <f t="shared" si="2"/>
        <v>0</v>
      </c>
      <c r="BH36" s="105">
        <f t="shared" si="7"/>
        <v>0</v>
      </c>
    </row>
    <row r="37" spans="2:60" x14ac:dyDescent="0.25">
      <c r="B37" s="268">
        <f t="shared" si="8"/>
        <v>7</v>
      </c>
      <c r="C37" s="269">
        <f>IF('תנאי סף'!AK37&lt;&gt;1,"",'תנאי סף'!C37)</f>
        <v>580356210</v>
      </c>
      <c r="D37" s="269" t="str">
        <f>IF('תנאי סף'!$AK37&lt;&gt;1,"",'תנאי סף'!F37)</f>
        <v>שח"ם, ארגון השחקנים והשחקניות בישרא</v>
      </c>
      <c r="E37" s="269">
        <f>IF('תנאי סף'!$AK37&lt;&gt;1,"",'תנאי סף'!D37)</f>
        <v>1001844164</v>
      </c>
      <c r="F37" s="269" t="str">
        <f>IF('תנאי סף'!$AK37&lt;&gt;1,"",'תנאי סף'!E37)</f>
        <v>חוצה ישראל מוקד 2 שער הנגב</v>
      </c>
      <c r="G37" s="270">
        <f>'התחשיב הבסיסי'!AH37</f>
        <v>0.1146259276287481</v>
      </c>
      <c r="H37" s="355">
        <v>112500</v>
      </c>
      <c r="I37" s="271">
        <f t="shared" si="3"/>
        <v>0.13157894736842105</v>
      </c>
      <c r="J37" s="272"/>
      <c r="K37" s="273">
        <f>IF($F37="","",IFERROR(IF('תנאי סף'!Z37,'פרמטרים לקריטריונים'!$C$27,1),$BE$1))</f>
        <v>1</v>
      </c>
      <c r="L37" s="356"/>
      <c r="M37" s="357">
        <f t="shared" si="9"/>
        <v>0.1146259276287481</v>
      </c>
      <c r="N37" s="357">
        <f t="shared" si="1"/>
        <v>0.10811245687018392</v>
      </c>
      <c r="O37" s="358"/>
      <c r="P37" s="358"/>
      <c r="Q37" s="358"/>
      <c r="R37" s="358"/>
      <c r="S37" s="358"/>
      <c r="T37" s="358"/>
      <c r="U37" s="358"/>
      <c r="V37" s="358"/>
      <c r="W37" s="358"/>
      <c r="X37" s="358"/>
      <c r="Y37" s="358"/>
      <c r="Z37" s="358"/>
      <c r="AA37" s="358"/>
      <c r="AB37" s="358"/>
      <c r="AC37" s="358"/>
      <c r="AD37" s="358"/>
      <c r="AE37" s="358"/>
      <c r="AF37" s="358"/>
      <c r="AG37" s="358"/>
      <c r="AH37" s="358"/>
      <c r="AI37" s="358"/>
      <c r="AJ37" s="358"/>
      <c r="AK37" s="358"/>
      <c r="AL37" s="358"/>
      <c r="AM37" s="358"/>
      <c r="AN37" s="358"/>
      <c r="AO37" s="358"/>
      <c r="AP37" s="358"/>
      <c r="AQ37" s="358"/>
      <c r="AR37" s="358"/>
      <c r="AS37" s="358"/>
      <c r="AT37" s="358"/>
      <c r="AU37" s="358"/>
      <c r="AV37" s="358"/>
      <c r="AW37" s="358"/>
      <c r="AX37" s="358"/>
      <c r="AY37" s="358"/>
      <c r="AZ37" s="274">
        <f t="shared" si="10"/>
        <v>227036.15942738624</v>
      </c>
      <c r="BE37" s="53">
        <f t="shared" si="6"/>
        <v>0</v>
      </c>
      <c r="BF37" s="53">
        <f t="shared" si="6"/>
        <v>1</v>
      </c>
      <c r="BG37" s="82">
        <f t="shared" si="2"/>
        <v>0</v>
      </c>
      <c r="BH37" s="105">
        <f t="shared" si="7"/>
        <v>0</v>
      </c>
    </row>
    <row r="38" spans="2:60" x14ac:dyDescent="0.25">
      <c r="B38" s="268" t="str">
        <f t="shared" si="8"/>
        <v/>
      </c>
      <c r="C38" s="269" t="str">
        <f>IF('תנאי סף'!AK38&lt;&gt;1,"",'תנאי סף'!C38)</f>
        <v/>
      </c>
      <c r="D38" s="269" t="str">
        <f>IF('תנאי סף'!$AK38&lt;&gt;1,"",'תנאי סף'!F38)</f>
        <v/>
      </c>
      <c r="E38" s="269" t="str">
        <f>IF('תנאי סף'!$AK38&lt;&gt;1,"",'תנאי סף'!D38)</f>
        <v/>
      </c>
      <c r="F38" s="269" t="str">
        <f>IF('תנאי סף'!$AK38&lt;&gt;1,"",'תנאי סף'!E38)</f>
        <v/>
      </c>
      <c r="G38" s="270" t="str">
        <f>'התחשיב הבסיסי'!AH38</f>
        <v/>
      </c>
      <c r="H38" s="383"/>
      <c r="I38" s="271" t="str">
        <f t="shared" si="3"/>
        <v/>
      </c>
      <c r="J38" s="272"/>
      <c r="K38" s="273" t="str">
        <f>IF($F38="","",IFERROR(IF('תנאי סף'!Z38,'פרמטרים לקריטריונים'!$C$27,1),$BE$1))</f>
        <v/>
      </c>
      <c r="L38" s="356"/>
      <c r="M38" s="357" t="str">
        <f t="shared" si="9"/>
        <v/>
      </c>
      <c r="N38" s="357" t="str">
        <f t="shared" si="1"/>
        <v/>
      </c>
      <c r="O38" s="358"/>
      <c r="P38" s="358"/>
      <c r="Q38" s="358"/>
      <c r="R38" s="358"/>
      <c r="S38" s="358"/>
      <c r="T38" s="358"/>
      <c r="U38" s="358"/>
      <c r="V38" s="358"/>
      <c r="W38" s="358"/>
      <c r="X38" s="358"/>
      <c r="Y38" s="358"/>
      <c r="Z38" s="358"/>
      <c r="AA38" s="358"/>
      <c r="AB38" s="358"/>
      <c r="AC38" s="358"/>
      <c r="AD38" s="358"/>
      <c r="AE38" s="358"/>
      <c r="AF38" s="358"/>
      <c r="AG38" s="358"/>
      <c r="AH38" s="358"/>
      <c r="AI38" s="358"/>
      <c r="AJ38" s="358"/>
      <c r="AK38" s="358"/>
      <c r="AL38" s="358"/>
      <c r="AM38" s="358"/>
      <c r="AN38" s="358"/>
      <c r="AO38" s="358"/>
      <c r="AP38" s="358"/>
      <c r="AQ38" s="358"/>
      <c r="AR38" s="358"/>
      <c r="AS38" s="358"/>
      <c r="AT38" s="358"/>
      <c r="AU38" s="358"/>
      <c r="AV38" s="358"/>
      <c r="AW38" s="358"/>
      <c r="AX38" s="358"/>
      <c r="AY38" s="358"/>
      <c r="AZ38" s="274" t="str">
        <f t="shared" si="10"/>
        <v/>
      </c>
      <c r="BE38" s="53" t="str">
        <f t="shared" si="6"/>
        <v/>
      </c>
      <c r="BF38" s="53" t="str">
        <f t="shared" si="6"/>
        <v/>
      </c>
      <c r="BG38" s="82">
        <f t="shared" si="2"/>
        <v>0</v>
      </c>
      <c r="BH38" s="105">
        <f t="shared" si="7"/>
        <v>0</v>
      </c>
    </row>
    <row r="39" spans="2:60" x14ac:dyDescent="0.25">
      <c r="B39" s="268" t="str">
        <f t="shared" si="8"/>
        <v/>
      </c>
      <c r="C39" s="269" t="str">
        <f>IF('תנאי סף'!AK39&lt;&gt;1,"",'תנאי סף'!C39)</f>
        <v/>
      </c>
      <c r="D39" s="269" t="str">
        <f>IF('תנאי סף'!$AK39&lt;&gt;1,"",'תנאי סף'!F39)</f>
        <v/>
      </c>
      <c r="E39" s="269" t="str">
        <f>IF('תנאי סף'!$AK39&lt;&gt;1,"",'תנאי סף'!D39)</f>
        <v/>
      </c>
      <c r="F39" s="269" t="str">
        <f>IF('תנאי סף'!$AK39&lt;&gt;1,"",'תנאי סף'!E39)</f>
        <v/>
      </c>
      <c r="G39" s="270" t="str">
        <f>'התחשיב הבסיסי'!AH39</f>
        <v/>
      </c>
      <c r="H39" s="383"/>
      <c r="I39" s="271" t="str">
        <f t="shared" si="3"/>
        <v/>
      </c>
      <c r="J39" s="272"/>
      <c r="K39" s="273" t="str">
        <f>IF($F39="","",IFERROR(IF('תנאי סף'!Z39,'פרמטרים לקריטריונים'!$C$27,1),$BE$1))</f>
        <v/>
      </c>
      <c r="L39" s="356"/>
      <c r="M39" s="357" t="str">
        <f t="shared" si="9"/>
        <v/>
      </c>
      <c r="N39" s="357" t="str">
        <f t="shared" si="1"/>
        <v/>
      </c>
      <c r="O39" s="358"/>
      <c r="P39" s="358"/>
      <c r="Q39" s="358"/>
      <c r="R39" s="358"/>
      <c r="S39" s="358"/>
      <c r="T39" s="358"/>
      <c r="U39" s="358"/>
      <c r="V39" s="358"/>
      <c r="W39" s="358"/>
      <c r="X39" s="358"/>
      <c r="Y39" s="358"/>
      <c r="Z39" s="358"/>
      <c r="AA39" s="358"/>
      <c r="AB39" s="358"/>
      <c r="AC39" s="358"/>
      <c r="AD39" s="358"/>
      <c r="AE39" s="358"/>
      <c r="AF39" s="358"/>
      <c r="AG39" s="358"/>
      <c r="AH39" s="358"/>
      <c r="AI39" s="358"/>
      <c r="AJ39" s="358"/>
      <c r="AK39" s="358"/>
      <c r="AL39" s="358"/>
      <c r="AM39" s="358"/>
      <c r="AN39" s="358"/>
      <c r="AO39" s="358"/>
      <c r="AP39" s="358"/>
      <c r="AQ39" s="358"/>
      <c r="AR39" s="358"/>
      <c r="AS39" s="358"/>
      <c r="AT39" s="358"/>
      <c r="AU39" s="358"/>
      <c r="AV39" s="358"/>
      <c r="AW39" s="358"/>
      <c r="AX39" s="358"/>
      <c r="AY39" s="358"/>
      <c r="AZ39" s="274" t="str">
        <f t="shared" si="10"/>
        <v/>
      </c>
      <c r="BE39" s="53" t="str">
        <f t="shared" si="6"/>
        <v/>
      </c>
      <c r="BF39" s="53" t="str">
        <f t="shared" si="6"/>
        <v/>
      </c>
      <c r="BG39" s="82">
        <f t="shared" si="2"/>
        <v>0</v>
      </c>
      <c r="BH39" s="105">
        <f t="shared" si="7"/>
        <v>0</v>
      </c>
    </row>
    <row r="40" spans="2:60" x14ac:dyDescent="0.25">
      <c r="B40" s="268" t="str">
        <f t="shared" si="8"/>
        <v/>
      </c>
      <c r="C40" s="269" t="str">
        <f>IF('תנאי סף'!AK40&lt;&gt;1,"",'תנאי סף'!C40)</f>
        <v/>
      </c>
      <c r="D40" s="269" t="str">
        <f>IF('תנאי סף'!$AK40&lt;&gt;1,"",'תנאי סף'!F40)</f>
        <v/>
      </c>
      <c r="E40" s="269" t="str">
        <f>IF('תנאי סף'!$AK40&lt;&gt;1,"",'תנאי סף'!D40)</f>
        <v/>
      </c>
      <c r="F40" s="269" t="str">
        <f>IF('תנאי סף'!$AK40&lt;&gt;1,"",'תנאי סף'!E40)</f>
        <v/>
      </c>
      <c r="G40" s="270" t="str">
        <f>'התחשיב הבסיסי'!AH40</f>
        <v/>
      </c>
      <c r="H40" s="383"/>
      <c r="I40" s="271" t="str">
        <f t="shared" si="3"/>
        <v/>
      </c>
      <c r="J40" s="272"/>
      <c r="K40" s="273" t="str">
        <f>IF($F40="","",IFERROR(IF('תנאי סף'!Z40,'פרמטרים לקריטריונים'!$C$27,1),$BE$1))</f>
        <v/>
      </c>
      <c r="L40" s="356"/>
      <c r="M40" s="357" t="str">
        <f t="shared" si="9"/>
        <v/>
      </c>
      <c r="N40" s="357" t="str">
        <f t="shared" si="1"/>
        <v/>
      </c>
      <c r="O40" s="358"/>
      <c r="P40" s="358"/>
      <c r="Q40" s="358"/>
      <c r="R40" s="358"/>
      <c r="S40" s="358"/>
      <c r="T40" s="358"/>
      <c r="U40" s="358"/>
      <c r="V40" s="358"/>
      <c r="W40" s="358"/>
      <c r="X40" s="358"/>
      <c r="Y40" s="358"/>
      <c r="Z40" s="358"/>
      <c r="AA40" s="358"/>
      <c r="AB40" s="358"/>
      <c r="AC40" s="358"/>
      <c r="AD40" s="358"/>
      <c r="AE40" s="358"/>
      <c r="AF40" s="358"/>
      <c r="AG40" s="358"/>
      <c r="AH40" s="358"/>
      <c r="AI40" s="358"/>
      <c r="AJ40" s="358"/>
      <c r="AK40" s="358"/>
      <c r="AL40" s="358"/>
      <c r="AM40" s="358"/>
      <c r="AN40" s="358"/>
      <c r="AO40" s="358"/>
      <c r="AP40" s="358"/>
      <c r="AQ40" s="358"/>
      <c r="AR40" s="358"/>
      <c r="AS40" s="358"/>
      <c r="AT40" s="358"/>
      <c r="AU40" s="358"/>
      <c r="AV40" s="358"/>
      <c r="AW40" s="358"/>
      <c r="AX40" s="358"/>
      <c r="AY40" s="358"/>
      <c r="AZ40" s="274" t="str">
        <f t="shared" si="10"/>
        <v/>
      </c>
      <c r="BE40" s="53" t="str">
        <f t="shared" si="6"/>
        <v/>
      </c>
      <c r="BF40" s="53" t="str">
        <f t="shared" si="6"/>
        <v/>
      </c>
      <c r="BG40" s="82">
        <f t="shared" si="2"/>
        <v>0</v>
      </c>
      <c r="BH40" s="105">
        <f t="shared" si="7"/>
        <v>0</v>
      </c>
    </row>
    <row r="41" spans="2:60" x14ac:dyDescent="0.25">
      <c r="B41" s="268" t="str">
        <f t="shared" si="8"/>
        <v/>
      </c>
      <c r="C41" s="269" t="str">
        <f>IF('תנאי סף'!AK41&lt;&gt;1,"",'תנאי סף'!C41)</f>
        <v/>
      </c>
      <c r="D41" s="269" t="str">
        <f>IF('תנאי סף'!$AK41&lt;&gt;1,"",'תנאי סף'!F41)</f>
        <v/>
      </c>
      <c r="E41" s="269" t="str">
        <f>IF('תנאי סף'!$AK41&lt;&gt;1,"",'תנאי סף'!D41)</f>
        <v/>
      </c>
      <c r="F41" s="269" t="str">
        <f>IF('תנאי סף'!$AK41&lt;&gt;1,"",'תנאי סף'!E41)</f>
        <v/>
      </c>
      <c r="G41" s="270" t="str">
        <f>'התחשיב הבסיסי'!AH41</f>
        <v/>
      </c>
      <c r="H41" s="383"/>
      <c r="I41" s="271" t="str">
        <f t="shared" si="3"/>
        <v/>
      </c>
      <c r="J41" s="272"/>
      <c r="K41" s="273" t="str">
        <f>IF($F41="","",IFERROR(IF('תנאי סף'!Z41,'פרמטרים לקריטריונים'!$C$27,1),$BE$1))</f>
        <v/>
      </c>
      <c r="L41" s="356"/>
      <c r="M41" s="357" t="str">
        <f t="shared" si="9"/>
        <v/>
      </c>
      <c r="N41" s="357" t="str">
        <f t="shared" si="1"/>
        <v/>
      </c>
      <c r="O41" s="358"/>
      <c r="P41" s="358"/>
      <c r="Q41" s="358"/>
      <c r="R41" s="358"/>
      <c r="S41" s="358"/>
      <c r="T41" s="358"/>
      <c r="U41" s="358"/>
      <c r="V41" s="358"/>
      <c r="W41" s="358"/>
      <c r="X41" s="358"/>
      <c r="Y41" s="358"/>
      <c r="Z41" s="358"/>
      <c r="AA41" s="358"/>
      <c r="AB41" s="358"/>
      <c r="AC41" s="358"/>
      <c r="AD41" s="358"/>
      <c r="AE41" s="358"/>
      <c r="AF41" s="358"/>
      <c r="AG41" s="358"/>
      <c r="AH41" s="358"/>
      <c r="AI41" s="358"/>
      <c r="AJ41" s="358"/>
      <c r="AK41" s="358"/>
      <c r="AL41" s="358"/>
      <c r="AM41" s="358"/>
      <c r="AN41" s="358"/>
      <c r="AO41" s="358"/>
      <c r="AP41" s="358"/>
      <c r="AQ41" s="358"/>
      <c r="AR41" s="358"/>
      <c r="AS41" s="358"/>
      <c r="AT41" s="358"/>
      <c r="AU41" s="358"/>
      <c r="AV41" s="358"/>
      <c r="AW41" s="358"/>
      <c r="AX41" s="358"/>
      <c r="AY41" s="358"/>
      <c r="AZ41" s="274" t="str">
        <f t="shared" si="10"/>
        <v/>
      </c>
      <c r="BE41" s="53" t="str">
        <f t="shared" si="6"/>
        <v/>
      </c>
      <c r="BF41" s="53" t="str">
        <f t="shared" si="6"/>
        <v/>
      </c>
      <c r="BG41" s="82">
        <f t="shared" si="2"/>
        <v>0</v>
      </c>
      <c r="BH41" s="105">
        <f t="shared" si="7"/>
        <v>0</v>
      </c>
    </row>
    <row r="42" spans="2:60" x14ac:dyDescent="0.25">
      <c r="B42" s="268" t="str">
        <f t="shared" si="8"/>
        <v/>
      </c>
      <c r="C42" s="269" t="str">
        <f>IF('תנאי סף'!AK42&lt;&gt;1,"",'תנאי סף'!C42)</f>
        <v/>
      </c>
      <c r="D42" s="269" t="str">
        <f>IF('תנאי סף'!$AK42&lt;&gt;1,"",'תנאי סף'!F42)</f>
        <v/>
      </c>
      <c r="E42" s="269" t="str">
        <f>IF('תנאי סף'!$AK42&lt;&gt;1,"",'תנאי סף'!D42)</f>
        <v/>
      </c>
      <c r="F42" s="269" t="str">
        <f>IF('תנאי סף'!$AK42&lt;&gt;1,"",'תנאי סף'!E42)</f>
        <v/>
      </c>
      <c r="G42" s="270" t="str">
        <f>'התחשיב הבסיסי'!AH42</f>
        <v/>
      </c>
      <c r="H42" s="383"/>
      <c r="I42" s="271" t="str">
        <f t="shared" si="3"/>
        <v/>
      </c>
      <c r="J42" s="272"/>
      <c r="K42" s="273" t="str">
        <f>IF($F42="","",IFERROR(IF('תנאי סף'!Z42,'פרמטרים לקריטריונים'!$C$27,1),$BE$1))</f>
        <v/>
      </c>
      <c r="L42" s="356"/>
      <c r="M42" s="357" t="str">
        <f t="shared" si="9"/>
        <v/>
      </c>
      <c r="N42" s="357" t="str">
        <f t="shared" si="1"/>
        <v/>
      </c>
      <c r="O42" s="358"/>
      <c r="P42" s="358"/>
      <c r="Q42" s="358"/>
      <c r="R42" s="358"/>
      <c r="S42" s="358"/>
      <c r="T42" s="358"/>
      <c r="U42" s="358"/>
      <c r="V42" s="358"/>
      <c r="W42" s="358"/>
      <c r="X42" s="358"/>
      <c r="Y42" s="358"/>
      <c r="Z42" s="358"/>
      <c r="AA42" s="358"/>
      <c r="AB42" s="358"/>
      <c r="AC42" s="358"/>
      <c r="AD42" s="358"/>
      <c r="AE42" s="358"/>
      <c r="AF42" s="358"/>
      <c r="AG42" s="358"/>
      <c r="AH42" s="358"/>
      <c r="AI42" s="358"/>
      <c r="AJ42" s="358"/>
      <c r="AK42" s="358"/>
      <c r="AL42" s="358"/>
      <c r="AM42" s="358"/>
      <c r="AN42" s="358"/>
      <c r="AO42" s="358"/>
      <c r="AP42" s="358"/>
      <c r="AQ42" s="358"/>
      <c r="AR42" s="358"/>
      <c r="AS42" s="358"/>
      <c r="AT42" s="358"/>
      <c r="AU42" s="358"/>
      <c r="AV42" s="358"/>
      <c r="AW42" s="358"/>
      <c r="AX42" s="358"/>
      <c r="AY42" s="358"/>
      <c r="AZ42" s="274" t="str">
        <f t="shared" si="10"/>
        <v/>
      </c>
      <c r="BE42" s="53" t="str">
        <f t="shared" si="6"/>
        <v/>
      </c>
      <c r="BF42" s="53" t="str">
        <f t="shared" si="6"/>
        <v/>
      </c>
      <c r="BG42" s="82">
        <f t="shared" si="2"/>
        <v>0</v>
      </c>
      <c r="BH42" s="105">
        <f t="shared" si="7"/>
        <v>0</v>
      </c>
    </row>
    <row r="43" spans="2:60" x14ac:dyDescent="0.25">
      <c r="B43" s="268" t="str">
        <f t="shared" si="8"/>
        <v/>
      </c>
      <c r="C43" s="269" t="str">
        <f>IF('תנאי סף'!AK43&lt;&gt;1,"",'תנאי סף'!C43)</f>
        <v/>
      </c>
      <c r="D43" s="269" t="str">
        <f>IF('תנאי סף'!$AK43&lt;&gt;1,"",'תנאי סף'!F43)</f>
        <v/>
      </c>
      <c r="E43" s="269" t="str">
        <f>IF('תנאי סף'!$AK43&lt;&gt;1,"",'תנאי סף'!D43)</f>
        <v/>
      </c>
      <c r="F43" s="269" t="str">
        <f>IF('תנאי סף'!$AK43&lt;&gt;1,"",'תנאי סף'!E43)</f>
        <v/>
      </c>
      <c r="G43" s="270" t="str">
        <f>'התחשיב הבסיסי'!AH43</f>
        <v/>
      </c>
      <c r="H43" s="383"/>
      <c r="I43" s="271" t="str">
        <f t="shared" si="3"/>
        <v/>
      </c>
      <c r="J43" s="272"/>
      <c r="K43" s="273" t="str">
        <f>IF($F43="","",IFERROR(IF('תנאי סף'!Z43,'פרמטרים לקריטריונים'!$C$27,1),$BE$1))</f>
        <v/>
      </c>
      <c r="L43" s="356"/>
      <c r="M43" s="357" t="str">
        <f t="shared" si="9"/>
        <v/>
      </c>
      <c r="N43" s="357" t="str">
        <f t="shared" si="1"/>
        <v/>
      </c>
      <c r="O43" s="358"/>
      <c r="P43" s="358"/>
      <c r="Q43" s="358"/>
      <c r="R43" s="358"/>
      <c r="S43" s="358"/>
      <c r="T43" s="358"/>
      <c r="U43" s="358"/>
      <c r="V43" s="358"/>
      <c r="W43" s="358"/>
      <c r="X43" s="358"/>
      <c r="Y43" s="358"/>
      <c r="Z43" s="358"/>
      <c r="AA43" s="358"/>
      <c r="AB43" s="358"/>
      <c r="AC43" s="358"/>
      <c r="AD43" s="358"/>
      <c r="AE43" s="358"/>
      <c r="AF43" s="358"/>
      <c r="AG43" s="358"/>
      <c r="AH43" s="358"/>
      <c r="AI43" s="358"/>
      <c r="AJ43" s="358"/>
      <c r="AK43" s="358"/>
      <c r="AL43" s="358"/>
      <c r="AM43" s="358"/>
      <c r="AN43" s="358"/>
      <c r="AO43" s="358"/>
      <c r="AP43" s="358"/>
      <c r="AQ43" s="358"/>
      <c r="AR43" s="358"/>
      <c r="AS43" s="358"/>
      <c r="AT43" s="358"/>
      <c r="AU43" s="358"/>
      <c r="AV43" s="358"/>
      <c r="AW43" s="358"/>
      <c r="AX43" s="358"/>
      <c r="AY43" s="358"/>
      <c r="AZ43" s="274" t="str">
        <f t="shared" si="10"/>
        <v/>
      </c>
      <c r="BE43" s="53" t="str">
        <f t="shared" si="6"/>
        <v/>
      </c>
      <c r="BF43" s="53" t="str">
        <f t="shared" si="6"/>
        <v/>
      </c>
      <c r="BG43" s="82">
        <f t="shared" si="2"/>
        <v>0</v>
      </c>
      <c r="BH43" s="105">
        <f t="shared" si="7"/>
        <v>0</v>
      </c>
    </row>
    <row r="44" spans="2:60" x14ac:dyDescent="0.25">
      <c r="B44" s="268" t="str">
        <f t="shared" si="8"/>
        <v/>
      </c>
      <c r="C44" s="269" t="str">
        <f>IF('תנאי סף'!AK44&lt;&gt;1,"",'תנאי סף'!C44)</f>
        <v/>
      </c>
      <c r="D44" s="269" t="str">
        <f>IF('תנאי סף'!$AK44&lt;&gt;1,"",'תנאי סף'!F44)</f>
        <v/>
      </c>
      <c r="E44" s="269" t="str">
        <f>IF('תנאי סף'!$AK44&lt;&gt;1,"",'תנאי סף'!D44)</f>
        <v/>
      </c>
      <c r="F44" s="269" t="str">
        <f>IF('תנאי סף'!$AK44&lt;&gt;1,"",'תנאי סף'!E44)</f>
        <v/>
      </c>
      <c r="G44" s="270" t="str">
        <f>'התחשיב הבסיסי'!AH44</f>
        <v/>
      </c>
      <c r="H44" s="383"/>
      <c r="I44" s="271" t="str">
        <f t="shared" si="3"/>
        <v/>
      </c>
      <c r="J44" s="272"/>
      <c r="K44" s="273" t="str">
        <f>IF($F44="","",IFERROR(IF('תנאי סף'!Z44,'פרמטרים לקריטריונים'!$C$27,1),$BE$1))</f>
        <v/>
      </c>
      <c r="L44" s="356"/>
      <c r="M44" s="357" t="str">
        <f t="shared" si="9"/>
        <v/>
      </c>
      <c r="N44" s="357" t="str">
        <f t="shared" si="1"/>
        <v/>
      </c>
      <c r="O44" s="358"/>
      <c r="P44" s="358"/>
      <c r="Q44" s="358"/>
      <c r="R44" s="358"/>
      <c r="S44" s="358"/>
      <c r="T44" s="358"/>
      <c r="U44" s="358"/>
      <c r="V44" s="358"/>
      <c r="W44" s="358"/>
      <c r="X44" s="358"/>
      <c r="Y44" s="358"/>
      <c r="Z44" s="358"/>
      <c r="AA44" s="358"/>
      <c r="AB44" s="358"/>
      <c r="AC44" s="358"/>
      <c r="AD44" s="358"/>
      <c r="AE44" s="358"/>
      <c r="AF44" s="358"/>
      <c r="AG44" s="358"/>
      <c r="AH44" s="358"/>
      <c r="AI44" s="358"/>
      <c r="AJ44" s="358"/>
      <c r="AK44" s="358"/>
      <c r="AL44" s="358"/>
      <c r="AM44" s="358"/>
      <c r="AN44" s="358"/>
      <c r="AO44" s="358"/>
      <c r="AP44" s="358"/>
      <c r="AQ44" s="358"/>
      <c r="AR44" s="358"/>
      <c r="AS44" s="358"/>
      <c r="AT44" s="358"/>
      <c r="AU44" s="358"/>
      <c r="AV44" s="358"/>
      <c r="AW44" s="358"/>
      <c r="AX44" s="358"/>
      <c r="AY44" s="358"/>
      <c r="AZ44" s="274" t="str">
        <f t="shared" si="10"/>
        <v/>
      </c>
      <c r="BE44" s="53" t="str">
        <f t="shared" si="6"/>
        <v/>
      </c>
      <c r="BF44" s="53" t="str">
        <f t="shared" si="6"/>
        <v/>
      </c>
      <c r="BG44" s="82">
        <f t="shared" si="2"/>
        <v>0</v>
      </c>
      <c r="BH44" s="105">
        <f t="shared" si="7"/>
        <v>0</v>
      </c>
    </row>
    <row r="45" spans="2:60" x14ac:dyDescent="0.25">
      <c r="B45" s="268" t="str">
        <f t="shared" si="8"/>
        <v/>
      </c>
      <c r="C45" s="269" t="str">
        <f>IF('תנאי סף'!AK45&lt;&gt;1,"",'תנאי סף'!C45)</f>
        <v/>
      </c>
      <c r="D45" s="269" t="str">
        <f>IF('תנאי סף'!$AK45&lt;&gt;1,"",'תנאי סף'!F45)</f>
        <v/>
      </c>
      <c r="E45" s="269" t="str">
        <f>IF('תנאי סף'!$AK45&lt;&gt;1,"",'תנאי סף'!D45)</f>
        <v/>
      </c>
      <c r="F45" s="269" t="str">
        <f>IF('תנאי סף'!$AK45&lt;&gt;1,"",'תנאי סף'!E45)</f>
        <v/>
      </c>
      <c r="G45" s="270" t="str">
        <f>'התחשיב הבסיסי'!AH45</f>
        <v/>
      </c>
      <c r="H45" s="383"/>
      <c r="I45" s="271" t="str">
        <f t="shared" si="3"/>
        <v/>
      </c>
      <c r="J45" s="272"/>
      <c r="K45" s="273" t="str">
        <f>IF($F45="","",IFERROR(IF('תנאי סף'!Z45,'פרמטרים לקריטריונים'!$C$27,1),$BE$1))</f>
        <v/>
      </c>
      <c r="L45" s="356"/>
      <c r="M45" s="357" t="str">
        <f t="shared" si="9"/>
        <v/>
      </c>
      <c r="N45" s="357" t="str">
        <f t="shared" si="1"/>
        <v/>
      </c>
      <c r="O45" s="358"/>
      <c r="P45" s="358"/>
      <c r="Q45" s="358"/>
      <c r="R45" s="358"/>
      <c r="S45" s="358"/>
      <c r="T45" s="358"/>
      <c r="U45" s="358"/>
      <c r="V45" s="358"/>
      <c r="W45" s="358"/>
      <c r="X45" s="358"/>
      <c r="Y45" s="358"/>
      <c r="Z45" s="358"/>
      <c r="AA45" s="358"/>
      <c r="AB45" s="358"/>
      <c r="AC45" s="358"/>
      <c r="AD45" s="358"/>
      <c r="AE45" s="358"/>
      <c r="AF45" s="358"/>
      <c r="AG45" s="358"/>
      <c r="AH45" s="358"/>
      <c r="AI45" s="358"/>
      <c r="AJ45" s="358"/>
      <c r="AK45" s="358"/>
      <c r="AL45" s="358"/>
      <c r="AM45" s="358"/>
      <c r="AN45" s="358"/>
      <c r="AO45" s="358"/>
      <c r="AP45" s="358"/>
      <c r="AQ45" s="358"/>
      <c r="AR45" s="358"/>
      <c r="AS45" s="358"/>
      <c r="AT45" s="358"/>
      <c r="AU45" s="358"/>
      <c r="AV45" s="358"/>
      <c r="AW45" s="358"/>
      <c r="AX45" s="358"/>
      <c r="AY45" s="358"/>
      <c r="AZ45" s="274" t="str">
        <f t="shared" si="10"/>
        <v/>
      </c>
      <c r="BE45" s="53" t="str">
        <f t="shared" si="6"/>
        <v/>
      </c>
      <c r="BF45" s="53" t="str">
        <f t="shared" si="6"/>
        <v/>
      </c>
      <c r="BG45" s="82">
        <f t="shared" si="2"/>
        <v>0</v>
      </c>
      <c r="BH45" s="105">
        <f t="shared" si="7"/>
        <v>0</v>
      </c>
    </row>
    <row r="46" spans="2:60" x14ac:dyDescent="0.25">
      <c r="B46" s="268" t="str">
        <f t="shared" si="8"/>
        <v/>
      </c>
      <c r="C46" s="269" t="str">
        <f>IF('תנאי סף'!AK46&lt;&gt;1,"",'תנאי סף'!C46)</f>
        <v/>
      </c>
      <c r="D46" s="269" t="str">
        <f>IF('תנאי סף'!$AK46&lt;&gt;1,"",'תנאי סף'!F46)</f>
        <v/>
      </c>
      <c r="E46" s="269" t="str">
        <f>IF('תנאי סף'!$AK46&lt;&gt;1,"",'תנאי סף'!D46)</f>
        <v/>
      </c>
      <c r="F46" s="269" t="str">
        <f>IF('תנאי סף'!$AK46&lt;&gt;1,"",'תנאי סף'!E46)</f>
        <v/>
      </c>
      <c r="G46" s="270" t="str">
        <f>'התחשיב הבסיסי'!AH46</f>
        <v/>
      </c>
      <c r="H46" s="383"/>
      <c r="I46" s="271" t="str">
        <f t="shared" si="3"/>
        <v/>
      </c>
      <c r="J46" s="272"/>
      <c r="K46" s="273" t="str">
        <f>IF($F46="","",IFERROR(IF('תנאי סף'!Z46,'פרמטרים לקריטריונים'!$C$27,1),$BE$1))</f>
        <v/>
      </c>
      <c r="L46" s="356"/>
      <c r="M46" s="357" t="str">
        <f t="shared" si="9"/>
        <v/>
      </c>
      <c r="N46" s="357" t="str">
        <f t="shared" si="1"/>
        <v/>
      </c>
      <c r="O46" s="358"/>
      <c r="P46" s="358"/>
      <c r="Q46" s="358"/>
      <c r="R46" s="358"/>
      <c r="S46" s="358"/>
      <c r="T46" s="358"/>
      <c r="U46" s="358"/>
      <c r="V46" s="358"/>
      <c r="W46" s="358"/>
      <c r="X46" s="358"/>
      <c r="Y46" s="358"/>
      <c r="Z46" s="358"/>
      <c r="AA46" s="358"/>
      <c r="AB46" s="358"/>
      <c r="AC46" s="358"/>
      <c r="AD46" s="358"/>
      <c r="AE46" s="358"/>
      <c r="AF46" s="358"/>
      <c r="AG46" s="358"/>
      <c r="AH46" s="358"/>
      <c r="AI46" s="358"/>
      <c r="AJ46" s="358"/>
      <c r="AK46" s="358"/>
      <c r="AL46" s="358"/>
      <c r="AM46" s="358"/>
      <c r="AN46" s="358"/>
      <c r="AO46" s="358"/>
      <c r="AP46" s="358"/>
      <c r="AQ46" s="358"/>
      <c r="AR46" s="358"/>
      <c r="AS46" s="358"/>
      <c r="AT46" s="358"/>
      <c r="AU46" s="358"/>
      <c r="AV46" s="358"/>
      <c r="AW46" s="358"/>
      <c r="AX46" s="358"/>
      <c r="AY46" s="358"/>
      <c r="AZ46" s="274" t="str">
        <f t="shared" si="10"/>
        <v/>
      </c>
      <c r="BE46" s="53" t="str">
        <f t="shared" si="6"/>
        <v/>
      </c>
      <c r="BF46" s="53" t="str">
        <f t="shared" si="6"/>
        <v/>
      </c>
      <c r="BG46" s="82">
        <f t="shared" si="2"/>
        <v>0</v>
      </c>
      <c r="BH46" s="105">
        <f t="shared" si="7"/>
        <v>0</v>
      </c>
    </row>
    <row r="47" spans="2:60" x14ac:dyDescent="0.25">
      <c r="B47" s="268" t="str">
        <f t="shared" si="8"/>
        <v/>
      </c>
      <c r="C47" s="269" t="str">
        <f>IF('תנאי סף'!AK47&lt;&gt;1,"",'תנאי סף'!C47)</f>
        <v/>
      </c>
      <c r="D47" s="269" t="str">
        <f>IF('תנאי סף'!$AK47&lt;&gt;1,"",'תנאי סף'!F47)</f>
        <v/>
      </c>
      <c r="E47" s="269" t="str">
        <f>IF('תנאי סף'!$AK47&lt;&gt;1,"",'תנאי סף'!D47)</f>
        <v/>
      </c>
      <c r="F47" s="269" t="str">
        <f>IF('תנאי סף'!$AK47&lt;&gt;1,"",'תנאי סף'!E47)</f>
        <v/>
      </c>
      <c r="G47" s="270" t="str">
        <f>'התחשיב הבסיסי'!AH47</f>
        <v/>
      </c>
      <c r="H47" s="383"/>
      <c r="I47" s="271" t="str">
        <f t="shared" si="3"/>
        <v/>
      </c>
      <c r="J47" s="272"/>
      <c r="K47" s="273" t="str">
        <f>IF($F47="","",IFERROR(IF('תנאי סף'!Z47,'פרמטרים לקריטריונים'!$C$27,1),$BE$1))</f>
        <v/>
      </c>
      <c r="L47" s="356"/>
      <c r="M47" s="357" t="str">
        <f t="shared" si="9"/>
        <v/>
      </c>
      <c r="N47" s="357" t="str">
        <f t="shared" si="1"/>
        <v/>
      </c>
      <c r="O47" s="358"/>
      <c r="P47" s="358"/>
      <c r="Q47" s="358"/>
      <c r="R47" s="358"/>
      <c r="S47" s="358"/>
      <c r="T47" s="358"/>
      <c r="U47" s="358"/>
      <c r="V47" s="358"/>
      <c r="W47" s="358"/>
      <c r="X47" s="358"/>
      <c r="Y47" s="358"/>
      <c r="Z47" s="358"/>
      <c r="AA47" s="358"/>
      <c r="AB47" s="358"/>
      <c r="AC47" s="358"/>
      <c r="AD47" s="358"/>
      <c r="AE47" s="358"/>
      <c r="AF47" s="358"/>
      <c r="AG47" s="358"/>
      <c r="AH47" s="358"/>
      <c r="AI47" s="358"/>
      <c r="AJ47" s="358"/>
      <c r="AK47" s="358"/>
      <c r="AL47" s="358"/>
      <c r="AM47" s="358"/>
      <c r="AN47" s="358"/>
      <c r="AO47" s="358"/>
      <c r="AP47" s="358"/>
      <c r="AQ47" s="358"/>
      <c r="AR47" s="358"/>
      <c r="AS47" s="358"/>
      <c r="AT47" s="358"/>
      <c r="AU47" s="358"/>
      <c r="AV47" s="358"/>
      <c r="AW47" s="358"/>
      <c r="AX47" s="358"/>
      <c r="AY47" s="358"/>
      <c r="AZ47" s="274" t="str">
        <f t="shared" si="10"/>
        <v/>
      </c>
      <c r="BE47" s="53" t="str">
        <f t="shared" si="6"/>
        <v/>
      </c>
      <c r="BF47" s="53" t="str">
        <f t="shared" si="6"/>
        <v/>
      </c>
      <c r="BG47" s="82">
        <f t="shared" si="2"/>
        <v>0</v>
      </c>
      <c r="BH47" s="105">
        <f t="shared" si="7"/>
        <v>0</v>
      </c>
    </row>
    <row r="48" spans="2:60" x14ac:dyDescent="0.25">
      <c r="B48" s="268" t="str">
        <f t="shared" si="8"/>
        <v/>
      </c>
      <c r="C48" s="269" t="str">
        <f>IF('תנאי סף'!AK48&lt;&gt;1,"",'תנאי סף'!C48)</f>
        <v/>
      </c>
      <c r="D48" s="269" t="str">
        <f>IF('תנאי סף'!$AK48&lt;&gt;1,"",'תנאי סף'!F48)</f>
        <v/>
      </c>
      <c r="E48" s="269" t="str">
        <f>IF('תנאי סף'!$AK48&lt;&gt;1,"",'תנאי סף'!D48)</f>
        <v/>
      </c>
      <c r="F48" s="269" t="str">
        <f>IF('תנאי סף'!$AK48&lt;&gt;1,"",'תנאי סף'!E48)</f>
        <v/>
      </c>
      <c r="G48" s="270" t="str">
        <f>'התחשיב הבסיסי'!AH48</f>
        <v/>
      </c>
      <c r="H48" s="383"/>
      <c r="I48" s="271" t="str">
        <f t="shared" si="3"/>
        <v/>
      </c>
      <c r="J48" s="272"/>
      <c r="K48" s="273" t="str">
        <f>IF($F48="","",IFERROR(IF('תנאי סף'!Z48,'פרמטרים לקריטריונים'!$C$27,1),$BE$1))</f>
        <v/>
      </c>
      <c r="L48" s="356"/>
      <c r="M48" s="357" t="str">
        <f t="shared" si="9"/>
        <v/>
      </c>
      <c r="N48" s="357" t="str">
        <f t="shared" si="1"/>
        <v/>
      </c>
      <c r="O48" s="358"/>
      <c r="P48" s="358"/>
      <c r="Q48" s="358"/>
      <c r="R48" s="358"/>
      <c r="S48" s="358"/>
      <c r="T48" s="358"/>
      <c r="U48" s="358"/>
      <c r="V48" s="358"/>
      <c r="W48" s="358"/>
      <c r="X48" s="358"/>
      <c r="Y48" s="358"/>
      <c r="Z48" s="358"/>
      <c r="AA48" s="358"/>
      <c r="AB48" s="358"/>
      <c r="AC48" s="358"/>
      <c r="AD48" s="358"/>
      <c r="AE48" s="358"/>
      <c r="AF48" s="358"/>
      <c r="AG48" s="358"/>
      <c r="AH48" s="358"/>
      <c r="AI48" s="358"/>
      <c r="AJ48" s="358"/>
      <c r="AK48" s="358"/>
      <c r="AL48" s="358"/>
      <c r="AM48" s="358"/>
      <c r="AN48" s="358"/>
      <c r="AO48" s="358"/>
      <c r="AP48" s="358"/>
      <c r="AQ48" s="358"/>
      <c r="AR48" s="358"/>
      <c r="AS48" s="358"/>
      <c r="AT48" s="358"/>
      <c r="AU48" s="358"/>
      <c r="AV48" s="358"/>
      <c r="AW48" s="358"/>
      <c r="AX48" s="358"/>
      <c r="AY48" s="358"/>
      <c r="AZ48" s="274" t="str">
        <f t="shared" si="10"/>
        <v/>
      </c>
      <c r="BE48" s="53" t="str">
        <f t="shared" si="6"/>
        <v/>
      </c>
      <c r="BF48" s="53" t="str">
        <f t="shared" si="6"/>
        <v/>
      </c>
      <c r="BG48" s="82">
        <f t="shared" si="2"/>
        <v>0</v>
      </c>
      <c r="BH48" s="105">
        <f t="shared" si="7"/>
        <v>0</v>
      </c>
    </row>
    <row r="49" spans="2:60" x14ac:dyDescent="0.25">
      <c r="B49" s="268" t="str">
        <f t="shared" si="8"/>
        <v/>
      </c>
      <c r="C49" s="269" t="str">
        <f>IF('תנאי סף'!AK49&lt;&gt;1,"",'תנאי סף'!C49)</f>
        <v/>
      </c>
      <c r="D49" s="269" t="str">
        <f>IF('תנאי סף'!$AK49&lt;&gt;1,"",'תנאי סף'!F49)</f>
        <v/>
      </c>
      <c r="E49" s="269" t="str">
        <f>IF('תנאי סף'!$AK49&lt;&gt;1,"",'תנאי סף'!D49)</f>
        <v/>
      </c>
      <c r="F49" s="269" t="str">
        <f>IF('תנאי סף'!$AK49&lt;&gt;1,"",'תנאי סף'!E49)</f>
        <v/>
      </c>
      <c r="G49" s="270" t="str">
        <f>'התחשיב הבסיסי'!AH49</f>
        <v/>
      </c>
      <c r="H49" s="383"/>
      <c r="I49" s="271" t="str">
        <f t="shared" si="3"/>
        <v/>
      </c>
      <c r="J49" s="272"/>
      <c r="K49" s="273" t="str">
        <f>IF($F49="","",IFERROR(IF('תנאי סף'!Z49,'פרמטרים לקריטריונים'!$C$27,1),$BE$1))</f>
        <v/>
      </c>
      <c r="L49" s="356"/>
      <c r="M49" s="357" t="str">
        <f t="shared" si="9"/>
        <v/>
      </c>
      <c r="N49" s="357" t="str">
        <f t="shared" si="1"/>
        <v/>
      </c>
      <c r="O49" s="358"/>
      <c r="P49" s="358"/>
      <c r="Q49" s="358"/>
      <c r="R49" s="358"/>
      <c r="S49" s="358"/>
      <c r="T49" s="358"/>
      <c r="U49" s="358"/>
      <c r="V49" s="358"/>
      <c r="W49" s="358"/>
      <c r="X49" s="358"/>
      <c r="Y49" s="358"/>
      <c r="Z49" s="358"/>
      <c r="AA49" s="358"/>
      <c r="AB49" s="358"/>
      <c r="AC49" s="358"/>
      <c r="AD49" s="358"/>
      <c r="AE49" s="358"/>
      <c r="AF49" s="358"/>
      <c r="AG49" s="358"/>
      <c r="AH49" s="358"/>
      <c r="AI49" s="358"/>
      <c r="AJ49" s="358"/>
      <c r="AK49" s="358"/>
      <c r="AL49" s="358"/>
      <c r="AM49" s="358"/>
      <c r="AN49" s="358"/>
      <c r="AO49" s="358"/>
      <c r="AP49" s="358"/>
      <c r="AQ49" s="358"/>
      <c r="AR49" s="358"/>
      <c r="AS49" s="358"/>
      <c r="AT49" s="358"/>
      <c r="AU49" s="358"/>
      <c r="AV49" s="358"/>
      <c r="AW49" s="358"/>
      <c r="AX49" s="358"/>
      <c r="AY49" s="358"/>
      <c r="AZ49" s="274" t="str">
        <f t="shared" si="10"/>
        <v/>
      </c>
      <c r="BE49" s="53" t="str">
        <f t="shared" si="6"/>
        <v/>
      </c>
      <c r="BF49" s="53" t="str">
        <f t="shared" si="6"/>
        <v/>
      </c>
      <c r="BG49" s="82">
        <f t="shared" si="2"/>
        <v>0</v>
      </c>
      <c r="BH49" s="105">
        <f t="shared" si="7"/>
        <v>0</v>
      </c>
    </row>
    <row r="50" spans="2:60" x14ac:dyDescent="0.25">
      <c r="B50" s="268" t="str">
        <f t="shared" si="8"/>
        <v/>
      </c>
      <c r="C50" s="269" t="str">
        <f>IF('תנאי סף'!AK50&lt;&gt;1,"",'תנאי סף'!C50)</f>
        <v/>
      </c>
      <c r="D50" s="269" t="str">
        <f>IF('תנאי סף'!$AK50&lt;&gt;1,"",'תנאי סף'!F50)</f>
        <v/>
      </c>
      <c r="E50" s="269" t="str">
        <f>IF('תנאי סף'!$AK50&lt;&gt;1,"",'תנאי סף'!D50)</f>
        <v/>
      </c>
      <c r="F50" s="269" t="str">
        <f>IF('תנאי סף'!$AK50&lt;&gt;1,"",'תנאי סף'!E50)</f>
        <v/>
      </c>
      <c r="G50" s="270" t="str">
        <f>'התחשיב הבסיסי'!AH50</f>
        <v/>
      </c>
      <c r="H50" s="383"/>
      <c r="I50" s="271" t="str">
        <f t="shared" si="3"/>
        <v/>
      </c>
      <c r="J50" s="272"/>
      <c r="K50" s="273" t="str">
        <f>IF($F50="","",IFERROR(IF('תנאי סף'!Z50,'פרמטרים לקריטריונים'!$C$27,1),$BE$1))</f>
        <v/>
      </c>
      <c r="L50" s="356"/>
      <c r="M50" s="357" t="str">
        <f t="shared" si="9"/>
        <v/>
      </c>
      <c r="N50" s="357" t="str">
        <f t="shared" si="1"/>
        <v/>
      </c>
      <c r="O50" s="358"/>
      <c r="P50" s="358"/>
      <c r="Q50" s="358"/>
      <c r="R50" s="358"/>
      <c r="S50" s="358"/>
      <c r="T50" s="358"/>
      <c r="U50" s="358"/>
      <c r="V50" s="358"/>
      <c r="W50" s="358"/>
      <c r="X50" s="358"/>
      <c r="Y50" s="358"/>
      <c r="Z50" s="358"/>
      <c r="AA50" s="358"/>
      <c r="AB50" s="358"/>
      <c r="AC50" s="358"/>
      <c r="AD50" s="358"/>
      <c r="AE50" s="358"/>
      <c r="AF50" s="358"/>
      <c r="AG50" s="358"/>
      <c r="AH50" s="358"/>
      <c r="AI50" s="358"/>
      <c r="AJ50" s="358"/>
      <c r="AK50" s="358"/>
      <c r="AL50" s="358"/>
      <c r="AM50" s="358"/>
      <c r="AN50" s="358"/>
      <c r="AO50" s="358"/>
      <c r="AP50" s="358"/>
      <c r="AQ50" s="358"/>
      <c r="AR50" s="358"/>
      <c r="AS50" s="358"/>
      <c r="AT50" s="358"/>
      <c r="AU50" s="358"/>
      <c r="AV50" s="358"/>
      <c r="AW50" s="358"/>
      <c r="AX50" s="358"/>
      <c r="AY50" s="358"/>
      <c r="AZ50" s="274" t="str">
        <f t="shared" si="10"/>
        <v/>
      </c>
      <c r="BE50" s="53" t="str">
        <f t="shared" si="6"/>
        <v/>
      </c>
      <c r="BF50" s="53" t="str">
        <f t="shared" si="6"/>
        <v/>
      </c>
      <c r="BG50" s="82">
        <f t="shared" si="2"/>
        <v>0</v>
      </c>
      <c r="BH50" s="105">
        <f t="shared" si="7"/>
        <v>0</v>
      </c>
    </row>
    <row r="51" spans="2:60" x14ac:dyDescent="0.25">
      <c r="B51" s="268" t="str">
        <f t="shared" si="8"/>
        <v/>
      </c>
      <c r="C51" s="269" t="str">
        <f>IF('תנאי סף'!AK51&lt;&gt;1,"",'תנאי סף'!C51)</f>
        <v/>
      </c>
      <c r="D51" s="269" t="str">
        <f>IF('תנאי סף'!$AK51&lt;&gt;1,"",'תנאי סף'!F51)</f>
        <v/>
      </c>
      <c r="E51" s="269" t="str">
        <f>IF('תנאי סף'!$AK51&lt;&gt;1,"",'תנאי סף'!D51)</f>
        <v/>
      </c>
      <c r="F51" s="269" t="str">
        <f>IF('תנאי סף'!$AK51&lt;&gt;1,"",'תנאי סף'!E51)</f>
        <v/>
      </c>
      <c r="G51" s="270" t="str">
        <f>'התחשיב הבסיסי'!AH51</f>
        <v/>
      </c>
      <c r="H51" s="383"/>
      <c r="I51" s="271" t="str">
        <f t="shared" si="3"/>
        <v/>
      </c>
      <c r="J51" s="272"/>
      <c r="K51" s="273" t="str">
        <f>IF($F51="","",IFERROR(IF('תנאי סף'!Z51,'פרמטרים לקריטריונים'!$C$27,1),$BE$1))</f>
        <v/>
      </c>
      <c r="L51" s="356"/>
      <c r="M51" s="357" t="str">
        <f t="shared" si="9"/>
        <v/>
      </c>
      <c r="N51" s="357" t="str">
        <f t="shared" si="1"/>
        <v/>
      </c>
      <c r="O51" s="358"/>
      <c r="P51" s="358"/>
      <c r="Q51" s="358"/>
      <c r="R51" s="358"/>
      <c r="S51" s="358"/>
      <c r="T51" s="358"/>
      <c r="U51" s="358"/>
      <c r="V51" s="358"/>
      <c r="W51" s="358"/>
      <c r="X51" s="358"/>
      <c r="Y51" s="358"/>
      <c r="Z51" s="358"/>
      <c r="AA51" s="358"/>
      <c r="AB51" s="358"/>
      <c r="AC51" s="358"/>
      <c r="AD51" s="358"/>
      <c r="AE51" s="358"/>
      <c r="AF51" s="358"/>
      <c r="AG51" s="358"/>
      <c r="AH51" s="358"/>
      <c r="AI51" s="358"/>
      <c r="AJ51" s="358"/>
      <c r="AK51" s="358"/>
      <c r="AL51" s="358"/>
      <c r="AM51" s="358"/>
      <c r="AN51" s="358"/>
      <c r="AO51" s="358"/>
      <c r="AP51" s="358"/>
      <c r="AQ51" s="358"/>
      <c r="AR51" s="358"/>
      <c r="AS51" s="358"/>
      <c r="AT51" s="358"/>
      <c r="AU51" s="358"/>
      <c r="AV51" s="358"/>
      <c r="AW51" s="358"/>
      <c r="AX51" s="358"/>
      <c r="AY51" s="358"/>
      <c r="AZ51" s="274" t="str">
        <f t="shared" si="10"/>
        <v/>
      </c>
      <c r="BE51" s="53" t="str">
        <f t="shared" si="6"/>
        <v/>
      </c>
      <c r="BF51" s="53" t="str">
        <f t="shared" si="6"/>
        <v/>
      </c>
      <c r="BG51" s="82">
        <f t="shared" si="2"/>
        <v>0</v>
      </c>
      <c r="BH51" s="105">
        <f t="shared" si="7"/>
        <v>0</v>
      </c>
    </row>
    <row r="52" spans="2:60" x14ac:dyDescent="0.25">
      <c r="B52" s="268" t="str">
        <f t="shared" si="8"/>
        <v/>
      </c>
      <c r="C52" s="269" t="str">
        <f>IF('תנאי סף'!AK52&lt;&gt;1,"",'תנאי סף'!C52)</f>
        <v/>
      </c>
      <c r="D52" s="269" t="str">
        <f>IF('תנאי סף'!$AK52&lt;&gt;1,"",'תנאי סף'!F52)</f>
        <v/>
      </c>
      <c r="E52" s="269" t="str">
        <f>IF('תנאי סף'!$AK52&lt;&gt;1,"",'תנאי סף'!D52)</f>
        <v/>
      </c>
      <c r="F52" s="269" t="str">
        <f>IF('תנאי סף'!$AK52&lt;&gt;1,"",'תנאי סף'!E52)</f>
        <v/>
      </c>
      <c r="G52" s="270" t="str">
        <f>'התחשיב הבסיסי'!AH52</f>
        <v/>
      </c>
      <c r="H52" s="383"/>
      <c r="I52" s="271" t="str">
        <f t="shared" si="3"/>
        <v/>
      </c>
      <c r="J52" s="272"/>
      <c r="K52" s="273" t="str">
        <f>IF($F52="","",IFERROR(IF('תנאי סף'!Z52,'פרמטרים לקריטריונים'!$C$27,1),$BE$1))</f>
        <v/>
      </c>
      <c r="L52" s="356"/>
      <c r="M52" s="357" t="str">
        <f t="shared" si="9"/>
        <v/>
      </c>
      <c r="N52" s="357" t="str">
        <f t="shared" si="1"/>
        <v/>
      </c>
      <c r="O52" s="358"/>
      <c r="P52" s="358"/>
      <c r="Q52" s="358"/>
      <c r="R52" s="358"/>
      <c r="S52" s="358"/>
      <c r="T52" s="358"/>
      <c r="U52" s="358"/>
      <c r="V52" s="358"/>
      <c r="W52" s="358"/>
      <c r="X52" s="358"/>
      <c r="Y52" s="358"/>
      <c r="Z52" s="358"/>
      <c r="AA52" s="358"/>
      <c r="AB52" s="358"/>
      <c r="AC52" s="358"/>
      <c r="AD52" s="358"/>
      <c r="AE52" s="358"/>
      <c r="AF52" s="358"/>
      <c r="AG52" s="358"/>
      <c r="AH52" s="358"/>
      <c r="AI52" s="358"/>
      <c r="AJ52" s="358"/>
      <c r="AK52" s="358"/>
      <c r="AL52" s="358"/>
      <c r="AM52" s="358"/>
      <c r="AN52" s="358"/>
      <c r="AO52" s="358"/>
      <c r="AP52" s="358"/>
      <c r="AQ52" s="358"/>
      <c r="AR52" s="358"/>
      <c r="AS52" s="358"/>
      <c r="AT52" s="358"/>
      <c r="AU52" s="358"/>
      <c r="AV52" s="358"/>
      <c r="AW52" s="358"/>
      <c r="AX52" s="358"/>
      <c r="AY52" s="358"/>
      <c r="AZ52" s="274" t="str">
        <f t="shared" si="10"/>
        <v/>
      </c>
      <c r="BE52" s="53" t="str">
        <f t="shared" si="6"/>
        <v/>
      </c>
      <c r="BF52" s="53" t="str">
        <f t="shared" si="6"/>
        <v/>
      </c>
      <c r="BG52" s="82">
        <f t="shared" si="2"/>
        <v>0</v>
      </c>
      <c r="BH52" s="105">
        <f t="shared" si="7"/>
        <v>0</v>
      </c>
    </row>
    <row r="53" spans="2:60" x14ac:dyDescent="0.25">
      <c r="B53" s="268" t="str">
        <f t="shared" si="8"/>
        <v/>
      </c>
      <c r="C53" s="269" t="str">
        <f>IF('תנאי סף'!AK53&lt;&gt;1,"",'תנאי סף'!C53)</f>
        <v/>
      </c>
      <c r="D53" s="269" t="str">
        <f>IF('תנאי סף'!$AK53&lt;&gt;1,"",'תנאי סף'!F53)</f>
        <v/>
      </c>
      <c r="E53" s="269" t="str">
        <f>IF('תנאי סף'!$AK53&lt;&gt;1,"",'תנאי סף'!D53)</f>
        <v/>
      </c>
      <c r="F53" s="269" t="str">
        <f>IF('תנאי סף'!$AK53&lt;&gt;1,"",'תנאי סף'!E53)</f>
        <v/>
      </c>
      <c r="G53" s="270" t="str">
        <f>'התחשיב הבסיסי'!AH53</f>
        <v/>
      </c>
      <c r="H53" s="383"/>
      <c r="I53" s="271" t="str">
        <f t="shared" si="3"/>
        <v/>
      </c>
      <c r="J53" s="272"/>
      <c r="K53" s="273" t="str">
        <f>IF($F53="","",IFERROR(IF('תנאי סף'!Z53,'פרמטרים לקריטריונים'!$C$27,1),$BE$1))</f>
        <v/>
      </c>
      <c r="L53" s="356"/>
      <c r="M53" s="357" t="str">
        <f t="shared" si="9"/>
        <v/>
      </c>
      <c r="N53" s="357" t="str">
        <f t="shared" si="1"/>
        <v/>
      </c>
      <c r="O53" s="358"/>
      <c r="P53" s="358"/>
      <c r="Q53" s="358"/>
      <c r="R53" s="358"/>
      <c r="S53" s="358"/>
      <c r="T53" s="358"/>
      <c r="U53" s="358"/>
      <c r="V53" s="358"/>
      <c r="W53" s="358"/>
      <c r="X53" s="358"/>
      <c r="Y53" s="358"/>
      <c r="Z53" s="358"/>
      <c r="AA53" s="358"/>
      <c r="AB53" s="358"/>
      <c r="AC53" s="358"/>
      <c r="AD53" s="358"/>
      <c r="AE53" s="358"/>
      <c r="AF53" s="358"/>
      <c r="AG53" s="358"/>
      <c r="AH53" s="358"/>
      <c r="AI53" s="358"/>
      <c r="AJ53" s="358"/>
      <c r="AK53" s="358"/>
      <c r="AL53" s="358"/>
      <c r="AM53" s="358"/>
      <c r="AN53" s="358"/>
      <c r="AO53" s="358"/>
      <c r="AP53" s="358"/>
      <c r="AQ53" s="358"/>
      <c r="AR53" s="358"/>
      <c r="AS53" s="358"/>
      <c r="AT53" s="358"/>
      <c r="AU53" s="358"/>
      <c r="AV53" s="358"/>
      <c r="AW53" s="358"/>
      <c r="AX53" s="358"/>
      <c r="AY53" s="358"/>
      <c r="AZ53" s="274" t="str">
        <f t="shared" si="10"/>
        <v/>
      </c>
      <c r="BE53" s="53" t="str">
        <f t="shared" si="6"/>
        <v/>
      </c>
      <c r="BF53" s="53" t="str">
        <f t="shared" si="6"/>
        <v/>
      </c>
      <c r="BG53" s="82">
        <f t="shared" si="2"/>
        <v>0</v>
      </c>
      <c r="BH53" s="105">
        <f t="shared" si="7"/>
        <v>0</v>
      </c>
    </row>
    <row r="54" spans="2:60" x14ac:dyDescent="0.25">
      <c r="B54" s="268" t="str">
        <f t="shared" si="8"/>
        <v/>
      </c>
      <c r="C54" s="269" t="str">
        <f>IF('תנאי סף'!AK54&lt;&gt;1,"",'תנאי סף'!C54)</f>
        <v/>
      </c>
      <c r="D54" s="269" t="str">
        <f>IF('תנאי סף'!$AK54&lt;&gt;1,"",'תנאי סף'!F54)</f>
        <v/>
      </c>
      <c r="E54" s="269" t="str">
        <f>IF('תנאי סף'!$AK54&lt;&gt;1,"",'תנאי סף'!D54)</f>
        <v/>
      </c>
      <c r="F54" s="269" t="str">
        <f>IF('תנאי סף'!$AK54&lt;&gt;1,"",'תנאי סף'!E54)</f>
        <v/>
      </c>
      <c r="G54" s="270" t="str">
        <f>'התחשיב הבסיסי'!AH54</f>
        <v/>
      </c>
      <c r="H54" s="383"/>
      <c r="I54" s="271" t="str">
        <f t="shared" si="3"/>
        <v/>
      </c>
      <c r="J54" s="272"/>
      <c r="K54" s="273" t="str">
        <f>IF($F54="","",IFERROR(IF('תנאי סף'!Z54,'פרמטרים לקריטריונים'!$C$27,1),$BE$1))</f>
        <v/>
      </c>
      <c r="L54" s="356"/>
      <c r="M54" s="357" t="str">
        <f t="shared" si="9"/>
        <v/>
      </c>
      <c r="N54" s="357" t="str">
        <f t="shared" si="1"/>
        <v/>
      </c>
      <c r="O54" s="358"/>
      <c r="P54" s="358"/>
      <c r="Q54" s="358"/>
      <c r="R54" s="358"/>
      <c r="S54" s="358"/>
      <c r="T54" s="358"/>
      <c r="U54" s="358"/>
      <c r="V54" s="358"/>
      <c r="W54" s="358"/>
      <c r="X54" s="358"/>
      <c r="Y54" s="358"/>
      <c r="Z54" s="358"/>
      <c r="AA54" s="358"/>
      <c r="AB54" s="358"/>
      <c r="AC54" s="358"/>
      <c r="AD54" s="358"/>
      <c r="AE54" s="358"/>
      <c r="AF54" s="358"/>
      <c r="AG54" s="358"/>
      <c r="AH54" s="358"/>
      <c r="AI54" s="358"/>
      <c r="AJ54" s="358"/>
      <c r="AK54" s="358"/>
      <c r="AL54" s="358"/>
      <c r="AM54" s="358"/>
      <c r="AN54" s="358"/>
      <c r="AO54" s="358"/>
      <c r="AP54" s="358"/>
      <c r="AQ54" s="358"/>
      <c r="AR54" s="358"/>
      <c r="AS54" s="358"/>
      <c r="AT54" s="358"/>
      <c r="AU54" s="358"/>
      <c r="AV54" s="358"/>
      <c r="AW54" s="358"/>
      <c r="AX54" s="358"/>
      <c r="AY54" s="358"/>
      <c r="AZ54" s="274" t="str">
        <f t="shared" si="10"/>
        <v/>
      </c>
      <c r="BE54" s="53" t="str">
        <f t="shared" si="6"/>
        <v/>
      </c>
      <c r="BF54" s="53" t="str">
        <f t="shared" si="6"/>
        <v/>
      </c>
      <c r="BG54" s="82">
        <f t="shared" si="2"/>
        <v>0</v>
      </c>
      <c r="BH54" s="105">
        <f t="shared" si="7"/>
        <v>0</v>
      </c>
    </row>
    <row r="55" spans="2:60" x14ac:dyDescent="0.25">
      <c r="B55" s="268" t="str">
        <f t="shared" si="8"/>
        <v/>
      </c>
      <c r="C55" s="269" t="str">
        <f>IF('תנאי סף'!AK55&lt;&gt;1,"",'תנאי סף'!C55)</f>
        <v/>
      </c>
      <c r="D55" s="269" t="str">
        <f>IF('תנאי סף'!$AK55&lt;&gt;1,"",'תנאי סף'!F55)</f>
        <v/>
      </c>
      <c r="E55" s="269" t="str">
        <f>IF('תנאי סף'!$AK55&lt;&gt;1,"",'תנאי סף'!D55)</f>
        <v/>
      </c>
      <c r="F55" s="269" t="str">
        <f>IF('תנאי סף'!$AK55&lt;&gt;1,"",'תנאי סף'!E55)</f>
        <v/>
      </c>
      <c r="G55" s="270" t="str">
        <f>'התחשיב הבסיסי'!AH55</f>
        <v/>
      </c>
      <c r="H55" s="383"/>
      <c r="I55" s="271" t="str">
        <f t="shared" si="3"/>
        <v/>
      </c>
      <c r="J55" s="272"/>
      <c r="K55" s="273" t="str">
        <f>IF($F55="","",IFERROR(IF('תנאי סף'!Z55,'פרמטרים לקריטריונים'!$C$27,1),$BE$1))</f>
        <v/>
      </c>
      <c r="L55" s="356"/>
      <c r="M55" s="357" t="str">
        <f t="shared" si="9"/>
        <v/>
      </c>
      <c r="N55" s="357" t="str">
        <f t="shared" si="1"/>
        <v/>
      </c>
      <c r="O55" s="358"/>
      <c r="P55" s="358"/>
      <c r="Q55" s="358"/>
      <c r="R55" s="358"/>
      <c r="S55" s="358"/>
      <c r="T55" s="358"/>
      <c r="U55" s="358"/>
      <c r="V55" s="358"/>
      <c r="W55" s="358"/>
      <c r="X55" s="358"/>
      <c r="Y55" s="358"/>
      <c r="Z55" s="358"/>
      <c r="AA55" s="358"/>
      <c r="AB55" s="358"/>
      <c r="AC55" s="358"/>
      <c r="AD55" s="358"/>
      <c r="AE55" s="358"/>
      <c r="AF55" s="358"/>
      <c r="AG55" s="358"/>
      <c r="AH55" s="358"/>
      <c r="AI55" s="358"/>
      <c r="AJ55" s="358"/>
      <c r="AK55" s="358"/>
      <c r="AL55" s="358"/>
      <c r="AM55" s="358"/>
      <c r="AN55" s="358"/>
      <c r="AO55" s="358"/>
      <c r="AP55" s="358"/>
      <c r="AQ55" s="358"/>
      <c r="AR55" s="358"/>
      <c r="AS55" s="358"/>
      <c r="AT55" s="358"/>
      <c r="AU55" s="358"/>
      <c r="AV55" s="358"/>
      <c r="AW55" s="358"/>
      <c r="AX55" s="358"/>
      <c r="AY55" s="358"/>
      <c r="AZ55" s="274" t="str">
        <f t="shared" si="10"/>
        <v/>
      </c>
      <c r="BE55" s="53" t="str">
        <f t="shared" si="6"/>
        <v/>
      </c>
      <c r="BF55" s="53" t="str">
        <f t="shared" si="6"/>
        <v/>
      </c>
      <c r="BG55" s="82">
        <f t="shared" si="2"/>
        <v>0</v>
      </c>
      <c r="BH55" s="105">
        <f t="shared" si="7"/>
        <v>0</v>
      </c>
    </row>
    <row r="56" spans="2:60" x14ac:dyDescent="0.25">
      <c r="B56" s="268" t="str">
        <f t="shared" si="8"/>
        <v/>
      </c>
      <c r="C56" s="269" t="str">
        <f>IF('תנאי סף'!AK56&lt;&gt;1,"",'תנאי סף'!C56)</f>
        <v/>
      </c>
      <c r="D56" s="269" t="str">
        <f>IF('תנאי סף'!$AK56&lt;&gt;1,"",'תנאי סף'!F56)</f>
        <v/>
      </c>
      <c r="E56" s="269" t="str">
        <f>IF('תנאי סף'!$AK56&lt;&gt;1,"",'תנאי סף'!D56)</f>
        <v/>
      </c>
      <c r="F56" s="269" t="str">
        <f>IF('תנאי סף'!$AK56&lt;&gt;1,"",'תנאי סף'!E56)</f>
        <v/>
      </c>
      <c r="G56" s="270" t="str">
        <f>'התחשיב הבסיסי'!AH56</f>
        <v/>
      </c>
      <c r="H56" s="383"/>
      <c r="I56" s="271" t="str">
        <f t="shared" si="3"/>
        <v/>
      </c>
      <c r="J56" s="272"/>
      <c r="K56" s="273" t="str">
        <f>IF($F56="","",IFERROR(IF('תנאי סף'!Z56,'פרמטרים לקריטריונים'!$C$27,1),$BE$1))</f>
        <v/>
      </c>
      <c r="L56" s="356"/>
      <c r="M56" s="357" t="str">
        <f t="shared" si="9"/>
        <v/>
      </c>
      <c r="N56" s="357" t="str">
        <f t="shared" si="1"/>
        <v/>
      </c>
      <c r="O56" s="358"/>
      <c r="P56" s="358"/>
      <c r="Q56" s="358"/>
      <c r="R56" s="358"/>
      <c r="S56" s="358"/>
      <c r="T56" s="358"/>
      <c r="U56" s="358"/>
      <c r="V56" s="358"/>
      <c r="W56" s="358"/>
      <c r="X56" s="358"/>
      <c r="Y56" s="358"/>
      <c r="Z56" s="358"/>
      <c r="AA56" s="358"/>
      <c r="AB56" s="358"/>
      <c r="AC56" s="358"/>
      <c r="AD56" s="358"/>
      <c r="AE56" s="358"/>
      <c r="AF56" s="358"/>
      <c r="AG56" s="358"/>
      <c r="AH56" s="358"/>
      <c r="AI56" s="358"/>
      <c r="AJ56" s="358"/>
      <c r="AK56" s="358"/>
      <c r="AL56" s="358"/>
      <c r="AM56" s="358"/>
      <c r="AN56" s="358"/>
      <c r="AO56" s="358"/>
      <c r="AP56" s="358"/>
      <c r="AQ56" s="358"/>
      <c r="AR56" s="358"/>
      <c r="AS56" s="358"/>
      <c r="AT56" s="358"/>
      <c r="AU56" s="358"/>
      <c r="AV56" s="358"/>
      <c r="AW56" s="358"/>
      <c r="AX56" s="358"/>
      <c r="AY56" s="358"/>
      <c r="AZ56" s="274" t="str">
        <f t="shared" si="10"/>
        <v/>
      </c>
      <c r="BE56" s="53" t="str">
        <f t="shared" si="6"/>
        <v/>
      </c>
      <c r="BF56" s="53" t="str">
        <f t="shared" si="6"/>
        <v/>
      </c>
      <c r="BG56" s="82">
        <f t="shared" si="2"/>
        <v>0</v>
      </c>
      <c r="BH56" s="105">
        <f t="shared" si="7"/>
        <v>0</v>
      </c>
    </row>
    <row r="57" spans="2:60" x14ac:dyDescent="0.25">
      <c r="B57" s="268" t="str">
        <f t="shared" si="8"/>
        <v/>
      </c>
      <c r="C57" s="269" t="str">
        <f>IF('תנאי סף'!AK57&lt;&gt;1,"",'תנאי סף'!C57)</f>
        <v/>
      </c>
      <c r="D57" s="269" t="str">
        <f>IF('תנאי סף'!$AK57&lt;&gt;1,"",'תנאי סף'!F57)</f>
        <v/>
      </c>
      <c r="E57" s="269" t="str">
        <f>IF('תנאי סף'!$AK57&lt;&gt;1,"",'תנאי סף'!D57)</f>
        <v/>
      </c>
      <c r="F57" s="269" t="str">
        <f>IF('תנאי סף'!$AK57&lt;&gt;1,"",'תנאי סף'!E57)</f>
        <v/>
      </c>
      <c r="G57" s="270" t="str">
        <f>'התחשיב הבסיסי'!AH57</f>
        <v/>
      </c>
      <c r="H57" s="383"/>
      <c r="I57" s="271" t="str">
        <f t="shared" si="3"/>
        <v/>
      </c>
      <c r="J57" s="272"/>
      <c r="K57" s="273" t="str">
        <f>IF($F57="","",IFERROR(IF('תנאי סף'!Z57,'פרמטרים לקריטריונים'!$C$27,1),$BE$1))</f>
        <v/>
      </c>
      <c r="L57" s="356"/>
      <c r="M57" s="357" t="str">
        <f t="shared" si="9"/>
        <v/>
      </c>
      <c r="N57" s="357" t="str">
        <f t="shared" si="1"/>
        <v/>
      </c>
      <c r="O57" s="358"/>
      <c r="P57" s="358"/>
      <c r="Q57" s="358"/>
      <c r="R57" s="358"/>
      <c r="S57" s="358"/>
      <c r="T57" s="358"/>
      <c r="U57" s="358"/>
      <c r="V57" s="358"/>
      <c r="W57" s="358"/>
      <c r="X57" s="358"/>
      <c r="Y57" s="358"/>
      <c r="Z57" s="358"/>
      <c r="AA57" s="358"/>
      <c r="AB57" s="358"/>
      <c r="AC57" s="358"/>
      <c r="AD57" s="358"/>
      <c r="AE57" s="358"/>
      <c r="AF57" s="358"/>
      <c r="AG57" s="358"/>
      <c r="AH57" s="358"/>
      <c r="AI57" s="358"/>
      <c r="AJ57" s="358"/>
      <c r="AK57" s="358"/>
      <c r="AL57" s="358"/>
      <c r="AM57" s="358"/>
      <c r="AN57" s="358"/>
      <c r="AO57" s="358"/>
      <c r="AP57" s="358"/>
      <c r="AQ57" s="358"/>
      <c r="AR57" s="358"/>
      <c r="AS57" s="358"/>
      <c r="AT57" s="358"/>
      <c r="AU57" s="358"/>
      <c r="AV57" s="358"/>
      <c r="AW57" s="358"/>
      <c r="AX57" s="358"/>
      <c r="AY57" s="358"/>
      <c r="AZ57" s="274" t="str">
        <f t="shared" si="10"/>
        <v/>
      </c>
      <c r="BE57" s="53" t="str">
        <f t="shared" si="6"/>
        <v/>
      </c>
      <c r="BF57" s="53" t="str">
        <f t="shared" si="6"/>
        <v/>
      </c>
      <c r="BG57" s="82">
        <f t="shared" si="2"/>
        <v>0</v>
      </c>
      <c r="BH57" s="105">
        <f t="shared" si="7"/>
        <v>0</v>
      </c>
    </row>
    <row r="58" spans="2:60" x14ac:dyDescent="0.25">
      <c r="B58" s="268" t="str">
        <f t="shared" si="8"/>
        <v/>
      </c>
      <c r="C58" s="269" t="str">
        <f>IF('תנאי סף'!AK58&lt;&gt;1,"",'תנאי סף'!C58)</f>
        <v/>
      </c>
      <c r="D58" s="269" t="str">
        <f>IF('תנאי סף'!$AK58&lt;&gt;1,"",'תנאי סף'!F58)</f>
        <v/>
      </c>
      <c r="E58" s="269" t="str">
        <f>IF('תנאי סף'!$AK58&lt;&gt;1,"",'תנאי סף'!D58)</f>
        <v/>
      </c>
      <c r="F58" s="269" t="str">
        <f>IF('תנאי סף'!$AK58&lt;&gt;1,"",'תנאי סף'!E58)</f>
        <v/>
      </c>
      <c r="G58" s="270" t="str">
        <f>'התחשיב הבסיסי'!AH58</f>
        <v/>
      </c>
      <c r="H58" s="383"/>
      <c r="I58" s="271" t="str">
        <f t="shared" si="3"/>
        <v/>
      </c>
      <c r="J58" s="272"/>
      <c r="K58" s="273" t="str">
        <f>IF($F58="","",IFERROR(IF('תנאי סף'!Z58,'פרמטרים לקריטריונים'!$C$27,1),$BE$1))</f>
        <v/>
      </c>
      <c r="L58" s="356"/>
      <c r="M58" s="357" t="str">
        <f t="shared" si="9"/>
        <v/>
      </c>
      <c r="N58" s="357" t="str">
        <f t="shared" si="1"/>
        <v/>
      </c>
      <c r="O58" s="358"/>
      <c r="P58" s="358"/>
      <c r="Q58" s="358"/>
      <c r="R58" s="358"/>
      <c r="S58" s="358"/>
      <c r="T58" s="358"/>
      <c r="U58" s="358"/>
      <c r="V58" s="358"/>
      <c r="W58" s="358"/>
      <c r="X58" s="358"/>
      <c r="Y58" s="358"/>
      <c r="Z58" s="358"/>
      <c r="AA58" s="358"/>
      <c r="AB58" s="358"/>
      <c r="AC58" s="358"/>
      <c r="AD58" s="358"/>
      <c r="AE58" s="358"/>
      <c r="AF58" s="358"/>
      <c r="AG58" s="358"/>
      <c r="AH58" s="358"/>
      <c r="AI58" s="358"/>
      <c r="AJ58" s="358"/>
      <c r="AK58" s="358"/>
      <c r="AL58" s="358"/>
      <c r="AM58" s="358"/>
      <c r="AN58" s="358"/>
      <c r="AO58" s="358"/>
      <c r="AP58" s="358"/>
      <c r="AQ58" s="358"/>
      <c r="AR58" s="358"/>
      <c r="AS58" s="358"/>
      <c r="AT58" s="358"/>
      <c r="AU58" s="358"/>
      <c r="AV58" s="358"/>
      <c r="AW58" s="358"/>
      <c r="AX58" s="358"/>
      <c r="AY58" s="358"/>
      <c r="AZ58" s="274" t="str">
        <f t="shared" si="10"/>
        <v/>
      </c>
      <c r="BE58" s="53" t="str">
        <f t="shared" si="6"/>
        <v/>
      </c>
      <c r="BF58" s="53" t="str">
        <f t="shared" si="6"/>
        <v/>
      </c>
      <c r="BG58" s="82">
        <f t="shared" si="2"/>
        <v>0</v>
      </c>
      <c r="BH58" s="105">
        <f t="shared" si="7"/>
        <v>0</v>
      </c>
    </row>
    <row r="59" spans="2:60" x14ac:dyDescent="0.25">
      <c r="B59" s="268" t="str">
        <f t="shared" si="8"/>
        <v/>
      </c>
      <c r="C59" s="269" t="str">
        <f>IF('תנאי סף'!AK59&lt;&gt;1,"",'תנאי סף'!C59)</f>
        <v/>
      </c>
      <c r="D59" s="269" t="str">
        <f>IF('תנאי סף'!$AK59&lt;&gt;1,"",'תנאי סף'!F59)</f>
        <v/>
      </c>
      <c r="E59" s="269" t="str">
        <f>IF('תנאי סף'!$AK59&lt;&gt;1,"",'תנאי סף'!D59)</f>
        <v/>
      </c>
      <c r="F59" s="269" t="str">
        <f>IF('תנאי סף'!$AK59&lt;&gt;1,"",'תנאי סף'!E59)</f>
        <v/>
      </c>
      <c r="G59" s="270" t="str">
        <f>'התחשיב הבסיסי'!AH59</f>
        <v/>
      </c>
      <c r="H59" s="383"/>
      <c r="I59" s="271" t="str">
        <f t="shared" si="3"/>
        <v/>
      </c>
      <c r="J59" s="272"/>
      <c r="K59" s="273" t="str">
        <f>IF($F59="","",IFERROR(IF('תנאי סף'!Z59,'פרמטרים לקריטריונים'!$C$27,1),$BE$1))</f>
        <v/>
      </c>
      <c r="L59" s="356"/>
      <c r="M59" s="357" t="str">
        <f t="shared" si="9"/>
        <v/>
      </c>
      <c r="N59" s="357" t="str">
        <f t="shared" si="1"/>
        <v/>
      </c>
      <c r="O59" s="358"/>
      <c r="P59" s="358"/>
      <c r="Q59" s="358"/>
      <c r="R59" s="358"/>
      <c r="S59" s="358"/>
      <c r="T59" s="358"/>
      <c r="U59" s="358"/>
      <c r="V59" s="358"/>
      <c r="W59" s="358"/>
      <c r="X59" s="358"/>
      <c r="Y59" s="358"/>
      <c r="Z59" s="358"/>
      <c r="AA59" s="358"/>
      <c r="AB59" s="358"/>
      <c r="AC59" s="358"/>
      <c r="AD59" s="358"/>
      <c r="AE59" s="358"/>
      <c r="AF59" s="358"/>
      <c r="AG59" s="358"/>
      <c r="AH59" s="358"/>
      <c r="AI59" s="358"/>
      <c r="AJ59" s="358"/>
      <c r="AK59" s="358"/>
      <c r="AL59" s="358"/>
      <c r="AM59" s="358"/>
      <c r="AN59" s="358"/>
      <c r="AO59" s="358"/>
      <c r="AP59" s="358"/>
      <c r="AQ59" s="358"/>
      <c r="AR59" s="358"/>
      <c r="AS59" s="358"/>
      <c r="AT59" s="358"/>
      <c r="AU59" s="358"/>
      <c r="AV59" s="358"/>
      <c r="AW59" s="358"/>
      <c r="AX59" s="358"/>
      <c r="AY59" s="358"/>
      <c r="AZ59" s="274" t="str">
        <f t="shared" si="10"/>
        <v/>
      </c>
      <c r="BE59" s="53" t="str">
        <f t="shared" si="6"/>
        <v/>
      </c>
      <c r="BF59" s="53" t="str">
        <f t="shared" si="6"/>
        <v/>
      </c>
      <c r="BG59" s="82">
        <f t="shared" si="2"/>
        <v>0</v>
      </c>
      <c r="BH59" s="105">
        <f t="shared" si="7"/>
        <v>0</v>
      </c>
    </row>
    <row r="60" spans="2:60" x14ac:dyDescent="0.25">
      <c r="B60" s="268" t="str">
        <f t="shared" si="8"/>
        <v/>
      </c>
      <c r="C60" s="269" t="str">
        <f>IF('תנאי סף'!AK60&lt;&gt;1,"",'תנאי סף'!C60)</f>
        <v/>
      </c>
      <c r="D60" s="269" t="str">
        <f>IF('תנאי סף'!$AK60&lt;&gt;1,"",'תנאי סף'!F60)</f>
        <v/>
      </c>
      <c r="E60" s="269" t="str">
        <f>IF('תנאי סף'!$AK60&lt;&gt;1,"",'תנאי סף'!D60)</f>
        <v/>
      </c>
      <c r="F60" s="269" t="str">
        <f>IF('תנאי סף'!$AK60&lt;&gt;1,"",'תנאי סף'!E60)</f>
        <v/>
      </c>
      <c r="G60" s="270" t="str">
        <f>'התחשיב הבסיסי'!AH60</f>
        <v/>
      </c>
      <c r="H60" s="383"/>
      <c r="I60" s="271" t="str">
        <f t="shared" si="3"/>
        <v/>
      </c>
      <c r="J60" s="272"/>
      <c r="K60" s="273" t="str">
        <f>IF($F60="","",IFERROR(IF('תנאי סף'!Z60,'פרמטרים לקריטריונים'!$C$27,1),$BE$1))</f>
        <v/>
      </c>
      <c r="L60" s="356"/>
      <c r="M60" s="357" t="str">
        <f t="shared" si="9"/>
        <v/>
      </c>
      <c r="N60" s="357" t="str">
        <f t="shared" si="1"/>
        <v/>
      </c>
      <c r="O60" s="358"/>
      <c r="P60" s="358"/>
      <c r="Q60" s="358"/>
      <c r="R60" s="358"/>
      <c r="S60" s="358"/>
      <c r="T60" s="358"/>
      <c r="U60" s="358"/>
      <c r="V60" s="358"/>
      <c r="W60" s="358"/>
      <c r="X60" s="358"/>
      <c r="Y60" s="358"/>
      <c r="Z60" s="358"/>
      <c r="AA60" s="358"/>
      <c r="AB60" s="358"/>
      <c r="AC60" s="358"/>
      <c r="AD60" s="358"/>
      <c r="AE60" s="358"/>
      <c r="AF60" s="358"/>
      <c r="AG60" s="358"/>
      <c r="AH60" s="358"/>
      <c r="AI60" s="358"/>
      <c r="AJ60" s="358"/>
      <c r="AK60" s="358"/>
      <c r="AL60" s="358"/>
      <c r="AM60" s="358"/>
      <c r="AN60" s="358"/>
      <c r="AO60" s="358"/>
      <c r="AP60" s="358"/>
      <c r="AQ60" s="358"/>
      <c r="AR60" s="358"/>
      <c r="AS60" s="358"/>
      <c r="AT60" s="358"/>
      <c r="AU60" s="358"/>
      <c r="AV60" s="358"/>
      <c r="AW60" s="358"/>
      <c r="AX60" s="358"/>
      <c r="AY60" s="358"/>
      <c r="AZ60" s="274" t="str">
        <f t="shared" si="10"/>
        <v/>
      </c>
      <c r="BE60" s="53" t="str">
        <f t="shared" si="6"/>
        <v/>
      </c>
      <c r="BF60" s="53" t="str">
        <f t="shared" si="6"/>
        <v/>
      </c>
      <c r="BG60" s="82">
        <f t="shared" si="2"/>
        <v>0</v>
      </c>
      <c r="BH60" s="105">
        <f t="shared" si="7"/>
        <v>0</v>
      </c>
    </row>
    <row r="61" spans="2:60" x14ac:dyDescent="0.25">
      <c r="B61" s="268" t="str">
        <f t="shared" si="8"/>
        <v/>
      </c>
      <c r="C61" s="269" t="str">
        <f>IF('תנאי סף'!AK61&lt;&gt;1,"",'תנאי סף'!C61)</f>
        <v/>
      </c>
      <c r="D61" s="269" t="str">
        <f>IF('תנאי סף'!$AK61&lt;&gt;1,"",'תנאי סף'!F61)</f>
        <v/>
      </c>
      <c r="E61" s="269" t="str">
        <f>IF('תנאי סף'!$AK61&lt;&gt;1,"",'תנאי סף'!D61)</f>
        <v/>
      </c>
      <c r="F61" s="269" t="str">
        <f>IF('תנאי סף'!$AK61&lt;&gt;1,"",'תנאי סף'!E61)</f>
        <v/>
      </c>
      <c r="G61" s="270" t="str">
        <f>'התחשיב הבסיסי'!AH61</f>
        <v/>
      </c>
      <c r="H61" s="383"/>
      <c r="I61" s="271" t="str">
        <f t="shared" si="3"/>
        <v/>
      </c>
      <c r="J61" s="272"/>
      <c r="K61" s="273" t="str">
        <f>IF($F61="","",IFERROR(IF('תנאי סף'!Z61,'פרמטרים לקריטריונים'!$C$27,1),$BE$1))</f>
        <v/>
      </c>
      <c r="L61" s="356"/>
      <c r="M61" s="357" t="str">
        <f t="shared" si="9"/>
        <v/>
      </c>
      <c r="N61" s="357" t="str">
        <f t="shared" si="1"/>
        <v/>
      </c>
      <c r="O61" s="358"/>
      <c r="P61" s="358"/>
      <c r="Q61" s="358"/>
      <c r="R61" s="358"/>
      <c r="S61" s="358"/>
      <c r="T61" s="358"/>
      <c r="U61" s="358"/>
      <c r="V61" s="358"/>
      <c r="W61" s="358"/>
      <c r="X61" s="358"/>
      <c r="Y61" s="358"/>
      <c r="Z61" s="358"/>
      <c r="AA61" s="358"/>
      <c r="AB61" s="358"/>
      <c r="AC61" s="358"/>
      <c r="AD61" s="358"/>
      <c r="AE61" s="358"/>
      <c r="AF61" s="358"/>
      <c r="AG61" s="358"/>
      <c r="AH61" s="358"/>
      <c r="AI61" s="358"/>
      <c r="AJ61" s="358"/>
      <c r="AK61" s="358"/>
      <c r="AL61" s="358"/>
      <c r="AM61" s="358"/>
      <c r="AN61" s="358"/>
      <c r="AO61" s="358"/>
      <c r="AP61" s="358"/>
      <c r="AQ61" s="358"/>
      <c r="AR61" s="358"/>
      <c r="AS61" s="358"/>
      <c r="AT61" s="358"/>
      <c r="AU61" s="358"/>
      <c r="AV61" s="358"/>
      <c r="AW61" s="358"/>
      <c r="AX61" s="358"/>
      <c r="AY61" s="358"/>
      <c r="AZ61" s="274" t="str">
        <f t="shared" si="10"/>
        <v/>
      </c>
      <c r="BE61" s="53" t="str">
        <f t="shared" si="6"/>
        <v/>
      </c>
      <c r="BF61" s="53" t="str">
        <f t="shared" si="6"/>
        <v/>
      </c>
      <c r="BG61" s="82">
        <f t="shared" si="2"/>
        <v>0</v>
      </c>
      <c r="BH61" s="105">
        <f t="shared" si="7"/>
        <v>0</v>
      </c>
    </row>
    <row r="62" spans="2:60" x14ac:dyDescent="0.25">
      <c r="B62" s="268" t="str">
        <f t="shared" si="8"/>
        <v/>
      </c>
      <c r="C62" s="269" t="str">
        <f>IF('תנאי סף'!AK62&lt;&gt;1,"",'תנאי סף'!C62)</f>
        <v/>
      </c>
      <c r="D62" s="269" t="str">
        <f>IF('תנאי סף'!$AK62&lt;&gt;1,"",'תנאי סף'!F62)</f>
        <v/>
      </c>
      <c r="E62" s="269" t="str">
        <f>IF('תנאי סף'!$AK62&lt;&gt;1,"",'תנאי סף'!D62)</f>
        <v/>
      </c>
      <c r="F62" s="269" t="str">
        <f>IF('תנאי סף'!$AK62&lt;&gt;1,"",'תנאי סף'!E62)</f>
        <v/>
      </c>
      <c r="G62" s="270" t="str">
        <f>'התחשיב הבסיסי'!AH62</f>
        <v/>
      </c>
      <c r="H62" s="383"/>
      <c r="I62" s="271" t="str">
        <f t="shared" si="3"/>
        <v/>
      </c>
      <c r="J62" s="272"/>
      <c r="K62" s="273" t="str">
        <f>IF($F62="","",IFERROR(IF('תנאי סף'!Z62,'פרמטרים לקריטריונים'!$C$27,1),$BE$1))</f>
        <v/>
      </c>
      <c r="L62" s="356"/>
      <c r="M62" s="357" t="str">
        <f t="shared" si="9"/>
        <v/>
      </c>
      <c r="N62" s="357" t="str">
        <f t="shared" si="1"/>
        <v/>
      </c>
      <c r="O62" s="358"/>
      <c r="P62" s="358"/>
      <c r="Q62" s="358"/>
      <c r="R62" s="358"/>
      <c r="S62" s="358"/>
      <c r="T62" s="358"/>
      <c r="U62" s="358"/>
      <c r="V62" s="358"/>
      <c r="W62" s="358"/>
      <c r="X62" s="358"/>
      <c r="Y62" s="358"/>
      <c r="Z62" s="358"/>
      <c r="AA62" s="358"/>
      <c r="AB62" s="358"/>
      <c r="AC62" s="358"/>
      <c r="AD62" s="358"/>
      <c r="AE62" s="358"/>
      <c r="AF62" s="358"/>
      <c r="AG62" s="358"/>
      <c r="AH62" s="358"/>
      <c r="AI62" s="358"/>
      <c r="AJ62" s="358"/>
      <c r="AK62" s="358"/>
      <c r="AL62" s="358"/>
      <c r="AM62" s="358"/>
      <c r="AN62" s="358"/>
      <c r="AO62" s="358"/>
      <c r="AP62" s="358"/>
      <c r="AQ62" s="358"/>
      <c r="AR62" s="358"/>
      <c r="AS62" s="358"/>
      <c r="AT62" s="358"/>
      <c r="AU62" s="358"/>
      <c r="AV62" s="358"/>
      <c r="AW62" s="358"/>
      <c r="AX62" s="358"/>
      <c r="AY62" s="358"/>
      <c r="AZ62" s="274" t="str">
        <f t="shared" si="10"/>
        <v/>
      </c>
      <c r="BE62" s="53" t="str">
        <f t="shared" si="6"/>
        <v/>
      </c>
      <c r="BF62" s="53" t="str">
        <f t="shared" si="6"/>
        <v/>
      </c>
      <c r="BG62" s="82">
        <f t="shared" si="2"/>
        <v>0</v>
      </c>
      <c r="BH62" s="105">
        <f t="shared" si="7"/>
        <v>0</v>
      </c>
    </row>
    <row r="63" spans="2:60" x14ac:dyDescent="0.25">
      <c r="B63" s="268" t="str">
        <f t="shared" si="8"/>
        <v/>
      </c>
      <c r="C63" s="269" t="str">
        <f>IF('תנאי סף'!AK63&lt;&gt;1,"",'תנאי סף'!C63)</f>
        <v/>
      </c>
      <c r="D63" s="269" t="str">
        <f>IF('תנאי סף'!$AK63&lt;&gt;1,"",'תנאי סף'!F63)</f>
        <v/>
      </c>
      <c r="E63" s="269" t="str">
        <f>IF('תנאי סף'!$AK63&lt;&gt;1,"",'תנאי סף'!D63)</f>
        <v/>
      </c>
      <c r="F63" s="269" t="str">
        <f>IF('תנאי סף'!$AK63&lt;&gt;1,"",'תנאי סף'!E63)</f>
        <v/>
      </c>
      <c r="G63" s="270" t="str">
        <f>'התחשיב הבסיסי'!AH63</f>
        <v/>
      </c>
      <c r="H63" s="383"/>
      <c r="I63" s="271" t="str">
        <f t="shared" si="3"/>
        <v/>
      </c>
      <c r="J63" s="272"/>
      <c r="K63" s="273" t="str">
        <f>IF($F63="","",IFERROR(IF('תנאי סף'!Z63,'פרמטרים לקריטריונים'!$C$27,1),$BE$1))</f>
        <v/>
      </c>
      <c r="L63" s="356"/>
      <c r="M63" s="357" t="str">
        <f t="shared" si="9"/>
        <v/>
      </c>
      <c r="N63" s="357" t="str">
        <f t="shared" ref="N63:N94" si="11">IF(F63="","",IFERROR(M63/$M$131*100%,$BE$1))</f>
        <v/>
      </c>
      <c r="O63" s="358"/>
      <c r="P63" s="358"/>
      <c r="Q63" s="358"/>
      <c r="R63" s="358"/>
      <c r="S63" s="358"/>
      <c r="T63" s="358"/>
      <c r="U63" s="358"/>
      <c r="V63" s="358"/>
      <c r="W63" s="358"/>
      <c r="X63" s="358"/>
      <c r="Y63" s="358"/>
      <c r="Z63" s="358"/>
      <c r="AA63" s="358"/>
      <c r="AB63" s="358"/>
      <c r="AC63" s="358"/>
      <c r="AD63" s="358"/>
      <c r="AE63" s="358"/>
      <c r="AF63" s="358"/>
      <c r="AG63" s="358"/>
      <c r="AH63" s="358"/>
      <c r="AI63" s="358"/>
      <c r="AJ63" s="358"/>
      <c r="AK63" s="358"/>
      <c r="AL63" s="358"/>
      <c r="AM63" s="358"/>
      <c r="AN63" s="358"/>
      <c r="AO63" s="358"/>
      <c r="AP63" s="358"/>
      <c r="AQ63" s="358"/>
      <c r="AR63" s="358"/>
      <c r="AS63" s="358"/>
      <c r="AT63" s="358"/>
      <c r="AU63" s="358"/>
      <c r="AV63" s="358"/>
      <c r="AW63" s="358"/>
      <c r="AX63" s="358"/>
      <c r="AY63" s="358"/>
      <c r="AZ63" s="274" t="str">
        <f t="shared" si="10"/>
        <v/>
      </c>
      <c r="BE63" s="53" t="str">
        <f t="shared" si="6"/>
        <v/>
      </c>
      <c r="BF63" s="53" t="str">
        <f t="shared" si="6"/>
        <v/>
      </c>
      <c r="BG63" s="82">
        <f t="shared" si="2"/>
        <v>0</v>
      </c>
      <c r="BH63" s="105">
        <f t="shared" si="7"/>
        <v>0</v>
      </c>
    </row>
    <row r="64" spans="2:60" x14ac:dyDescent="0.25">
      <c r="B64" s="268" t="str">
        <f t="shared" si="8"/>
        <v/>
      </c>
      <c r="C64" s="269" t="str">
        <f>IF('תנאי סף'!AK64&lt;&gt;1,"",'תנאי סף'!C64)</f>
        <v/>
      </c>
      <c r="D64" s="269" t="str">
        <f>IF('תנאי סף'!$AK64&lt;&gt;1,"",'תנאי סף'!F64)</f>
        <v/>
      </c>
      <c r="E64" s="269" t="str">
        <f>IF('תנאי סף'!$AK64&lt;&gt;1,"",'תנאי סף'!D64)</f>
        <v/>
      </c>
      <c r="F64" s="269" t="str">
        <f>IF('תנאי סף'!$AK64&lt;&gt;1,"",'תנאי סף'!E64)</f>
        <v/>
      </c>
      <c r="G64" s="270" t="str">
        <f>'התחשיב הבסיסי'!AH64</f>
        <v/>
      </c>
      <c r="H64" s="383"/>
      <c r="I64" s="271" t="str">
        <f t="shared" si="3"/>
        <v/>
      </c>
      <c r="J64" s="272"/>
      <c r="K64" s="273" t="str">
        <f>IF($F64="","",IFERROR(IF('תנאי סף'!Z64,'פרמטרים לקריטריונים'!$C$27,1),$BE$1))</f>
        <v/>
      </c>
      <c r="L64" s="356"/>
      <c r="M64" s="357" t="str">
        <f t="shared" si="9"/>
        <v/>
      </c>
      <c r="N64" s="357" t="str">
        <f t="shared" si="11"/>
        <v/>
      </c>
      <c r="O64" s="358"/>
      <c r="P64" s="358"/>
      <c r="Q64" s="358"/>
      <c r="R64" s="358"/>
      <c r="S64" s="358"/>
      <c r="T64" s="358"/>
      <c r="U64" s="358"/>
      <c r="V64" s="358"/>
      <c r="W64" s="358"/>
      <c r="X64" s="358"/>
      <c r="Y64" s="358"/>
      <c r="Z64" s="358"/>
      <c r="AA64" s="358"/>
      <c r="AB64" s="358"/>
      <c r="AC64" s="358"/>
      <c r="AD64" s="358"/>
      <c r="AE64" s="358"/>
      <c r="AF64" s="358"/>
      <c r="AG64" s="358"/>
      <c r="AH64" s="358"/>
      <c r="AI64" s="358"/>
      <c r="AJ64" s="358"/>
      <c r="AK64" s="358"/>
      <c r="AL64" s="358"/>
      <c r="AM64" s="358"/>
      <c r="AN64" s="358"/>
      <c r="AO64" s="358"/>
      <c r="AP64" s="358"/>
      <c r="AQ64" s="358"/>
      <c r="AR64" s="358"/>
      <c r="AS64" s="358"/>
      <c r="AT64" s="358"/>
      <c r="AU64" s="358"/>
      <c r="AV64" s="358"/>
      <c r="AW64" s="358"/>
      <c r="AX64" s="358"/>
      <c r="AY64" s="358"/>
      <c r="AZ64" s="274" t="str">
        <f t="shared" si="10"/>
        <v/>
      </c>
      <c r="BE64" s="53" t="str">
        <f t="shared" ref="BE64:BF95" si="12">IF($F64="","",BE$30)</f>
        <v/>
      </c>
      <c r="BF64" s="53" t="str">
        <f t="shared" si="12"/>
        <v/>
      </c>
      <c r="BG64" s="82">
        <f t="shared" si="2"/>
        <v>0</v>
      </c>
      <c r="BH64" s="105">
        <f t="shared" si="7"/>
        <v>0</v>
      </c>
    </row>
    <row r="65" spans="2:60" x14ac:dyDescent="0.25">
      <c r="B65" s="268" t="str">
        <f t="shared" si="8"/>
        <v/>
      </c>
      <c r="C65" s="269" t="str">
        <f>IF('תנאי סף'!AK65&lt;&gt;1,"",'תנאי סף'!C65)</f>
        <v/>
      </c>
      <c r="D65" s="269" t="str">
        <f>IF('תנאי סף'!$AK65&lt;&gt;1,"",'תנאי סף'!F65)</f>
        <v/>
      </c>
      <c r="E65" s="269" t="str">
        <f>IF('תנאי סף'!$AK65&lt;&gt;1,"",'תנאי סף'!D65)</f>
        <v/>
      </c>
      <c r="F65" s="269" t="str">
        <f>IF('תנאי סף'!$AK65&lt;&gt;1,"",'תנאי סף'!E65)</f>
        <v/>
      </c>
      <c r="G65" s="270" t="str">
        <f>'התחשיב הבסיסי'!AH65</f>
        <v/>
      </c>
      <c r="H65" s="383"/>
      <c r="I65" s="271" t="str">
        <f t="shared" si="3"/>
        <v/>
      </c>
      <c r="J65" s="272"/>
      <c r="K65" s="273" t="str">
        <f>IF($F65="","",IFERROR(IF('תנאי סף'!Z65,'פרמטרים לקריטריונים'!$C$27,1),$BE$1))</f>
        <v/>
      </c>
      <c r="L65" s="356"/>
      <c r="M65" s="357" t="str">
        <f t="shared" si="9"/>
        <v/>
      </c>
      <c r="N65" s="357" t="str">
        <f t="shared" si="11"/>
        <v/>
      </c>
      <c r="O65" s="358"/>
      <c r="P65" s="358"/>
      <c r="Q65" s="358"/>
      <c r="R65" s="358"/>
      <c r="S65" s="358"/>
      <c r="T65" s="358"/>
      <c r="U65" s="358"/>
      <c r="V65" s="358"/>
      <c r="W65" s="358"/>
      <c r="X65" s="358"/>
      <c r="Y65" s="358"/>
      <c r="Z65" s="358"/>
      <c r="AA65" s="358"/>
      <c r="AB65" s="358"/>
      <c r="AC65" s="358"/>
      <c r="AD65" s="358"/>
      <c r="AE65" s="358"/>
      <c r="AF65" s="358"/>
      <c r="AG65" s="358"/>
      <c r="AH65" s="358"/>
      <c r="AI65" s="358"/>
      <c r="AJ65" s="358"/>
      <c r="AK65" s="358"/>
      <c r="AL65" s="358"/>
      <c r="AM65" s="358"/>
      <c r="AN65" s="358"/>
      <c r="AO65" s="358"/>
      <c r="AP65" s="358"/>
      <c r="AQ65" s="358"/>
      <c r="AR65" s="358"/>
      <c r="AS65" s="358"/>
      <c r="AT65" s="358"/>
      <c r="AU65" s="358"/>
      <c r="AV65" s="358"/>
      <c r="AW65" s="358"/>
      <c r="AX65" s="358"/>
      <c r="AY65" s="358"/>
      <c r="AZ65" s="274" t="str">
        <f t="shared" si="10"/>
        <v/>
      </c>
      <c r="BE65" s="53" t="str">
        <f t="shared" si="12"/>
        <v/>
      </c>
      <c r="BF65" s="53" t="str">
        <f t="shared" si="12"/>
        <v/>
      </c>
      <c r="BG65" s="82">
        <f t="shared" si="2"/>
        <v>0</v>
      </c>
      <c r="BH65" s="105">
        <f t="shared" si="7"/>
        <v>0</v>
      </c>
    </row>
    <row r="66" spans="2:60" x14ac:dyDescent="0.25">
      <c r="B66" s="268" t="str">
        <f t="shared" si="8"/>
        <v/>
      </c>
      <c r="C66" s="269" t="str">
        <f>IF('תנאי סף'!AK66&lt;&gt;1,"",'תנאי סף'!C66)</f>
        <v/>
      </c>
      <c r="D66" s="269" t="str">
        <f>IF('תנאי סף'!$AK66&lt;&gt;1,"",'תנאי סף'!F66)</f>
        <v/>
      </c>
      <c r="E66" s="269" t="str">
        <f>IF('תנאי סף'!$AK66&lt;&gt;1,"",'תנאי סף'!D66)</f>
        <v/>
      </c>
      <c r="F66" s="269" t="str">
        <f>IF('תנאי סף'!$AK66&lt;&gt;1,"",'תנאי סף'!E66)</f>
        <v/>
      </c>
      <c r="G66" s="270" t="str">
        <f>'התחשיב הבסיסי'!AH66</f>
        <v/>
      </c>
      <c r="H66" s="383"/>
      <c r="I66" s="271" t="str">
        <f t="shared" si="3"/>
        <v/>
      </c>
      <c r="J66" s="272"/>
      <c r="K66" s="273" t="str">
        <f>IF($F66="","",IFERROR(IF('תנאי סף'!Z66,'פרמטרים לקריטריונים'!$C$27,1),$BE$1))</f>
        <v/>
      </c>
      <c r="L66" s="356"/>
      <c r="M66" s="357" t="str">
        <f t="shared" si="9"/>
        <v/>
      </c>
      <c r="N66" s="357" t="str">
        <f t="shared" si="11"/>
        <v/>
      </c>
      <c r="O66" s="358"/>
      <c r="P66" s="358"/>
      <c r="Q66" s="358"/>
      <c r="R66" s="358"/>
      <c r="S66" s="358"/>
      <c r="T66" s="358"/>
      <c r="U66" s="358"/>
      <c r="V66" s="358"/>
      <c r="W66" s="358"/>
      <c r="X66" s="358"/>
      <c r="Y66" s="358"/>
      <c r="Z66" s="358"/>
      <c r="AA66" s="358"/>
      <c r="AB66" s="358"/>
      <c r="AC66" s="358"/>
      <c r="AD66" s="358"/>
      <c r="AE66" s="358"/>
      <c r="AF66" s="358"/>
      <c r="AG66" s="358"/>
      <c r="AH66" s="358"/>
      <c r="AI66" s="358"/>
      <c r="AJ66" s="358"/>
      <c r="AK66" s="358"/>
      <c r="AL66" s="358"/>
      <c r="AM66" s="358"/>
      <c r="AN66" s="358"/>
      <c r="AO66" s="358"/>
      <c r="AP66" s="358"/>
      <c r="AQ66" s="358"/>
      <c r="AR66" s="358"/>
      <c r="AS66" s="358"/>
      <c r="AT66" s="358"/>
      <c r="AU66" s="358"/>
      <c r="AV66" s="358"/>
      <c r="AW66" s="358"/>
      <c r="AX66" s="358"/>
      <c r="AY66" s="358"/>
      <c r="AZ66" s="274" t="str">
        <f t="shared" si="10"/>
        <v/>
      </c>
      <c r="BE66" s="53" t="str">
        <f t="shared" si="12"/>
        <v/>
      </c>
      <c r="BF66" s="53" t="str">
        <f t="shared" si="12"/>
        <v/>
      </c>
      <c r="BG66" s="82">
        <f t="shared" si="2"/>
        <v>0</v>
      </c>
      <c r="BH66" s="105">
        <f t="shared" si="7"/>
        <v>0</v>
      </c>
    </row>
    <row r="67" spans="2:60" x14ac:dyDescent="0.25">
      <c r="B67" s="268" t="str">
        <f t="shared" si="8"/>
        <v/>
      </c>
      <c r="C67" s="269" t="str">
        <f>IF('תנאי סף'!AK67&lt;&gt;1,"",'תנאי סף'!C67)</f>
        <v/>
      </c>
      <c r="D67" s="269" t="str">
        <f>IF('תנאי סף'!$AK67&lt;&gt;1,"",'תנאי סף'!F67)</f>
        <v/>
      </c>
      <c r="E67" s="269" t="str">
        <f>IF('תנאי סף'!$AK67&lt;&gt;1,"",'תנאי סף'!D67)</f>
        <v/>
      </c>
      <c r="F67" s="269" t="str">
        <f>IF('תנאי סף'!$AK67&lt;&gt;1,"",'תנאי סף'!E67)</f>
        <v/>
      </c>
      <c r="G67" s="270" t="str">
        <f>'התחשיב הבסיסי'!AH67</f>
        <v/>
      </c>
      <c r="H67" s="383"/>
      <c r="I67" s="271" t="str">
        <f t="shared" si="3"/>
        <v/>
      </c>
      <c r="J67" s="272"/>
      <c r="K67" s="273" t="str">
        <f>IF($F67="","",IFERROR(IF('תנאי סף'!Z67,'פרמטרים לקריטריונים'!$C$27,1),$BE$1))</f>
        <v/>
      </c>
      <c r="L67" s="356"/>
      <c r="M67" s="357" t="str">
        <f t="shared" si="9"/>
        <v/>
      </c>
      <c r="N67" s="357" t="str">
        <f t="shared" si="11"/>
        <v/>
      </c>
      <c r="O67" s="358"/>
      <c r="P67" s="358"/>
      <c r="Q67" s="358"/>
      <c r="R67" s="358"/>
      <c r="S67" s="358"/>
      <c r="T67" s="358"/>
      <c r="U67" s="358"/>
      <c r="V67" s="358"/>
      <c r="W67" s="358"/>
      <c r="X67" s="358"/>
      <c r="Y67" s="358"/>
      <c r="Z67" s="358"/>
      <c r="AA67" s="358"/>
      <c r="AB67" s="358"/>
      <c r="AC67" s="358"/>
      <c r="AD67" s="358"/>
      <c r="AE67" s="358"/>
      <c r="AF67" s="358"/>
      <c r="AG67" s="358"/>
      <c r="AH67" s="358"/>
      <c r="AI67" s="358"/>
      <c r="AJ67" s="358"/>
      <c r="AK67" s="358"/>
      <c r="AL67" s="358"/>
      <c r="AM67" s="358"/>
      <c r="AN67" s="358"/>
      <c r="AO67" s="358"/>
      <c r="AP67" s="358"/>
      <c r="AQ67" s="358"/>
      <c r="AR67" s="358"/>
      <c r="AS67" s="358"/>
      <c r="AT67" s="358"/>
      <c r="AU67" s="358"/>
      <c r="AV67" s="358"/>
      <c r="AW67" s="358"/>
      <c r="AX67" s="358"/>
      <c r="AY67" s="358"/>
      <c r="AZ67" s="274" t="str">
        <f t="shared" si="10"/>
        <v/>
      </c>
      <c r="BE67" s="53" t="str">
        <f t="shared" si="12"/>
        <v/>
      </c>
      <c r="BF67" s="53" t="str">
        <f t="shared" si="12"/>
        <v/>
      </c>
      <c r="BG67" s="82">
        <f t="shared" si="2"/>
        <v>0</v>
      </c>
      <c r="BH67" s="105">
        <f t="shared" si="7"/>
        <v>0</v>
      </c>
    </row>
    <row r="68" spans="2:60" x14ac:dyDescent="0.25">
      <c r="B68" s="268" t="str">
        <f t="shared" si="8"/>
        <v/>
      </c>
      <c r="C68" s="269" t="str">
        <f>IF('תנאי סף'!AK68&lt;&gt;1,"",'תנאי סף'!C68)</f>
        <v/>
      </c>
      <c r="D68" s="269" t="str">
        <f>IF('תנאי סף'!$AK68&lt;&gt;1,"",'תנאי סף'!F68)</f>
        <v/>
      </c>
      <c r="E68" s="269" t="str">
        <f>IF('תנאי סף'!$AK68&lt;&gt;1,"",'תנאי סף'!D68)</f>
        <v/>
      </c>
      <c r="F68" s="269" t="str">
        <f>IF('תנאי סף'!$AK68&lt;&gt;1,"",'תנאי סף'!E68)</f>
        <v/>
      </c>
      <c r="G68" s="270" t="str">
        <f>'התחשיב הבסיסי'!AH68</f>
        <v/>
      </c>
      <c r="H68" s="383"/>
      <c r="I68" s="271" t="str">
        <f t="shared" si="3"/>
        <v/>
      </c>
      <c r="J68" s="272"/>
      <c r="K68" s="273" t="str">
        <f>IF($F68="","",IFERROR(IF('תנאי סף'!Z68,'פרמטרים לקריטריונים'!$C$27,1),$BE$1))</f>
        <v/>
      </c>
      <c r="L68" s="356"/>
      <c r="M68" s="357" t="str">
        <f t="shared" si="9"/>
        <v/>
      </c>
      <c r="N68" s="357" t="str">
        <f t="shared" si="11"/>
        <v/>
      </c>
      <c r="O68" s="358"/>
      <c r="P68" s="358"/>
      <c r="Q68" s="358"/>
      <c r="R68" s="358"/>
      <c r="S68" s="358"/>
      <c r="T68" s="358"/>
      <c r="U68" s="358"/>
      <c r="V68" s="358"/>
      <c r="W68" s="358"/>
      <c r="X68" s="358"/>
      <c r="Y68" s="358"/>
      <c r="Z68" s="358"/>
      <c r="AA68" s="358"/>
      <c r="AB68" s="358"/>
      <c r="AC68" s="358"/>
      <c r="AD68" s="358"/>
      <c r="AE68" s="358"/>
      <c r="AF68" s="358"/>
      <c r="AG68" s="358"/>
      <c r="AH68" s="358"/>
      <c r="AI68" s="358"/>
      <c r="AJ68" s="358"/>
      <c r="AK68" s="358"/>
      <c r="AL68" s="358"/>
      <c r="AM68" s="358"/>
      <c r="AN68" s="358"/>
      <c r="AO68" s="358"/>
      <c r="AP68" s="358"/>
      <c r="AQ68" s="358"/>
      <c r="AR68" s="358"/>
      <c r="AS68" s="358"/>
      <c r="AT68" s="358"/>
      <c r="AU68" s="358"/>
      <c r="AV68" s="358"/>
      <c r="AW68" s="358"/>
      <c r="AX68" s="358"/>
      <c r="AY68" s="358"/>
      <c r="AZ68" s="274" t="str">
        <f t="shared" si="10"/>
        <v/>
      </c>
      <c r="BE68" s="53" t="str">
        <f t="shared" si="12"/>
        <v/>
      </c>
      <c r="BF68" s="53" t="str">
        <f t="shared" si="12"/>
        <v/>
      </c>
      <c r="BG68" s="82">
        <f t="shared" si="2"/>
        <v>0</v>
      </c>
      <c r="BH68" s="105">
        <f t="shared" si="7"/>
        <v>0</v>
      </c>
    </row>
    <row r="69" spans="2:60" x14ac:dyDescent="0.25">
      <c r="B69" s="268" t="str">
        <f t="shared" si="8"/>
        <v/>
      </c>
      <c r="C69" s="269" t="str">
        <f>IF('תנאי סף'!AK69&lt;&gt;1,"",'תנאי סף'!C69)</f>
        <v/>
      </c>
      <c r="D69" s="269" t="str">
        <f>IF('תנאי סף'!$AK69&lt;&gt;1,"",'תנאי סף'!F69)</f>
        <v/>
      </c>
      <c r="E69" s="269" t="str">
        <f>IF('תנאי סף'!$AK69&lt;&gt;1,"",'תנאי סף'!D69)</f>
        <v/>
      </c>
      <c r="F69" s="269" t="str">
        <f>IF('תנאי סף'!$AK69&lt;&gt;1,"",'תנאי סף'!E69)</f>
        <v/>
      </c>
      <c r="G69" s="270" t="str">
        <f>'התחשיב הבסיסי'!AH69</f>
        <v/>
      </c>
      <c r="H69" s="383"/>
      <c r="I69" s="271" t="str">
        <f t="shared" si="3"/>
        <v/>
      </c>
      <c r="J69" s="272"/>
      <c r="K69" s="273" t="str">
        <f>IF($F69="","",IFERROR(IF('תנאי סף'!Z69,'פרמטרים לקריטריונים'!$C$27,1),$BE$1))</f>
        <v/>
      </c>
      <c r="L69" s="356"/>
      <c r="M69" s="357" t="str">
        <f t="shared" si="9"/>
        <v/>
      </c>
      <c r="N69" s="357" t="str">
        <f t="shared" si="11"/>
        <v/>
      </c>
      <c r="O69" s="358"/>
      <c r="P69" s="358"/>
      <c r="Q69" s="358"/>
      <c r="R69" s="358"/>
      <c r="S69" s="358"/>
      <c r="T69" s="358"/>
      <c r="U69" s="358"/>
      <c r="V69" s="358"/>
      <c r="W69" s="358"/>
      <c r="X69" s="358"/>
      <c r="Y69" s="358"/>
      <c r="Z69" s="358"/>
      <c r="AA69" s="358"/>
      <c r="AB69" s="358"/>
      <c r="AC69" s="358"/>
      <c r="AD69" s="358"/>
      <c r="AE69" s="358"/>
      <c r="AF69" s="358"/>
      <c r="AG69" s="358"/>
      <c r="AH69" s="358"/>
      <c r="AI69" s="358"/>
      <c r="AJ69" s="358"/>
      <c r="AK69" s="358"/>
      <c r="AL69" s="358"/>
      <c r="AM69" s="358"/>
      <c r="AN69" s="358"/>
      <c r="AO69" s="358"/>
      <c r="AP69" s="358"/>
      <c r="AQ69" s="358"/>
      <c r="AR69" s="358"/>
      <c r="AS69" s="358"/>
      <c r="AT69" s="358"/>
      <c r="AU69" s="358"/>
      <c r="AV69" s="358"/>
      <c r="AW69" s="358"/>
      <c r="AX69" s="358"/>
      <c r="AY69" s="358"/>
      <c r="AZ69" s="274" t="str">
        <f t="shared" si="10"/>
        <v/>
      </c>
      <c r="BE69" s="53" t="str">
        <f t="shared" si="12"/>
        <v/>
      </c>
      <c r="BF69" s="53" t="str">
        <f t="shared" si="12"/>
        <v/>
      </c>
      <c r="BG69" s="82">
        <f t="shared" si="2"/>
        <v>0</v>
      </c>
      <c r="BH69" s="105">
        <f t="shared" si="7"/>
        <v>0</v>
      </c>
    </row>
    <row r="70" spans="2:60" x14ac:dyDescent="0.25">
      <c r="B70" s="268" t="str">
        <f t="shared" si="8"/>
        <v/>
      </c>
      <c r="C70" s="269" t="str">
        <f>IF('תנאי סף'!AK70&lt;&gt;1,"",'תנאי סף'!C70)</f>
        <v/>
      </c>
      <c r="D70" s="269" t="str">
        <f>IF('תנאי סף'!$AK70&lt;&gt;1,"",'תנאי סף'!F70)</f>
        <v/>
      </c>
      <c r="E70" s="269" t="str">
        <f>IF('תנאי סף'!$AK70&lt;&gt;1,"",'תנאי סף'!D70)</f>
        <v/>
      </c>
      <c r="F70" s="269" t="str">
        <f>IF('תנאי סף'!$AK70&lt;&gt;1,"",'תנאי סף'!E70)</f>
        <v/>
      </c>
      <c r="G70" s="270" t="str">
        <f>'התחשיב הבסיסי'!AH70</f>
        <v/>
      </c>
      <c r="H70" s="383"/>
      <c r="I70" s="271" t="str">
        <f t="shared" si="3"/>
        <v/>
      </c>
      <c r="J70" s="272"/>
      <c r="K70" s="273" t="str">
        <f>IF($F70="","",IFERROR(IF('תנאי סף'!Z70,'פרמטרים לקריטריונים'!$C$27,1),$BE$1))</f>
        <v/>
      </c>
      <c r="L70" s="356"/>
      <c r="M70" s="357" t="str">
        <f t="shared" si="9"/>
        <v/>
      </c>
      <c r="N70" s="357" t="str">
        <f t="shared" si="11"/>
        <v/>
      </c>
      <c r="O70" s="358"/>
      <c r="P70" s="358"/>
      <c r="Q70" s="358"/>
      <c r="R70" s="358"/>
      <c r="S70" s="358"/>
      <c r="T70" s="358"/>
      <c r="U70" s="358"/>
      <c r="V70" s="358"/>
      <c r="W70" s="358"/>
      <c r="X70" s="358"/>
      <c r="Y70" s="358"/>
      <c r="Z70" s="358"/>
      <c r="AA70" s="358"/>
      <c r="AB70" s="358"/>
      <c r="AC70" s="358"/>
      <c r="AD70" s="358"/>
      <c r="AE70" s="358"/>
      <c r="AF70" s="358"/>
      <c r="AG70" s="358"/>
      <c r="AH70" s="358"/>
      <c r="AI70" s="358"/>
      <c r="AJ70" s="358"/>
      <c r="AK70" s="358"/>
      <c r="AL70" s="358"/>
      <c r="AM70" s="358"/>
      <c r="AN70" s="358"/>
      <c r="AO70" s="358"/>
      <c r="AP70" s="358"/>
      <c r="AQ70" s="358"/>
      <c r="AR70" s="358"/>
      <c r="AS70" s="358"/>
      <c r="AT70" s="358"/>
      <c r="AU70" s="358"/>
      <c r="AV70" s="358"/>
      <c r="AW70" s="358"/>
      <c r="AX70" s="358"/>
      <c r="AY70" s="358"/>
      <c r="AZ70" s="274" t="str">
        <f t="shared" si="10"/>
        <v/>
      </c>
      <c r="BE70" s="53" t="str">
        <f t="shared" si="12"/>
        <v/>
      </c>
      <c r="BF70" s="53" t="str">
        <f t="shared" si="12"/>
        <v/>
      </c>
      <c r="BG70" s="82">
        <f t="shared" si="2"/>
        <v>0</v>
      </c>
      <c r="BH70" s="105">
        <f t="shared" si="7"/>
        <v>0</v>
      </c>
    </row>
    <row r="71" spans="2:60" x14ac:dyDescent="0.25">
      <c r="B71" s="268" t="str">
        <f t="shared" si="8"/>
        <v/>
      </c>
      <c r="C71" s="269" t="str">
        <f>IF('תנאי סף'!AK71&lt;&gt;1,"",'תנאי סף'!C71)</f>
        <v/>
      </c>
      <c r="D71" s="269" t="str">
        <f>IF('תנאי סף'!$AK71&lt;&gt;1,"",'תנאי סף'!F71)</f>
        <v/>
      </c>
      <c r="E71" s="269" t="str">
        <f>IF('תנאי סף'!$AK71&lt;&gt;1,"",'תנאי סף'!D71)</f>
        <v/>
      </c>
      <c r="F71" s="269" t="str">
        <f>IF('תנאי סף'!$AK71&lt;&gt;1,"",'תנאי סף'!E71)</f>
        <v/>
      </c>
      <c r="G71" s="270" t="str">
        <f>'התחשיב הבסיסי'!AH71</f>
        <v/>
      </c>
      <c r="H71" s="383"/>
      <c r="I71" s="271" t="str">
        <f t="shared" si="3"/>
        <v/>
      </c>
      <c r="J71" s="272"/>
      <c r="K71" s="273" t="str">
        <f>IF($F71="","",IFERROR(IF('תנאי סף'!Z71,'פרמטרים לקריטריונים'!$C$27,1),$BE$1))</f>
        <v/>
      </c>
      <c r="L71" s="356"/>
      <c r="M71" s="357" t="str">
        <f t="shared" si="9"/>
        <v/>
      </c>
      <c r="N71" s="357" t="str">
        <f t="shared" si="11"/>
        <v/>
      </c>
      <c r="O71" s="358"/>
      <c r="P71" s="358"/>
      <c r="Q71" s="358"/>
      <c r="R71" s="358"/>
      <c r="S71" s="358"/>
      <c r="T71" s="358"/>
      <c r="U71" s="358"/>
      <c r="V71" s="358"/>
      <c r="W71" s="358"/>
      <c r="X71" s="358"/>
      <c r="Y71" s="358"/>
      <c r="Z71" s="358"/>
      <c r="AA71" s="358"/>
      <c r="AB71" s="358"/>
      <c r="AC71" s="358"/>
      <c r="AD71" s="358"/>
      <c r="AE71" s="358"/>
      <c r="AF71" s="358"/>
      <c r="AG71" s="358"/>
      <c r="AH71" s="358"/>
      <c r="AI71" s="358"/>
      <c r="AJ71" s="358"/>
      <c r="AK71" s="358"/>
      <c r="AL71" s="358"/>
      <c r="AM71" s="358"/>
      <c r="AN71" s="358"/>
      <c r="AO71" s="358"/>
      <c r="AP71" s="358"/>
      <c r="AQ71" s="358"/>
      <c r="AR71" s="358"/>
      <c r="AS71" s="358"/>
      <c r="AT71" s="358"/>
      <c r="AU71" s="358"/>
      <c r="AV71" s="358"/>
      <c r="AW71" s="358"/>
      <c r="AX71" s="358"/>
      <c r="AY71" s="358"/>
      <c r="AZ71" s="274" t="str">
        <f t="shared" si="10"/>
        <v/>
      </c>
      <c r="BE71" s="53" t="str">
        <f t="shared" si="12"/>
        <v/>
      </c>
      <c r="BF71" s="53" t="str">
        <f t="shared" si="12"/>
        <v/>
      </c>
      <c r="BG71" s="82">
        <f t="shared" si="2"/>
        <v>0</v>
      </c>
      <c r="BH71" s="105">
        <f t="shared" si="7"/>
        <v>0</v>
      </c>
    </row>
    <row r="72" spans="2:60" x14ac:dyDescent="0.25">
      <c r="B72" s="268" t="str">
        <f t="shared" si="8"/>
        <v/>
      </c>
      <c r="C72" s="269" t="str">
        <f>IF('תנאי סף'!AK72&lt;&gt;1,"",'תנאי סף'!C72)</f>
        <v/>
      </c>
      <c r="D72" s="269" t="str">
        <f>IF('תנאי סף'!$AK72&lt;&gt;1,"",'תנאי סף'!F72)</f>
        <v/>
      </c>
      <c r="E72" s="269" t="str">
        <f>IF('תנאי סף'!$AK72&lt;&gt;1,"",'תנאי סף'!D72)</f>
        <v/>
      </c>
      <c r="F72" s="269" t="str">
        <f>IF('תנאי סף'!$AK72&lt;&gt;1,"",'תנאי סף'!E72)</f>
        <v/>
      </c>
      <c r="G72" s="270" t="str">
        <f>'התחשיב הבסיסי'!AH72</f>
        <v/>
      </c>
      <c r="H72" s="383"/>
      <c r="I72" s="271" t="str">
        <f t="shared" si="3"/>
        <v/>
      </c>
      <c r="J72" s="272"/>
      <c r="K72" s="273" t="str">
        <f>IF($F72="","",IFERROR(IF('תנאי סף'!Z72,'פרמטרים לקריטריונים'!$C$27,1),$BE$1))</f>
        <v/>
      </c>
      <c r="L72" s="356"/>
      <c r="M72" s="357" t="str">
        <f t="shared" si="9"/>
        <v/>
      </c>
      <c r="N72" s="357" t="str">
        <f t="shared" si="11"/>
        <v/>
      </c>
      <c r="O72" s="358"/>
      <c r="P72" s="358"/>
      <c r="Q72" s="358"/>
      <c r="R72" s="358"/>
      <c r="S72" s="358"/>
      <c r="T72" s="358"/>
      <c r="U72" s="358"/>
      <c r="V72" s="358"/>
      <c r="W72" s="358"/>
      <c r="X72" s="358"/>
      <c r="Y72" s="358"/>
      <c r="Z72" s="358"/>
      <c r="AA72" s="358"/>
      <c r="AB72" s="358"/>
      <c r="AC72" s="358"/>
      <c r="AD72" s="358"/>
      <c r="AE72" s="358"/>
      <c r="AF72" s="358"/>
      <c r="AG72" s="358"/>
      <c r="AH72" s="358"/>
      <c r="AI72" s="358"/>
      <c r="AJ72" s="358"/>
      <c r="AK72" s="358"/>
      <c r="AL72" s="358"/>
      <c r="AM72" s="358"/>
      <c r="AN72" s="358"/>
      <c r="AO72" s="358"/>
      <c r="AP72" s="358"/>
      <c r="AQ72" s="358"/>
      <c r="AR72" s="358"/>
      <c r="AS72" s="358"/>
      <c r="AT72" s="358"/>
      <c r="AU72" s="358"/>
      <c r="AV72" s="358"/>
      <c r="AW72" s="358"/>
      <c r="AX72" s="358"/>
      <c r="AY72" s="358"/>
      <c r="AZ72" s="274" t="str">
        <f t="shared" si="10"/>
        <v/>
      </c>
      <c r="BE72" s="53" t="str">
        <f t="shared" si="12"/>
        <v/>
      </c>
      <c r="BF72" s="53" t="str">
        <f t="shared" si="12"/>
        <v/>
      </c>
      <c r="BG72" s="82">
        <f t="shared" si="2"/>
        <v>0</v>
      </c>
      <c r="BH72" s="105">
        <f t="shared" si="7"/>
        <v>0</v>
      </c>
    </row>
    <row r="73" spans="2:60" x14ac:dyDescent="0.25">
      <c r="B73" s="268" t="str">
        <f t="shared" si="8"/>
        <v/>
      </c>
      <c r="C73" s="269" t="str">
        <f>IF('תנאי סף'!AK73&lt;&gt;1,"",'תנאי סף'!C73)</f>
        <v/>
      </c>
      <c r="D73" s="269" t="str">
        <f>IF('תנאי סף'!$AK73&lt;&gt;1,"",'תנאי סף'!F73)</f>
        <v/>
      </c>
      <c r="E73" s="269" t="str">
        <f>IF('תנאי סף'!$AK73&lt;&gt;1,"",'תנאי סף'!D73)</f>
        <v/>
      </c>
      <c r="F73" s="269" t="str">
        <f>IF('תנאי סף'!$AK73&lt;&gt;1,"",'תנאי סף'!E73)</f>
        <v/>
      </c>
      <c r="G73" s="270" t="str">
        <f>'התחשיב הבסיסי'!AH73</f>
        <v/>
      </c>
      <c r="H73" s="383"/>
      <c r="I73" s="271" t="str">
        <f t="shared" si="3"/>
        <v/>
      </c>
      <c r="J73" s="272"/>
      <c r="K73" s="273" t="str">
        <f>IF($F73="","",IFERROR(IF('תנאי סף'!Z73,'פרמטרים לקריטריונים'!$C$27,1),$BE$1))</f>
        <v/>
      </c>
      <c r="L73" s="356"/>
      <c r="M73" s="357" t="str">
        <f t="shared" si="9"/>
        <v/>
      </c>
      <c r="N73" s="357" t="str">
        <f t="shared" si="11"/>
        <v/>
      </c>
      <c r="O73" s="358"/>
      <c r="P73" s="358"/>
      <c r="Q73" s="358"/>
      <c r="R73" s="358"/>
      <c r="S73" s="358"/>
      <c r="T73" s="358"/>
      <c r="U73" s="358"/>
      <c r="V73" s="358"/>
      <c r="W73" s="358"/>
      <c r="X73" s="358"/>
      <c r="Y73" s="358"/>
      <c r="Z73" s="358"/>
      <c r="AA73" s="358"/>
      <c r="AB73" s="358"/>
      <c r="AC73" s="358"/>
      <c r="AD73" s="358"/>
      <c r="AE73" s="358"/>
      <c r="AF73" s="358"/>
      <c r="AG73" s="358"/>
      <c r="AH73" s="358"/>
      <c r="AI73" s="358"/>
      <c r="AJ73" s="358"/>
      <c r="AK73" s="358"/>
      <c r="AL73" s="358"/>
      <c r="AM73" s="358"/>
      <c r="AN73" s="358"/>
      <c r="AO73" s="358"/>
      <c r="AP73" s="358"/>
      <c r="AQ73" s="358"/>
      <c r="AR73" s="358"/>
      <c r="AS73" s="358"/>
      <c r="AT73" s="358"/>
      <c r="AU73" s="358"/>
      <c r="AV73" s="358"/>
      <c r="AW73" s="358"/>
      <c r="AX73" s="358"/>
      <c r="AY73" s="358"/>
      <c r="AZ73" s="274" t="str">
        <f t="shared" si="10"/>
        <v/>
      </c>
      <c r="BE73" s="53" t="str">
        <f t="shared" si="12"/>
        <v/>
      </c>
      <c r="BF73" s="53" t="str">
        <f t="shared" si="12"/>
        <v/>
      </c>
      <c r="BG73" s="82">
        <f t="shared" si="2"/>
        <v>0</v>
      </c>
      <c r="BH73" s="105">
        <f t="shared" si="7"/>
        <v>0</v>
      </c>
    </row>
    <row r="74" spans="2:60" x14ac:dyDescent="0.25">
      <c r="B74" s="268" t="str">
        <f t="shared" si="8"/>
        <v/>
      </c>
      <c r="C74" s="269" t="str">
        <f>IF('תנאי סף'!AK74&lt;&gt;1,"",'תנאי סף'!C74)</f>
        <v/>
      </c>
      <c r="D74" s="269" t="str">
        <f>IF('תנאי סף'!$AK74&lt;&gt;1,"",'תנאי סף'!F74)</f>
        <v/>
      </c>
      <c r="E74" s="269" t="str">
        <f>IF('תנאי סף'!$AK74&lt;&gt;1,"",'תנאי סף'!D74)</f>
        <v/>
      </c>
      <c r="F74" s="269" t="str">
        <f>IF('תנאי סף'!$AK74&lt;&gt;1,"",'תנאי סף'!E74)</f>
        <v/>
      </c>
      <c r="G74" s="270" t="str">
        <f>'התחשיב הבסיסי'!AH74</f>
        <v/>
      </c>
      <c r="H74" s="383"/>
      <c r="I74" s="271" t="str">
        <f t="shared" si="3"/>
        <v/>
      </c>
      <c r="J74" s="272"/>
      <c r="K74" s="273" t="str">
        <f>IF($F74="","",IFERROR(IF('תנאי סף'!Z74,'פרמטרים לקריטריונים'!$C$27,1),$BE$1))</f>
        <v/>
      </c>
      <c r="L74" s="356"/>
      <c r="M74" s="357" t="str">
        <f t="shared" si="9"/>
        <v/>
      </c>
      <c r="N74" s="357" t="str">
        <f t="shared" si="11"/>
        <v/>
      </c>
      <c r="O74" s="358"/>
      <c r="P74" s="358"/>
      <c r="Q74" s="358"/>
      <c r="R74" s="358"/>
      <c r="S74" s="358"/>
      <c r="T74" s="358"/>
      <c r="U74" s="358"/>
      <c r="V74" s="358"/>
      <c r="W74" s="358"/>
      <c r="X74" s="358"/>
      <c r="Y74" s="358"/>
      <c r="Z74" s="358"/>
      <c r="AA74" s="358"/>
      <c r="AB74" s="358"/>
      <c r="AC74" s="358"/>
      <c r="AD74" s="358"/>
      <c r="AE74" s="358"/>
      <c r="AF74" s="358"/>
      <c r="AG74" s="358"/>
      <c r="AH74" s="358"/>
      <c r="AI74" s="358"/>
      <c r="AJ74" s="358"/>
      <c r="AK74" s="358"/>
      <c r="AL74" s="358"/>
      <c r="AM74" s="358"/>
      <c r="AN74" s="358"/>
      <c r="AO74" s="358"/>
      <c r="AP74" s="358"/>
      <c r="AQ74" s="358"/>
      <c r="AR74" s="358"/>
      <c r="AS74" s="358"/>
      <c r="AT74" s="358"/>
      <c r="AU74" s="358"/>
      <c r="AV74" s="358"/>
      <c r="AW74" s="358"/>
      <c r="AX74" s="358"/>
      <c r="AY74" s="358"/>
      <c r="AZ74" s="274" t="str">
        <f t="shared" si="10"/>
        <v/>
      </c>
      <c r="BE74" s="53" t="str">
        <f t="shared" si="12"/>
        <v/>
      </c>
      <c r="BF74" s="53" t="str">
        <f t="shared" si="12"/>
        <v/>
      </c>
      <c r="BG74" s="82">
        <f t="shared" si="2"/>
        <v>0</v>
      </c>
      <c r="BH74" s="105">
        <f t="shared" si="7"/>
        <v>0</v>
      </c>
    </row>
    <row r="75" spans="2:60" x14ac:dyDescent="0.25">
      <c r="B75" s="268" t="str">
        <f t="shared" si="8"/>
        <v/>
      </c>
      <c r="C75" s="269" t="str">
        <f>IF('תנאי סף'!AK75&lt;&gt;1,"",'תנאי סף'!C75)</f>
        <v/>
      </c>
      <c r="D75" s="269" t="str">
        <f>IF('תנאי סף'!$AK75&lt;&gt;1,"",'תנאי סף'!F75)</f>
        <v/>
      </c>
      <c r="E75" s="269" t="str">
        <f>IF('תנאי סף'!$AK75&lt;&gt;1,"",'תנאי סף'!D75)</f>
        <v/>
      </c>
      <c r="F75" s="269" t="str">
        <f>IF('תנאי סף'!$AK75&lt;&gt;1,"",'תנאי סף'!E75)</f>
        <v/>
      </c>
      <c r="G75" s="270" t="str">
        <f>'התחשיב הבסיסי'!AH75</f>
        <v/>
      </c>
      <c r="H75" s="383"/>
      <c r="I75" s="271" t="str">
        <f t="shared" si="3"/>
        <v/>
      </c>
      <c r="J75" s="272"/>
      <c r="K75" s="273" t="str">
        <f>IF($F75="","",IFERROR(IF('תנאי סף'!Z75,'פרמטרים לקריטריונים'!$C$27,1),$BE$1))</f>
        <v/>
      </c>
      <c r="L75" s="356"/>
      <c r="M75" s="357" t="str">
        <f t="shared" si="9"/>
        <v/>
      </c>
      <c r="N75" s="357" t="str">
        <f t="shared" si="11"/>
        <v/>
      </c>
      <c r="O75" s="358"/>
      <c r="P75" s="358"/>
      <c r="Q75" s="358"/>
      <c r="R75" s="358"/>
      <c r="S75" s="358"/>
      <c r="T75" s="358"/>
      <c r="U75" s="358"/>
      <c r="V75" s="358"/>
      <c r="W75" s="358"/>
      <c r="X75" s="358"/>
      <c r="Y75" s="358"/>
      <c r="Z75" s="358"/>
      <c r="AA75" s="358"/>
      <c r="AB75" s="358"/>
      <c r="AC75" s="358"/>
      <c r="AD75" s="358"/>
      <c r="AE75" s="358"/>
      <c r="AF75" s="358"/>
      <c r="AG75" s="358"/>
      <c r="AH75" s="358"/>
      <c r="AI75" s="358"/>
      <c r="AJ75" s="358"/>
      <c r="AK75" s="358"/>
      <c r="AL75" s="358"/>
      <c r="AM75" s="358"/>
      <c r="AN75" s="358"/>
      <c r="AO75" s="358"/>
      <c r="AP75" s="358"/>
      <c r="AQ75" s="358"/>
      <c r="AR75" s="358"/>
      <c r="AS75" s="358"/>
      <c r="AT75" s="358"/>
      <c r="AU75" s="358"/>
      <c r="AV75" s="358"/>
      <c r="AW75" s="358"/>
      <c r="AX75" s="358"/>
      <c r="AY75" s="358"/>
      <c r="AZ75" s="274" t="str">
        <f t="shared" si="10"/>
        <v/>
      </c>
      <c r="BE75" s="53" t="str">
        <f t="shared" si="12"/>
        <v/>
      </c>
      <c r="BF75" s="53" t="str">
        <f t="shared" si="12"/>
        <v/>
      </c>
      <c r="BG75" s="82">
        <f t="shared" si="2"/>
        <v>0</v>
      </c>
      <c r="BH75" s="105">
        <f t="shared" si="7"/>
        <v>0</v>
      </c>
    </row>
    <row r="76" spans="2:60" x14ac:dyDescent="0.25">
      <c r="B76" s="268" t="str">
        <f t="shared" si="8"/>
        <v/>
      </c>
      <c r="C76" s="269" t="str">
        <f>IF('תנאי סף'!AK76&lt;&gt;1,"",'תנאי סף'!C76)</f>
        <v/>
      </c>
      <c r="D76" s="269" t="str">
        <f>IF('תנאי סף'!$AK76&lt;&gt;1,"",'תנאי סף'!F76)</f>
        <v/>
      </c>
      <c r="E76" s="269" t="str">
        <f>IF('תנאי סף'!$AK76&lt;&gt;1,"",'תנאי סף'!D76)</f>
        <v/>
      </c>
      <c r="F76" s="269" t="str">
        <f>IF('תנאי סף'!$AK76&lt;&gt;1,"",'תנאי סף'!E76)</f>
        <v/>
      </c>
      <c r="G76" s="270" t="str">
        <f>'התחשיב הבסיסי'!AH76</f>
        <v/>
      </c>
      <c r="H76" s="383"/>
      <c r="I76" s="271" t="str">
        <f t="shared" si="3"/>
        <v/>
      </c>
      <c r="J76" s="272"/>
      <c r="K76" s="273" t="str">
        <f>IF($F76="","",IFERROR(IF('תנאי סף'!Z76,'פרמטרים לקריטריונים'!$C$27,1),$BE$1))</f>
        <v/>
      </c>
      <c r="L76" s="356"/>
      <c r="M76" s="357" t="str">
        <f t="shared" si="9"/>
        <v/>
      </c>
      <c r="N76" s="357" t="str">
        <f t="shared" si="11"/>
        <v/>
      </c>
      <c r="O76" s="358"/>
      <c r="P76" s="358"/>
      <c r="Q76" s="358"/>
      <c r="R76" s="358"/>
      <c r="S76" s="358"/>
      <c r="T76" s="358"/>
      <c r="U76" s="358"/>
      <c r="V76" s="358"/>
      <c r="W76" s="358"/>
      <c r="X76" s="358"/>
      <c r="Y76" s="358"/>
      <c r="Z76" s="358"/>
      <c r="AA76" s="358"/>
      <c r="AB76" s="358"/>
      <c r="AC76" s="358"/>
      <c r="AD76" s="358"/>
      <c r="AE76" s="358"/>
      <c r="AF76" s="358"/>
      <c r="AG76" s="358"/>
      <c r="AH76" s="358"/>
      <c r="AI76" s="358"/>
      <c r="AJ76" s="358"/>
      <c r="AK76" s="358"/>
      <c r="AL76" s="358"/>
      <c r="AM76" s="358"/>
      <c r="AN76" s="358"/>
      <c r="AO76" s="358"/>
      <c r="AP76" s="358"/>
      <c r="AQ76" s="358"/>
      <c r="AR76" s="358"/>
      <c r="AS76" s="358"/>
      <c r="AT76" s="358"/>
      <c r="AU76" s="358"/>
      <c r="AV76" s="358"/>
      <c r="AW76" s="358"/>
      <c r="AX76" s="358"/>
      <c r="AY76" s="358"/>
      <c r="AZ76" s="274" t="str">
        <f t="shared" si="10"/>
        <v/>
      </c>
      <c r="BE76" s="53" t="str">
        <f t="shared" si="12"/>
        <v/>
      </c>
      <c r="BF76" s="53" t="str">
        <f t="shared" si="12"/>
        <v/>
      </c>
      <c r="BG76" s="82">
        <f t="shared" si="2"/>
        <v>0</v>
      </c>
      <c r="BH76" s="105">
        <f t="shared" si="7"/>
        <v>0</v>
      </c>
    </row>
    <row r="77" spans="2:60" x14ac:dyDescent="0.25">
      <c r="B77" s="268" t="str">
        <f t="shared" si="8"/>
        <v/>
      </c>
      <c r="C77" s="269" t="str">
        <f>IF('תנאי סף'!AK77&lt;&gt;1,"",'תנאי סף'!C77)</f>
        <v/>
      </c>
      <c r="D77" s="269" t="str">
        <f>IF('תנאי סף'!$AK77&lt;&gt;1,"",'תנאי סף'!F77)</f>
        <v/>
      </c>
      <c r="E77" s="269" t="str">
        <f>IF('תנאי סף'!$AK77&lt;&gt;1,"",'תנאי סף'!D77)</f>
        <v/>
      </c>
      <c r="F77" s="269" t="str">
        <f>IF('תנאי סף'!$AK77&lt;&gt;1,"",'תנאי סף'!E77)</f>
        <v/>
      </c>
      <c r="G77" s="270" t="str">
        <f>'התחשיב הבסיסי'!AH77</f>
        <v/>
      </c>
      <c r="H77" s="383"/>
      <c r="I77" s="271" t="str">
        <f t="shared" si="3"/>
        <v/>
      </c>
      <c r="J77" s="272"/>
      <c r="K77" s="273" t="str">
        <f>IF($F77="","",IFERROR(IF('תנאי סף'!Z77,'פרמטרים לקריטריונים'!$C$27,1),$BE$1))</f>
        <v/>
      </c>
      <c r="L77" s="356"/>
      <c r="M77" s="357" t="str">
        <f t="shared" si="9"/>
        <v/>
      </c>
      <c r="N77" s="357" t="str">
        <f t="shared" si="11"/>
        <v/>
      </c>
      <c r="O77" s="358"/>
      <c r="P77" s="358"/>
      <c r="Q77" s="358"/>
      <c r="R77" s="358"/>
      <c r="S77" s="358"/>
      <c r="T77" s="358"/>
      <c r="U77" s="358"/>
      <c r="V77" s="358"/>
      <c r="W77" s="358"/>
      <c r="X77" s="358"/>
      <c r="Y77" s="358"/>
      <c r="Z77" s="358"/>
      <c r="AA77" s="358"/>
      <c r="AB77" s="358"/>
      <c r="AC77" s="358"/>
      <c r="AD77" s="358"/>
      <c r="AE77" s="358"/>
      <c r="AF77" s="358"/>
      <c r="AG77" s="358"/>
      <c r="AH77" s="358"/>
      <c r="AI77" s="358"/>
      <c r="AJ77" s="358"/>
      <c r="AK77" s="358"/>
      <c r="AL77" s="358"/>
      <c r="AM77" s="358"/>
      <c r="AN77" s="358"/>
      <c r="AO77" s="358"/>
      <c r="AP77" s="358"/>
      <c r="AQ77" s="358"/>
      <c r="AR77" s="358"/>
      <c r="AS77" s="358"/>
      <c r="AT77" s="358"/>
      <c r="AU77" s="358"/>
      <c r="AV77" s="358"/>
      <c r="AW77" s="358"/>
      <c r="AX77" s="358"/>
      <c r="AY77" s="358"/>
      <c r="AZ77" s="274" t="str">
        <f t="shared" si="10"/>
        <v/>
      </c>
      <c r="BE77" s="53" t="str">
        <f t="shared" si="12"/>
        <v/>
      </c>
      <c r="BF77" s="53" t="str">
        <f t="shared" si="12"/>
        <v/>
      </c>
      <c r="BG77" s="82">
        <f t="shared" si="2"/>
        <v>0</v>
      </c>
      <c r="BH77" s="105">
        <f t="shared" si="7"/>
        <v>0</v>
      </c>
    </row>
    <row r="78" spans="2:60" x14ac:dyDescent="0.25">
      <c r="B78" s="268" t="str">
        <f t="shared" si="8"/>
        <v/>
      </c>
      <c r="C78" s="269" t="str">
        <f>IF('תנאי סף'!AK78&lt;&gt;1,"",'תנאי סף'!C78)</f>
        <v/>
      </c>
      <c r="D78" s="269" t="str">
        <f>IF('תנאי סף'!$AK78&lt;&gt;1,"",'תנאי סף'!F78)</f>
        <v/>
      </c>
      <c r="E78" s="269" t="str">
        <f>IF('תנאי סף'!$AK78&lt;&gt;1,"",'תנאי סף'!D78)</f>
        <v/>
      </c>
      <c r="F78" s="269" t="str">
        <f>IF('תנאי סף'!$AK78&lt;&gt;1,"",'תנאי סף'!E78)</f>
        <v/>
      </c>
      <c r="G78" s="270" t="str">
        <f>'התחשיב הבסיסי'!AH78</f>
        <v/>
      </c>
      <c r="H78" s="383"/>
      <c r="I78" s="271" t="str">
        <f t="shared" si="3"/>
        <v/>
      </c>
      <c r="J78" s="272"/>
      <c r="K78" s="273" t="str">
        <f>IF($F78="","",IFERROR(IF('תנאי סף'!Z78,'פרמטרים לקריטריונים'!$C$27,1),$BE$1))</f>
        <v/>
      </c>
      <c r="L78" s="356"/>
      <c r="M78" s="357" t="str">
        <f t="shared" si="9"/>
        <v/>
      </c>
      <c r="N78" s="357" t="str">
        <f t="shared" si="11"/>
        <v/>
      </c>
      <c r="O78" s="358"/>
      <c r="P78" s="358"/>
      <c r="Q78" s="358"/>
      <c r="R78" s="358"/>
      <c r="S78" s="358"/>
      <c r="T78" s="358"/>
      <c r="U78" s="358"/>
      <c r="V78" s="358"/>
      <c r="W78" s="358"/>
      <c r="X78" s="358"/>
      <c r="Y78" s="358"/>
      <c r="Z78" s="358"/>
      <c r="AA78" s="358"/>
      <c r="AB78" s="358"/>
      <c r="AC78" s="358"/>
      <c r="AD78" s="358"/>
      <c r="AE78" s="358"/>
      <c r="AF78" s="358"/>
      <c r="AG78" s="358"/>
      <c r="AH78" s="358"/>
      <c r="AI78" s="358"/>
      <c r="AJ78" s="358"/>
      <c r="AK78" s="358"/>
      <c r="AL78" s="358"/>
      <c r="AM78" s="358"/>
      <c r="AN78" s="358"/>
      <c r="AO78" s="358"/>
      <c r="AP78" s="358"/>
      <c r="AQ78" s="358"/>
      <c r="AR78" s="358"/>
      <c r="AS78" s="358"/>
      <c r="AT78" s="358"/>
      <c r="AU78" s="358"/>
      <c r="AV78" s="358"/>
      <c r="AW78" s="358"/>
      <c r="AX78" s="358"/>
      <c r="AY78" s="358"/>
      <c r="AZ78" s="274" t="str">
        <f t="shared" si="10"/>
        <v/>
      </c>
      <c r="BE78" s="53" t="str">
        <f t="shared" si="12"/>
        <v/>
      </c>
      <c r="BF78" s="53" t="str">
        <f t="shared" si="12"/>
        <v/>
      </c>
      <c r="BG78" s="82">
        <f t="shared" si="2"/>
        <v>0</v>
      </c>
      <c r="BH78" s="105">
        <f t="shared" si="7"/>
        <v>0</v>
      </c>
    </row>
    <row r="79" spans="2:60" x14ac:dyDescent="0.25">
      <c r="B79" s="268" t="str">
        <f t="shared" si="8"/>
        <v/>
      </c>
      <c r="C79" s="269" t="str">
        <f>IF('תנאי סף'!AK79&lt;&gt;1,"",'תנאי סף'!C79)</f>
        <v/>
      </c>
      <c r="D79" s="269" t="str">
        <f>IF('תנאי סף'!$AK79&lt;&gt;1,"",'תנאי סף'!F79)</f>
        <v/>
      </c>
      <c r="E79" s="269" t="str">
        <f>IF('תנאי סף'!$AK79&lt;&gt;1,"",'תנאי סף'!D79)</f>
        <v/>
      </c>
      <c r="F79" s="269" t="str">
        <f>IF('תנאי סף'!$AK79&lt;&gt;1,"",'תנאי סף'!E79)</f>
        <v/>
      </c>
      <c r="G79" s="270" t="str">
        <f>'התחשיב הבסיסי'!AH79</f>
        <v/>
      </c>
      <c r="H79" s="383"/>
      <c r="I79" s="271" t="str">
        <f t="shared" si="3"/>
        <v/>
      </c>
      <c r="J79" s="272"/>
      <c r="K79" s="273" t="str">
        <f>IF($F79="","",IFERROR(IF('תנאי סף'!Z79,'פרמטרים לקריטריונים'!$C$27,1),$BE$1))</f>
        <v/>
      </c>
      <c r="L79" s="356"/>
      <c r="M79" s="357" t="str">
        <f t="shared" si="9"/>
        <v/>
      </c>
      <c r="N79" s="357" t="str">
        <f t="shared" si="11"/>
        <v/>
      </c>
      <c r="O79" s="358"/>
      <c r="P79" s="358"/>
      <c r="Q79" s="358"/>
      <c r="R79" s="358"/>
      <c r="S79" s="358"/>
      <c r="T79" s="358"/>
      <c r="U79" s="358"/>
      <c r="V79" s="358"/>
      <c r="W79" s="358"/>
      <c r="X79" s="358"/>
      <c r="Y79" s="358"/>
      <c r="Z79" s="358"/>
      <c r="AA79" s="358"/>
      <c r="AB79" s="358"/>
      <c r="AC79" s="358"/>
      <c r="AD79" s="358"/>
      <c r="AE79" s="358"/>
      <c r="AF79" s="358"/>
      <c r="AG79" s="358"/>
      <c r="AH79" s="358"/>
      <c r="AI79" s="358"/>
      <c r="AJ79" s="358"/>
      <c r="AK79" s="358"/>
      <c r="AL79" s="358"/>
      <c r="AM79" s="358"/>
      <c r="AN79" s="358"/>
      <c r="AO79" s="358"/>
      <c r="AP79" s="358"/>
      <c r="AQ79" s="358"/>
      <c r="AR79" s="358"/>
      <c r="AS79" s="358"/>
      <c r="AT79" s="358"/>
      <c r="AU79" s="358"/>
      <c r="AV79" s="358"/>
      <c r="AW79" s="358"/>
      <c r="AX79" s="358"/>
      <c r="AY79" s="358"/>
      <c r="AZ79" s="274" t="str">
        <f t="shared" si="10"/>
        <v/>
      </c>
      <c r="BE79" s="53" t="str">
        <f t="shared" si="12"/>
        <v/>
      </c>
      <c r="BF79" s="53" t="str">
        <f t="shared" si="12"/>
        <v/>
      </c>
      <c r="BG79" s="82">
        <f t="shared" si="2"/>
        <v>0</v>
      </c>
      <c r="BH79" s="105">
        <f t="shared" si="7"/>
        <v>0</v>
      </c>
    </row>
    <row r="80" spans="2:60" x14ac:dyDescent="0.25">
      <c r="B80" s="268" t="str">
        <f t="shared" si="8"/>
        <v/>
      </c>
      <c r="C80" s="269" t="str">
        <f>IF('תנאי סף'!AK80&lt;&gt;1,"",'תנאי סף'!C80)</f>
        <v/>
      </c>
      <c r="D80" s="269" t="str">
        <f>IF('תנאי סף'!$AK80&lt;&gt;1,"",'תנאי סף'!F80)</f>
        <v/>
      </c>
      <c r="E80" s="269" t="str">
        <f>IF('תנאי סף'!$AK80&lt;&gt;1,"",'תנאי סף'!D80)</f>
        <v/>
      </c>
      <c r="F80" s="269" t="str">
        <f>IF('תנאי סף'!$AK80&lt;&gt;1,"",'תנאי סף'!E80)</f>
        <v/>
      </c>
      <c r="G80" s="270" t="str">
        <f>'התחשיב הבסיסי'!AH80</f>
        <v/>
      </c>
      <c r="H80" s="383"/>
      <c r="I80" s="271" t="str">
        <f t="shared" si="3"/>
        <v/>
      </c>
      <c r="J80" s="272"/>
      <c r="K80" s="273" t="str">
        <f>IF($F80="","",IFERROR(IF('תנאי סף'!Z80,'פרמטרים לקריטריונים'!$C$27,1),$BE$1))</f>
        <v/>
      </c>
      <c r="L80" s="356"/>
      <c r="M80" s="357" t="str">
        <f t="shared" si="9"/>
        <v/>
      </c>
      <c r="N80" s="357" t="str">
        <f t="shared" si="11"/>
        <v/>
      </c>
      <c r="O80" s="358"/>
      <c r="P80" s="358"/>
      <c r="Q80" s="358"/>
      <c r="R80" s="358"/>
      <c r="S80" s="358"/>
      <c r="T80" s="358"/>
      <c r="U80" s="358"/>
      <c r="V80" s="358"/>
      <c r="W80" s="358"/>
      <c r="X80" s="358"/>
      <c r="Y80" s="358"/>
      <c r="Z80" s="358"/>
      <c r="AA80" s="358"/>
      <c r="AB80" s="358"/>
      <c r="AC80" s="358"/>
      <c r="AD80" s="358"/>
      <c r="AE80" s="358"/>
      <c r="AF80" s="358"/>
      <c r="AG80" s="358"/>
      <c r="AH80" s="358"/>
      <c r="AI80" s="358"/>
      <c r="AJ80" s="358"/>
      <c r="AK80" s="358"/>
      <c r="AL80" s="358"/>
      <c r="AM80" s="358"/>
      <c r="AN80" s="358"/>
      <c r="AO80" s="358"/>
      <c r="AP80" s="358"/>
      <c r="AQ80" s="358"/>
      <c r="AR80" s="358"/>
      <c r="AS80" s="358"/>
      <c r="AT80" s="358"/>
      <c r="AU80" s="358"/>
      <c r="AV80" s="358"/>
      <c r="AW80" s="358"/>
      <c r="AX80" s="358"/>
      <c r="AY80" s="358"/>
      <c r="AZ80" s="274" t="str">
        <f t="shared" si="10"/>
        <v/>
      </c>
      <c r="BE80" s="53" t="str">
        <f t="shared" si="12"/>
        <v/>
      </c>
      <c r="BF80" s="53" t="str">
        <f t="shared" si="12"/>
        <v/>
      </c>
      <c r="BG80" s="82">
        <f t="shared" si="2"/>
        <v>0</v>
      </c>
      <c r="BH80" s="105">
        <f t="shared" si="7"/>
        <v>0</v>
      </c>
    </row>
    <row r="81" spans="2:60" x14ac:dyDescent="0.25">
      <c r="B81" s="268" t="str">
        <f t="shared" si="8"/>
        <v/>
      </c>
      <c r="C81" s="269" t="str">
        <f>IF('תנאי סף'!AK81&lt;&gt;1,"",'תנאי סף'!C81)</f>
        <v/>
      </c>
      <c r="D81" s="269" t="str">
        <f>IF('תנאי סף'!$AK81&lt;&gt;1,"",'תנאי סף'!F81)</f>
        <v/>
      </c>
      <c r="E81" s="269" t="str">
        <f>IF('תנאי סף'!$AK81&lt;&gt;1,"",'תנאי סף'!D81)</f>
        <v/>
      </c>
      <c r="F81" s="269" t="str">
        <f>IF('תנאי סף'!$AK81&lt;&gt;1,"",'תנאי סף'!E81)</f>
        <v/>
      </c>
      <c r="G81" s="270" t="str">
        <f>'התחשיב הבסיסי'!AH81</f>
        <v/>
      </c>
      <c r="H81" s="383"/>
      <c r="I81" s="271" t="str">
        <f t="shared" si="3"/>
        <v/>
      </c>
      <c r="J81" s="272"/>
      <c r="K81" s="273" t="str">
        <f>IF($F81="","",IFERROR(IF('תנאי סף'!Z81,'פרמטרים לקריטריונים'!$C$27,1),$BE$1))</f>
        <v/>
      </c>
      <c r="L81" s="356"/>
      <c r="M81" s="357" t="str">
        <f t="shared" si="9"/>
        <v/>
      </c>
      <c r="N81" s="357" t="str">
        <f t="shared" si="11"/>
        <v/>
      </c>
      <c r="O81" s="358"/>
      <c r="P81" s="358"/>
      <c r="Q81" s="358"/>
      <c r="R81" s="358"/>
      <c r="S81" s="358"/>
      <c r="T81" s="358"/>
      <c r="U81" s="358"/>
      <c r="V81" s="358"/>
      <c r="W81" s="358"/>
      <c r="X81" s="358"/>
      <c r="Y81" s="358"/>
      <c r="Z81" s="358"/>
      <c r="AA81" s="358"/>
      <c r="AB81" s="358"/>
      <c r="AC81" s="358"/>
      <c r="AD81" s="358"/>
      <c r="AE81" s="358"/>
      <c r="AF81" s="358"/>
      <c r="AG81" s="358"/>
      <c r="AH81" s="358"/>
      <c r="AI81" s="358"/>
      <c r="AJ81" s="358"/>
      <c r="AK81" s="358"/>
      <c r="AL81" s="358"/>
      <c r="AM81" s="358"/>
      <c r="AN81" s="358"/>
      <c r="AO81" s="358"/>
      <c r="AP81" s="358"/>
      <c r="AQ81" s="358"/>
      <c r="AR81" s="358"/>
      <c r="AS81" s="358"/>
      <c r="AT81" s="358"/>
      <c r="AU81" s="358"/>
      <c r="AV81" s="358"/>
      <c r="AW81" s="358"/>
      <c r="AX81" s="358"/>
      <c r="AY81" s="358"/>
      <c r="AZ81" s="274" t="str">
        <f t="shared" si="10"/>
        <v/>
      </c>
      <c r="BE81" s="53" t="str">
        <f t="shared" si="12"/>
        <v/>
      </c>
      <c r="BF81" s="53" t="str">
        <f t="shared" si="12"/>
        <v/>
      </c>
      <c r="BG81" s="82">
        <f t="shared" si="2"/>
        <v>0</v>
      </c>
      <c r="BH81" s="105">
        <f t="shared" si="7"/>
        <v>0</v>
      </c>
    </row>
    <row r="82" spans="2:60" x14ac:dyDescent="0.25">
      <c r="B82" s="268" t="str">
        <f t="shared" si="8"/>
        <v/>
      </c>
      <c r="C82" s="269" t="str">
        <f>IF('תנאי סף'!AK82&lt;&gt;1,"",'תנאי סף'!C82)</f>
        <v/>
      </c>
      <c r="D82" s="269" t="str">
        <f>IF('תנאי סף'!$AK82&lt;&gt;1,"",'תנאי סף'!F82)</f>
        <v/>
      </c>
      <c r="E82" s="269" t="str">
        <f>IF('תנאי סף'!$AK82&lt;&gt;1,"",'תנאי סף'!D82)</f>
        <v/>
      </c>
      <c r="F82" s="269" t="str">
        <f>IF('תנאי סף'!$AK82&lt;&gt;1,"",'תנאי סף'!E82)</f>
        <v/>
      </c>
      <c r="G82" s="270" t="str">
        <f>'התחשיב הבסיסי'!AH82</f>
        <v/>
      </c>
      <c r="H82" s="383"/>
      <c r="I82" s="271" t="str">
        <f t="shared" si="3"/>
        <v/>
      </c>
      <c r="J82" s="272"/>
      <c r="K82" s="273" t="str">
        <f>IF($F82="","",IFERROR(IF('תנאי סף'!Z82,'פרמטרים לקריטריונים'!$C$27,1),$BE$1))</f>
        <v/>
      </c>
      <c r="L82" s="356"/>
      <c r="M82" s="357" t="str">
        <f t="shared" si="9"/>
        <v/>
      </c>
      <c r="N82" s="357" t="str">
        <f t="shared" si="11"/>
        <v/>
      </c>
      <c r="O82" s="358"/>
      <c r="P82" s="358"/>
      <c r="Q82" s="358"/>
      <c r="R82" s="358"/>
      <c r="S82" s="358"/>
      <c r="T82" s="358"/>
      <c r="U82" s="358"/>
      <c r="V82" s="358"/>
      <c r="W82" s="358"/>
      <c r="X82" s="358"/>
      <c r="Y82" s="358"/>
      <c r="Z82" s="358"/>
      <c r="AA82" s="358"/>
      <c r="AB82" s="358"/>
      <c r="AC82" s="358"/>
      <c r="AD82" s="358"/>
      <c r="AE82" s="358"/>
      <c r="AF82" s="358"/>
      <c r="AG82" s="358"/>
      <c r="AH82" s="358"/>
      <c r="AI82" s="358"/>
      <c r="AJ82" s="358"/>
      <c r="AK82" s="358"/>
      <c r="AL82" s="358"/>
      <c r="AM82" s="358"/>
      <c r="AN82" s="358"/>
      <c r="AO82" s="358"/>
      <c r="AP82" s="358"/>
      <c r="AQ82" s="358"/>
      <c r="AR82" s="358"/>
      <c r="AS82" s="358"/>
      <c r="AT82" s="358"/>
      <c r="AU82" s="358"/>
      <c r="AV82" s="358"/>
      <c r="AW82" s="358"/>
      <c r="AX82" s="358"/>
      <c r="AY82" s="358"/>
      <c r="AZ82" s="274" t="str">
        <f t="shared" si="10"/>
        <v/>
      </c>
      <c r="BE82" s="53" t="str">
        <f t="shared" si="12"/>
        <v/>
      </c>
      <c r="BF82" s="53" t="str">
        <f t="shared" si="12"/>
        <v/>
      </c>
      <c r="BG82" s="82">
        <f t="shared" si="2"/>
        <v>0</v>
      </c>
      <c r="BH82" s="105">
        <f t="shared" si="7"/>
        <v>0</v>
      </c>
    </row>
    <row r="83" spans="2:60" x14ac:dyDescent="0.25">
      <c r="B83" s="268" t="str">
        <f t="shared" si="8"/>
        <v/>
      </c>
      <c r="C83" s="269" t="str">
        <f>IF('תנאי סף'!AK83&lt;&gt;1,"",'תנאי סף'!C83)</f>
        <v/>
      </c>
      <c r="D83" s="269" t="str">
        <f>IF('תנאי סף'!$AK83&lt;&gt;1,"",'תנאי סף'!F83)</f>
        <v/>
      </c>
      <c r="E83" s="269" t="str">
        <f>IF('תנאי סף'!$AK83&lt;&gt;1,"",'תנאי סף'!D83)</f>
        <v/>
      </c>
      <c r="F83" s="269" t="str">
        <f>IF('תנאי סף'!$AK83&lt;&gt;1,"",'תנאי סף'!E83)</f>
        <v/>
      </c>
      <c r="G83" s="270" t="str">
        <f>'התחשיב הבסיסי'!AH83</f>
        <v/>
      </c>
      <c r="H83" s="383"/>
      <c r="I83" s="271" t="str">
        <f t="shared" si="3"/>
        <v/>
      </c>
      <c r="J83" s="272"/>
      <c r="K83" s="273" t="str">
        <f>IF($F83="","",IFERROR(IF('תנאי סף'!Z83,'פרמטרים לקריטריונים'!$C$27,1),$BE$1))</f>
        <v/>
      </c>
      <c r="L83" s="356"/>
      <c r="M83" s="357" t="str">
        <f t="shared" si="9"/>
        <v/>
      </c>
      <c r="N83" s="357" t="str">
        <f t="shared" si="11"/>
        <v/>
      </c>
      <c r="O83" s="358"/>
      <c r="P83" s="358"/>
      <c r="Q83" s="358"/>
      <c r="R83" s="358"/>
      <c r="S83" s="358"/>
      <c r="T83" s="358"/>
      <c r="U83" s="358"/>
      <c r="V83" s="358"/>
      <c r="W83" s="358"/>
      <c r="X83" s="358"/>
      <c r="Y83" s="358"/>
      <c r="Z83" s="358"/>
      <c r="AA83" s="358"/>
      <c r="AB83" s="358"/>
      <c r="AC83" s="358"/>
      <c r="AD83" s="358"/>
      <c r="AE83" s="358"/>
      <c r="AF83" s="358"/>
      <c r="AG83" s="358"/>
      <c r="AH83" s="358"/>
      <c r="AI83" s="358"/>
      <c r="AJ83" s="358"/>
      <c r="AK83" s="358"/>
      <c r="AL83" s="358"/>
      <c r="AM83" s="358"/>
      <c r="AN83" s="358"/>
      <c r="AO83" s="358"/>
      <c r="AP83" s="358"/>
      <c r="AQ83" s="358"/>
      <c r="AR83" s="358"/>
      <c r="AS83" s="358"/>
      <c r="AT83" s="358"/>
      <c r="AU83" s="358"/>
      <c r="AV83" s="358"/>
      <c r="AW83" s="358"/>
      <c r="AX83" s="358"/>
      <c r="AY83" s="358"/>
      <c r="AZ83" s="274" t="str">
        <f t="shared" si="10"/>
        <v/>
      </c>
      <c r="BE83" s="53" t="str">
        <f t="shared" si="12"/>
        <v/>
      </c>
      <c r="BF83" s="53" t="str">
        <f t="shared" si="12"/>
        <v/>
      </c>
      <c r="BG83" s="82">
        <f t="shared" si="2"/>
        <v>0</v>
      </c>
      <c r="BH83" s="105">
        <f t="shared" si="7"/>
        <v>0</v>
      </c>
    </row>
    <row r="84" spans="2:60" x14ac:dyDescent="0.25">
      <c r="B84" s="268" t="str">
        <f t="shared" si="8"/>
        <v/>
      </c>
      <c r="C84" s="269" t="str">
        <f>IF('תנאי סף'!AK84&lt;&gt;1,"",'תנאי סף'!C84)</f>
        <v/>
      </c>
      <c r="D84" s="269" t="str">
        <f>IF('תנאי סף'!$AK84&lt;&gt;1,"",'תנאי סף'!F84)</f>
        <v/>
      </c>
      <c r="E84" s="269" t="str">
        <f>IF('תנאי סף'!$AK84&lt;&gt;1,"",'תנאי סף'!D84)</f>
        <v/>
      </c>
      <c r="F84" s="269" t="str">
        <f>IF('תנאי סף'!$AK84&lt;&gt;1,"",'תנאי סף'!E84)</f>
        <v/>
      </c>
      <c r="G84" s="270" t="str">
        <f>'התחשיב הבסיסי'!AH84</f>
        <v/>
      </c>
      <c r="H84" s="383"/>
      <c r="I84" s="271" t="str">
        <f t="shared" si="3"/>
        <v/>
      </c>
      <c r="J84" s="272"/>
      <c r="K84" s="273" t="str">
        <f>IF($F84="","",IFERROR(IF('תנאי סף'!Z84,'פרמטרים לקריטריונים'!$C$27,1),$BE$1))</f>
        <v/>
      </c>
      <c r="L84" s="356"/>
      <c r="M84" s="357" t="str">
        <f t="shared" si="9"/>
        <v/>
      </c>
      <c r="N84" s="357" t="str">
        <f t="shared" si="11"/>
        <v/>
      </c>
      <c r="O84" s="358"/>
      <c r="P84" s="358"/>
      <c r="Q84" s="358"/>
      <c r="R84" s="358"/>
      <c r="S84" s="358"/>
      <c r="T84" s="358"/>
      <c r="U84" s="358"/>
      <c r="V84" s="358"/>
      <c r="W84" s="358"/>
      <c r="X84" s="358"/>
      <c r="Y84" s="358"/>
      <c r="Z84" s="358"/>
      <c r="AA84" s="358"/>
      <c r="AB84" s="358"/>
      <c r="AC84" s="358"/>
      <c r="AD84" s="358"/>
      <c r="AE84" s="358"/>
      <c r="AF84" s="358"/>
      <c r="AG84" s="358"/>
      <c r="AH84" s="358"/>
      <c r="AI84" s="358"/>
      <c r="AJ84" s="358"/>
      <c r="AK84" s="358"/>
      <c r="AL84" s="358"/>
      <c r="AM84" s="358"/>
      <c r="AN84" s="358"/>
      <c r="AO84" s="358"/>
      <c r="AP84" s="358"/>
      <c r="AQ84" s="358"/>
      <c r="AR84" s="358"/>
      <c r="AS84" s="358"/>
      <c r="AT84" s="358"/>
      <c r="AU84" s="358"/>
      <c r="AV84" s="358"/>
      <c r="AW84" s="358"/>
      <c r="AX84" s="358"/>
      <c r="AY84" s="358"/>
      <c r="AZ84" s="274" t="str">
        <f t="shared" si="10"/>
        <v/>
      </c>
      <c r="BE84" s="53" t="str">
        <f t="shared" si="12"/>
        <v/>
      </c>
      <c r="BF84" s="53" t="str">
        <f t="shared" si="12"/>
        <v/>
      </c>
      <c r="BG84" s="82">
        <f t="shared" si="2"/>
        <v>0</v>
      </c>
      <c r="BH84" s="105">
        <f t="shared" si="7"/>
        <v>0</v>
      </c>
    </row>
    <row r="85" spans="2:60" x14ac:dyDescent="0.25">
      <c r="B85" s="268" t="str">
        <f t="shared" si="8"/>
        <v/>
      </c>
      <c r="C85" s="269" t="str">
        <f>IF('תנאי סף'!AK85&lt;&gt;1,"",'תנאי סף'!C85)</f>
        <v/>
      </c>
      <c r="D85" s="269" t="str">
        <f>IF('תנאי סף'!$AK85&lt;&gt;1,"",'תנאי סף'!F85)</f>
        <v/>
      </c>
      <c r="E85" s="269" t="str">
        <f>IF('תנאי סף'!$AK85&lt;&gt;1,"",'תנאי סף'!D85)</f>
        <v/>
      </c>
      <c r="F85" s="269" t="str">
        <f>IF('תנאי סף'!$AK85&lt;&gt;1,"",'תנאי סף'!E85)</f>
        <v/>
      </c>
      <c r="G85" s="270" t="str">
        <f>'התחשיב הבסיסי'!AH85</f>
        <v/>
      </c>
      <c r="H85" s="383"/>
      <c r="I85" s="271" t="str">
        <f t="shared" si="3"/>
        <v/>
      </c>
      <c r="J85" s="272"/>
      <c r="K85" s="273" t="str">
        <f>IF($F85="","",IFERROR(IF('תנאי סף'!Z85,'פרמטרים לקריטריונים'!$C$27,1),$BE$1))</f>
        <v/>
      </c>
      <c r="L85" s="356"/>
      <c r="M85" s="357" t="str">
        <f t="shared" si="9"/>
        <v/>
      </c>
      <c r="N85" s="357" t="str">
        <f t="shared" si="11"/>
        <v/>
      </c>
      <c r="O85" s="358"/>
      <c r="P85" s="358"/>
      <c r="Q85" s="358"/>
      <c r="R85" s="358"/>
      <c r="S85" s="358"/>
      <c r="T85" s="358"/>
      <c r="U85" s="358"/>
      <c r="V85" s="358"/>
      <c r="W85" s="358"/>
      <c r="X85" s="358"/>
      <c r="Y85" s="358"/>
      <c r="Z85" s="358"/>
      <c r="AA85" s="358"/>
      <c r="AB85" s="358"/>
      <c r="AC85" s="358"/>
      <c r="AD85" s="358"/>
      <c r="AE85" s="358"/>
      <c r="AF85" s="358"/>
      <c r="AG85" s="358"/>
      <c r="AH85" s="358"/>
      <c r="AI85" s="358"/>
      <c r="AJ85" s="358"/>
      <c r="AK85" s="358"/>
      <c r="AL85" s="358"/>
      <c r="AM85" s="358"/>
      <c r="AN85" s="358"/>
      <c r="AO85" s="358"/>
      <c r="AP85" s="358"/>
      <c r="AQ85" s="358"/>
      <c r="AR85" s="358"/>
      <c r="AS85" s="358"/>
      <c r="AT85" s="358"/>
      <c r="AU85" s="358"/>
      <c r="AV85" s="358"/>
      <c r="AW85" s="358"/>
      <c r="AX85" s="358"/>
      <c r="AY85" s="358"/>
      <c r="AZ85" s="274" t="str">
        <f t="shared" si="10"/>
        <v/>
      </c>
      <c r="BE85" s="53" t="str">
        <f t="shared" si="12"/>
        <v/>
      </c>
      <c r="BF85" s="53" t="str">
        <f t="shared" si="12"/>
        <v/>
      </c>
      <c r="BG85" s="82">
        <f t="shared" si="2"/>
        <v>0</v>
      </c>
      <c r="BH85" s="105">
        <f t="shared" si="7"/>
        <v>0</v>
      </c>
    </row>
    <row r="86" spans="2:60" x14ac:dyDescent="0.25">
      <c r="B86" s="268" t="str">
        <f t="shared" si="8"/>
        <v/>
      </c>
      <c r="C86" s="269" t="str">
        <f>IF('תנאי סף'!AK86&lt;&gt;1,"",'תנאי סף'!C86)</f>
        <v/>
      </c>
      <c r="D86" s="269" t="str">
        <f>IF('תנאי סף'!$AK86&lt;&gt;1,"",'תנאי סף'!F86)</f>
        <v/>
      </c>
      <c r="E86" s="269" t="str">
        <f>IF('תנאי סף'!$AK86&lt;&gt;1,"",'תנאי סף'!D86)</f>
        <v/>
      </c>
      <c r="F86" s="269" t="str">
        <f>IF('תנאי סף'!$AK86&lt;&gt;1,"",'תנאי סף'!E86)</f>
        <v/>
      </c>
      <c r="G86" s="270" t="str">
        <f>'התחשיב הבסיסי'!AH86</f>
        <v/>
      </c>
      <c r="H86" s="383"/>
      <c r="I86" s="271" t="str">
        <f t="shared" si="3"/>
        <v/>
      </c>
      <c r="J86" s="272"/>
      <c r="K86" s="273" t="str">
        <f>IF($F86="","",IFERROR(IF('תנאי סף'!Z86,'פרמטרים לקריטריונים'!$C$27,1),$BE$1))</f>
        <v/>
      </c>
      <c r="L86" s="356"/>
      <c r="M86" s="357" t="str">
        <f t="shared" si="9"/>
        <v/>
      </c>
      <c r="N86" s="357" t="str">
        <f t="shared" si="11"/>
        <v/>
      </c>
      <c r="O86" s="358"/>
      <c r="P86" s="358"/>
      <c r="Q86" s="358"/>
      <c r="R86" s="358"/>
      <c r="S86" s="358"/>
      <c r="T86" s="358"/>
      <c r="U86" s="358"/>
      <c r="V86" s="358"/>
      <c r="W86" s="358"/>
      <c r="X86" s="358"/>
      <c r="Y86" s="358"/>
      <c r="Z86" s="358"/>
      <c r="AA86" s="358"/>
      <c r="AB86" s="358"/>
      <c r="AC86" s="358"/>
      <c r="AD86" s="358"/>
      <c r="AE86" s="358"/>
      <c r="AF86" s="358"/>
      <c r="AG86" s="358"/>
      <c r="AH86" s="358"/>
      <c r="AI86" s="358"/>
      <c r="AJ86" s="358"/>
      <c r="AK86" s="358"/>
      <c r="AL86" s="358"/>
      <c r="AM86" s="358"/>
      <c r="AN86" s="358"/>
      <c r="AO86" s="358"/>
      <c r="AP86" s="358"/>
      <c r="AQ86" s="358"/>
      <c r="AR86" s="358"/>
      <c r="AS86" s="358"/>
      <c r="AT86" s="358"/>
      <c r="AU86" s="358"/>
      <c r="AV86" s="358"/>
      <c r="AW86" s="358"/>
      <c r="AX86" s="358"/>
      <c r="AY86" s="358"/>
      <c r="AZ86" s="274" t="str">
        <f t="shared" si="10"/>
        <v/>
      </c>
      <c r="BE86" s="53" t="str">
        <f t="shared" si="12"/>
        <v/>
      </c>
      <c r="BF86" s="53" t="str">
        <f t="shared" si="12"/>
        <v/>
      </c>
      <c r="BG86" s="82">
        <f t="shared" si="2"/>
        <v>0</v>
      </c>
      <c r="BH86" s="105">
        <f t="shared" si="7"/>
        <v>0</v>
      </c>
    </row>
    <row r="87" spans="2:60" x14ac:dyDescent="0.25">
      <c r="B87" s="268" t="str">
        <f t="shared" si="8"/>
        <v/>
      </c>
      <c r="C87" s="269" t="str">
        <f>IF('תנאי סף'!AK87&lt;&gt;1,"",'תנאי סף'!C87)</f>
        <v/>
      </c>
      <c r="D87" s="269" t="str">
        <f>IF('תנאי סף'!$AK87&lt;&gt;1,"",'תנאי סף'!F87)</f>
        <v/>
      </c>
      <c r="E87" s="269" t="str">
        <f>IF('תנאי סף'!$AK87&lt;&gt;1,"",'תנאי סף'!D87)</f>
        <v/>
      </c>
      <c r="F87" s="269" t="str">
        <f>IF('תנאי סף'!$AK87&lt;&gt;1,"",'תנאי סף'!E87)</f>
        <v/>
      </c>
      <c r="G87" s="270" t="str">
        <f>'התחשיב הבסיסי'!AH87</f>
        <v/>
      </c>
      <c r="H87" s="383"/>
      <c r="I87" s="271" t="str">
        <f t="shared" si="3"/>
        <v/>
      </c>
      <c r="J87" s="272"/>
      <c r="K87" s="273" t="str">
        <f>IF($F87="","",IFERROR(IF('תנאי סף'!Z87,'פרמטרים לקריטריונים'!$C$27,1),$BE$1))</f>
        <v/>
      </c>
      <c r="L87" s="356"/>
      <c r="M87" s="357" t="str">
        <f t="shared" si="9"/>
        <v/>
      </c>
      <c r="N87" s="357" t="str">
        <f t="shared" si="11"/>
        <v/>
      </c>
      <c r="O87" s="358"/>
      <c r="P87" s="358"/>
      <c r="Q87" s="358"/>
      <c r="R87" s="358"/>
      <c r="S87" s="358"/>
      <c r="T87" s="358"/>
      <c r="U87" s="358"/>
      <c r="V87" s="358"/>
      <c r="W87" s="358"/>
      <c r="X87" s="358"/>
      <c r="Y87" s="358"/>
      <c r="Z87" s="358"/>
      <c r="AA87" s="358"/>
      <c r="AB87" s="358"/>
      <c r="AC87" s="358"/>
      <c r="AD87" s="358"/>
      <c r="AE87" s="358"/>
      <c r="AF87" s="358"/>
      <c r="AG87" s="358"/>
      <c r="AH87" s="358"/>
      <c r="AI87" s="358"/>
      <c r="AJ87" s="358"/>
      <c r="AK87" s="358"/>
      <c r="AL87" s="358"/>
      <c r="AM87" s="358"/>
      <c r="AN87" s="358"/>
      <c r="AO87" s="358"/>
      <c r="AP87" s="358"/>
      <c r="AQ87" s="358"/>
      <c r="AR87" s="358"/>
      <c r="AS87" s="358"/>
      <c r="AT87" s="358"/>
      <c r="AU87" s="358"/>
      <c r="AV87" s="358"/>
      <c r="AW87" s="358"/>
      <c r="AX87" s="358"/>
      <c r="AY87" s="358"/>
      <c r="AZ87" s="274" t="str">
        <f t="shared" si="10"/>
        <v/>
      </c>
      <c r="BE87" s="53" t="str">
        <f t="shared" si="12"/>
        <v/>
      </c>
      <c r="BF87" s="53" t="str">
        <f t="shared" si="12"/>
        <v/>
      </c>
      <c r="BG87" s="82">
        <f t="shared" si="2"/>
        <v>0</v>
      </c>
      <c r="BH87" s="105">
        <f t="shared" si="7"/>
        <v>0</v>
      </c>
    </row>
    <row r="88" spans="2:60" x14ac:dyDescent="0.25">
      <c r="B88" s="268" t="str">
        <f t="shared" si="8"/>
        <v/>
      </c>
      <c r="C88" s="269" t="str">
        <f>IF('תנאי סף'!AK88&lt;&gt;1,"",'תנאי סף'!C88)</f>
        <v/>
      </c>
      <c r="D88" s="269" t="str">
        <f>IF('תנאי סף'!$AK88&lt;&gt;1,"",'תנאי סף'!F88)</f>
        <v/>
      </c>
      <c r="E88" s="269" t="str">
        <f>IF('תנאי סף'!$AK88&lt;&gt;1,"",'תנאי סף'!D88)</f>
        <v/>
      </c>
      <c r="F88" s="269" t="str">
        <f>IF('תנאי סף'!$AK88&lt;&gt;1,"",'תנאי סף'!E88)</f>
        <v/>
      </c>
      <c r="G88" s="270" t="str">
        <f>'התחשיב הבסיסי'!AH88</f>
        <v/>
      </c>
      <c r="H88" s="383"/>
      <c r="I88" s="271" t="str">
        <f t="shared" si="3"/>
        <v/>
      </c>
      <c r="J88" s="272"/>
      <c r="K88" s="273" t="str">
        <f>IF($F88="","",IFERROR(IF('תנאי סף'!Z88,'פרמטרים לקריטריונים'!$C$27,1),$BE$1))</f>
        <v/>
      </c>
      <c r="L88" s="356"/>
      <c r="M88" s="357" t="str">
        <f t="shared" si="9"/>
        <v/>
      </c>
      <c r="N88" s="357" t="str">
        <f t="shared" si="11"/>
        <v/>
      </c>
      <c r="O88" s="358"/>
      <c r="P88" s="358"/>
      <c r="Q88" s="358"/>
      <c r="R88" s="358"/>
      <c r="S88" s="358"/>
      <c r="T88" s="358"/>
      <c r="U88" s="358"/>
      <c r="V88" s="358"/>
      <c r="W88" s="358"/>
      <c r="X88" s="358"/>
      <c r="Y88" s="358"/>
      <c r="Z88" s="358"/>
      <c r="AA88" s="358"/>
      <c r="AB88" s="358"/>
      <c r="AC88" s="358"/>
      <c r="AD88" s="358"/>
      <c r="AE88" s="358"/>
      <c r="AF88" s="358"/>
      <c r="AG88" s="358"/>
      <c r="AH88" s="358"/>
      <c r="AI88" s="358"/>
      <c r="AJ88" s="358"/>
      <c r="AK88" s="358"/>
      <c r="AL88" s="358"/>
      <c r="AM88" s="358"/>
      <c r="AN88" s="358"/>
      <c r="AO88" s="358"/>
      <c r="AP88" s="358"/>
      <c r="AQ88" s="358"/>
      <c r="AR88" s="358"/>
      <c r="AS88" s="358"/>
      <c r="AT88" s="358"/>
      <c r="AU88" s="358"/>
      <c r="AV88" s="358"/>
      <c r="AW88" s="358"/>
      <c r="AX88" s="358"/>
      <c r="AY88" s="358"/>
      <c r="AZ88" s="274" t="str">
        <f t="shared" si="10"/>
        <v/>
      </c>
      <c r="BE88" s="53" t="str">
        <f t="shared" si="12"/>
        <v/>
      </c>
      <c r="BF88" s="53" t="str">
        <f t="shared" si="12"/>
        <v/>
      </c>
      <c r="BG88" s="82">
        <f t="shared" si="2"/>
        <v>0</v>
      </c>
      <c r="BH88" s="105">
        <f t="shared" si="7"/>
        <v>0</v>
      </c>
    </row>
    <row r="89" spans="2:60" x14ac:dyDescent="0.25">
      <c r="B89" s="268" t="str">
        <f t="shared" si="8"/>
        <v/>
      </c>
      <c r="C89" s="269" t="str">
        <f>IF('תנאי סף'!AK89&lt;&gt;1,"",'תנאי סף'!C89)</f>
        <v/>
      </c>
      <c r="D89" s="269" t="str">
        <f>IF('תנאי סף'!$AK89&lt;&gt;1,"",'תנאי סף'!F89)</f>
        <v/>
      </c>
      <c r="E89" s="269" t="str">
        <f>IF('תנאי סף'!$AK89&lt;&gt;1,"",'תנאי סף'!D89)</f>
        <v/>
      </c>
      <c r="F89" s="269" t="str">
        <f>IF('תנאי סף'!$AK89&lt;&gt;1,"",'תנאי סף'!E89)</f>
        <v/>
      </c>
      <c r="G89" s="270" t="str">
        <f>'התחשיב הבסיסי'!AH89</f>
        <v/>
      </c>
      <c r="H89" s="383"/>
      <c r="I89" s="271" t="str">
        <f t="shared" si="3"/>
        <v/>
      </c>
      <c r="J89" s="272"/>
      <c r="K89" s="273" t="str">
        <f>IF($F89="","",IFERROR(IF('תנאי סף'!Z89,'פרמטרים לקריטריונים'!$C$27,1),$BE$1))</f>
        <v/>
      </c>
      <c r="L89" s="356"/>
      <c r="M89" s="357" t="str">
        <f t="shared" si="9"/>
        <v/>
      </c>
      <c r="N89" s="357" t="str">
        <f t="shared" si="11"/>
        <v/>
      </c>
      <c r="O89" s="358"/>
      <c r="P89" s="358"/>
      <c r="Q89" s="358"/>
      <c r="R89" s="358"/>
      <c r="S89" s="358"/>
      <c r="T89" s="358"/>
      <c r="U89" s="358"/>
      <c r="V89" s="358"/>
      <c r="W89" s="358"/>
      <c r="X89" s="358"/>
      <c r="Y89" s="358"/>
      <c r="Z89" s="358"/>
      <c r="AA89" s="358"/>
      <c r="AB89" s="358"/>
      <c r="AC89" s="358"/>
      <c r="AD89" s="358"/>
      <c r="AE89" s="358"/>
      <c r="AF89" s="358"/>
      <c r="AG89" s="358"/>
      <c r="AH89" s="358"/>
      <c r="AI89" s="358"/>
      <c r="AJ89" s="358"/>
      <c r="AK89" s="358"/>
      <c r="AL89" s="358"/>
      <c r="AM89" s="358"/>
      <c r="AN89" s="358"/>
      <c r="AO89" s="358"/>
      <c r="AP89" s="358"/>
      <c r="AQ89" s="358"/>
      <c r="AR89" s="358"/>
      <c r="AS89" s="358"/>
      <c r="AT89" s="358"/>
      <c r="AU89" s="358"/>
      <c r="AV89" s="358"/>
      <c r="AW89" s="358"/>
      <c r="AX89" s="358"/>
      <c r="AY89" s="358"/>
      <c r="AZ89" s="274" t="str">
        <f t="shared" si="10"/>
        <v/>
      </c>
      <c r="BE89" s="53" t="str">
        <f t="shared" si="12"/>
        <v/>
      </c>
      <c r="BF89" s="53" t="str">
        <f t="shared" si="12"/>
        <v/>
      </c>
      <c r="BG89" s="82">
        <f t="shared" si="2"/>
        <v>0</v>
      </c>
      <c r="BH89" s="105">
        <f t="shared" si="7"/>
        <v>0</v>
      </c>
    </row>
    <row r="90" spans="2:60" x14ac:dyDescent="0.25">
      <c r="B90" s="268" t="str">
        <f t="shared" si="8"/>
        <v/>
      </c>
      <c r="C90" s="269" t="str">
        <f>IF('תנאי סף'!AK90&lt;&gt;1,"",'תנאי סף'!C90)</f>
        <v/>
      </c>
      <c r="D90" s="269" t="str">
        <f>IF('תנאי סף'!$AK90&lt;&gt;1,"",'תנאי סף'!F90)</f>
        <v/>
      </c>
      <c r="E90" s="269" t="str">
        <f>IF('תנאי סף'!$AK90&lt;&gt;1,"",'תנאי סף'!D90)</f>
        <v/>
      </c>
      <c r="F90" s="269" t="str">
        <f>IF('תנאי סף'!$AK90&lt;&gt;1,"",'תנאי סף'!E90)</f>
        <v/>
      </c>
      <c r="G90" s="270" t="str">
        <f>'התחשיב הבסיסי'!AH90</f>
        <v/>
      </c>
      <c r="H90" s="383"/>
      <c r="I90" s="271" t="str">
        <f t="shared" si="3"/>
        <v/>
      </c>
      <c r="J90" s="272"/>
      <c r="K90" s="273" t="str">
        <f>IF($F90="","",IFERROR(IF('תנאי סף'!Z90,'פרמטרים לקריטריונים'!$C$27,1),$BE$1))</f>
        <v/>
      </c>
      <c r="L90" s="356"/>
      <c r="M90" s="357" t="str">
        <f t="shared" si="9"/>
        <v/>
      </c>
      <c r="N90" s="357" t="str">
        <f t="shared" si="11"/>
        <v/>
      </c>
      <c r="O90" s="358"/>
      <c r="P90" s="358"/>
      <c r="Q90" s="358"/>
      <c r="R90" s="358"/>
      <c r="S90" s="358"/>
      <c r="T90" s="358"/>
      <c r="U90" s="358"/>
      <c r="V90" s="358"/>
      <c r="W90" s="358"/>
      <c r="X90" s="358"/>
      <c r="Y90" s="358"/>
      <c r="Z90" s="358"/>
      <c r="AA90" s="358"/>
      <c r="AB90" s="358"/>
      <c r="AC90" s="358"/>
      <c r="AD90" s="358"/>
      <c r="AE90" s="358"/>
      <c r="AF90" s="358"/>
      <c r="AG90" s="358"/>
      <c r="AH90" s="358"/>
      <c r="AI90" s="358"/>
      <c r="AJ90" s="358"/>
      <c r="AK90" s="358"/>
      <c r="AL90" s="358"/>
      <c r="AM90" s="358"/>
      <c r="AN90" s="358"/>
      <c r="AO90" s="358"/>
      <c r="AP90" s="358"/>
      <c r="AQ90" s="358"/>
      <c r="AR90" s="358"/>
      <c r="AS90" s="358"/>
      <c r="AT90" s="358"/>
      <c r="AU90" s="358"/>
      <c r="AV90" s="358"/>
      <c r="AW90" s="358"/>
      <c r="AX90" s="358"/>
      <c r="AY90" s="358"/>
      <c r="AZ90" s="274" t="str">
        <f t="shared" si="10"/>
        <v/>
      </c>
      <c r="BE90" s="53" t="str">
        <f t="shared" si="12"/>
        <v/>
      </c>
      <c r="BF90" s="53" t="str">
        <f t="shared" si="12"/>
        <v/>
      </c>
      <c r="BG90" s="82">
        <f t="shared" si="2"/>
        <v>0</v>
      </c>
      <c r="BH90" s="105">
        <f t="shared" si="7"/>
        <v>0</v>
      </c>
    </row>
    <row r="91" spans="2:60" x14ac:dyDescent="0.25">
      <c r="B91" s="268" t="str">
        <f t="shared" si="8"/>
        <v/>
      </c>
      <c r="C91" s="269" t="str">
        <f>IF('תנאי סף'!AK91&lt;&gt;1,"",'תנאי סף'!C91)</f>
        <v/>
      </c>
      <c r="D91" s="269" t="str">
        <f>IF('תנאי סף'!$AK91&lt;&gt;1,"",'תנאי סף'!F91)</f>
        <v/>
      </c>
      <c r="E91" s="269" t="str">
        <f>IF('תנאי סף'!$AK91&lt;&gt;1,"",'תנאי סף'!D91)</f>
        <v/>
      </c>
      <c r="F91" s="269" t="str">
        <f>IF('תנאי סף'!$AK91&lt;&gt;1,"",'תנאי סף'!E91)</f>
        <v/>
      </c>
      <c r="G91" s="270" t="str">
        <f>'התחשיב הבסיסי'!AH91</f>
        <v/>
      </c>
      <c r="H91" s="383"/>
      <c r="I91" s="271" t="str">
        <f t="shared" si="3"/>
        <v/>
      </c>
      <c r="J91" s="272"/>
      <c r="K91" s="273" t="str">
        <f>IF($F91="","",IFERROR(IF('תנאי סף'!Z91,'פרמטרים לקריטריונים'!$C$27,1),$BE$1))</f>
        <v/>
      </c>
      <c r="L91" s="356"/>
      <c r="M91" s="357" t="str">
        <f t="shared" si="9"/>
        <v/>
      </c>
      <c r="N91" s="357" t="str">
        <f t="shared" si="11"/>
        <v/>
      </c>
      <c r="O91" s="358"/>
      <c r="P91" s="358"/>
      <c r="Q91" s="358"/>
      <c r="R91" s="358"/>
      <c r="S91" s="358"/>
      <c r="T91" s="358"/>
      <c r="U91" s="358"/>
      <c r="V91" s="358"/>
      <c r="W91" s="358"/>
      <c r="X91" s="358"/>
      <c r="Y91" s="358"/>
      <c r="Z91" s="358"/>
      <c r="AA91" s="358"/>
      <c r="AB91" s="358"/>
      <c r="AC91" s="358"/>
      <c r="AD91" s="358"/>
      <c r="AE91" s="358"/>
      <c r="AF91" s="358"/>
      <c r="AG91" s="358"/>
      <c r="AH91" s="358"/>
      <c r="AI91" s="358"/>
      <c r="AJ91" s="358"/>
      <c r="AK91" s="358"/>
      <c r="AL91" s="358"/>
      <c r="AM91" s="358"/>
      <c r="AN91" s="358"/>
      <c r="AO91" s="358"/>
      <c r="AP91" s="358"/>
      <c r="AQ91" s="358"/>
      <c r="AR91" s="358"/>
      <c r="AS91" s="358"/>
      <c r="AT91" s="358"/>
      <c r="AU91" s="358"/>
      <c r="AV91" s="358"/>
      <c r="AW91" s="358"/>
      <c r="AX91" s="358"/>
      <c r="AY91" s="358"/>
      <c r="AZ91" s="274" t="str">
        <f t="shared" si="10"/>
        <v/>
      </c>
      <c r="BE91" s="53" t="str">
        <f t="shared" si="12"/>
        <v/>
      </c>
      <c r="BF91" s="53" t="str">
        <f t="shared" si="12"/>
        <v/>
      </c>
      <c r="BG91" s="82">
        <f t="shared" si="2"/>
        <v>0</v>
      </c>
      <c r="BH91" s="105">
        <f t="shared" si="7"/>
        <v>0</v>
      </c>
    </row>
    <row r="92" spans="2:60" x14ac:dyDescent="0.25">
      <c r="B92" s="268" t="str">
        <f t="shared" si="8"/>
        <v/>
      </c>
      <c r="C92" s="269" t="str">
        <f>IF('תנאי סף'!AK92&lt;&gt;1,"",'תנאי סף'!C92)</f>
        <v/>
      </c>
      <c r="D92" s="269" t="str">
        <f>IF('תנאי סף'!$AK92&lt;&gt;1,"",'תנאי סף'!F92)</f>
        <v/>
      </c>
      <c r="E92" s="269" t="str">
        <f>IF('תנאי סף'!$AK92&lt;&gt;1,"",'תנאי סף'!D92)</f>
        <v/>
      </c>
      <c r="F92" s="269" t="str">
        <f>IF('תנאי סף'!$AK92&lt;&gt;1,"",'תנאי סף'!E92)</f>
        <v/>
      </c>
      <c r="G92" s="270" t="str">
        <f>'התחשיב הבסיסי'!AH92</f>
        <v/>
      </c>
      <c r="H92" s="383"/>
      <c r="I92" s="271" t="str">
        <f t="shared" si="3"/>
        <v/>
      </c>
      <c r="J92" s="272"/>
      <c r="K92" s="273" t="str">
        <f>IF($F92="","",IFERROR(IF('תנאי סף'!Z92,'פרמטרים לקריטריונים'!$C$27,1),$BE$1))</f>
        <v/>
      </c>
      <c r="L92" s="356"/>
      <c r="M92" s="357" t="str">
        <f t="shared" si="9"/>
        <v/>
      </c>
      <c r="N92" s="357" t="str">
        <f t="shared" si="11"/>
        <v/>
      </c>
      <c r="O92" s="358"/>
      <c r="P92" s="358"/>
      <c r="Q92" s="358"/>
      <c r="R92" s="358"/>
      <c r="S92" s="358"/>
      <c r="T92" s="358"/>
      <c r="U92" s="358"/>
      <c r="V92" s="358"/>
      <c r="W92" s="358"/>
      <c r="X92" s="358"/>
      <c r="Y92" s="358"/>
      <c r="Z92" s="358"/>
      <c r="AA92" s="358"/>
      <c r="AB92" s="358"/>
      <c r="AC92" s="358"/>
      <c r="AD92" s="358"/>
      <c r="AE92" s="358"/>
      <c r="AF92" s="358"/>
      <c r="AG92" s="358"/>
      <c r="AH92" s="358"/>
      <c r="AI92" s="358"/>
      <c r="AJ92" s="358"/>
      <c r="AK92" s="358"/>
      <c r="AL92" s="358"/>
      <c r="AM92" s="358"/>
      <c r="AN92" s="358"/>
      <c r="AO92" s="358"/>
      <c r="AP92" s="358"/>
      <c r="AQ92" s="358"/>
      <c r="AR92" s="358"/>
      <c r="AS92" s="358"/>
      <c r="AT92" s="358"/>
      <c r="AU92" s="358"/>
      <c r="AV92" s="358"/>
      <c r="AW92" s="358"/>
      <c r="AX92" s="358"/>
      <c r="AY92" s="358"/>
      <c r="AZ92" s="274" t="str">
        <f t="shared" si="10"/>
        <v/>
      </c>
      <c r="BE92" s="53" t="str">
        <f t="shared" si="12"/>
        <v/>
      </c>
      <c r="BF92" s="53" t="str">
        <f t="shared" si="12"/>
        <v/>
      </c>
      <c r="BG92" s="82">
        <f t="shared" si="2"/>
        <v>0</v>
      </c>
      <c r="BH92" s="105">
        <f t="shared" si="7"/>
        <v>0</v>
      </c>
    </row>
    <row r="93" spans="2:60" x14ac:dyDescent="0.25">
      <c r="B93" s="268" t="str">
        <f t="shared" si="8"/>
        <v/>
      </c>
      <c r="C93" s="269" t="str">
        <f>IF('תנאי סף'!AK93&lt;&gt;1,"",'תנאי סף'!C93)</f>
        <v/>
      </c>
      <c r="D93" s="269" t="str">
        <f>IF('תנאי סף'!$AK93&lt;&gt;1,"",'תנאי סף'!F93)</f>
        <v/>
      </c>
      <c r="E93" s="269" t="str">
        <f>IF('תנאי סף'!$AK93&lt;&gt;1,"",'תנאי סף'!D93)</f>
        <v/>
      </c>
      <c r="F93" s="269" t="str">
        <f>IF('תנאי סף'!$AK93&lt;&gt;1,"",'תנאי סף'!E93)</f>
        <v/>
      </c>
      <c r="G93" s="270" t="str">
        <f>'התחשיב הבסיסי'!AH93</f>
        <v/>
      </c>
      <c r="H93" s="383"/>
      <c r="I93" s="271" t="str">
        <f t="shared" si="3"/>
        <v/>
      </c>
      <c r="J93" s="272"/>
      <c r="K93" s="273" t="str">
        <f>IF($F93="","",IFERROR(IF('תנאי סף'!Z93,'פרמטרים לקריטריונים'!$C$27,1),$BE$1))</f>
        <v/>
      </c>
      <c r="L93" s="356"/>
      <c r="M93" s="357" t="str">
        <f t="shared" si="9"/>
        <v/>
      </c>
      <c r="N93" s="357" t="str">
        <f t="shared" si="11"/>
        <v/>
      </c>
      <c r="O93" s="358"/>
      <c r="P93" s="358"/>
      <c r="Q93" s="358"/>
      <c r="R93" s="358"/>
      <c r="S93" s="358"/>
      <c r="T93" s="358"/>
      <c r="U93" s="358"/>
      <c r="V93" s="358"/>
      <c r="W93" s="358"/>
      <c r="X93" s="358"/>
      <c r="Y93" s="358"/>
      <c r="Z93" s="358"/>
      <c r="AA93" s="358"/>
      <c r="AB93" s="358"/>
      <c r="AC93" s="358"/>
      <c r="AD93" s="358"/>
      <c r="AE93" s="358"/>
      <c r="AF93" s="358"/>
      <c r="AG93" s="358"/>
      <c r="AH93" s="358"/>
      <c r="AI93" s="358"/>
      <c r="AJ93" s="358"/>
      <c r="AK93" s="358"/>
      <c r="AL93" s="358"/>
      <c r="AM93" s="358"/>
      <c r="AN93" s="358"/>
      <c r="AO93" s="358"/>
      <c r="AP93" s="358"/>
      <c r="AQ93" s="358"/>
      <c r="AR93" s="358"/>
      <c r="AS93" s="358"/>
      <c r="AT93" s="358"/>
      <c r="AU93" s="358"/>
      <c r="AV93" s="358"/>
      <c r="AW93" s="358"/>
      <c r="AX93" s="358"/>
      <c r="AY93" s="358"/>
      <c r="AZ93" s="274" t="str">
        <f t="shared" si="10"/>
        <v/>
      </c>
      <c r="BE93" s="53" t="str">
        <f t="shared" si="12"/>
        <v/>
      </c>
      <c r="BF93" s="53" t="str">
        <f t="shared" si="12"/>
        <v/>
      </c>
      <c r="BG93" s="82">
        <f t="shared" si="2"/>
        <v>0</v>
      </c>
      <c r="BH93" s="105">
        <f t="shared" si="7"/>
        <v>0</v>
      </c>
    </row>
    <row r="94" spans="2:60" x14ac:dyDescent="0.25">
      <c r="B94" s="268" t="str">
        <f t="shared" si="8"/>
        <v/>
      </c>
      <c r="C94" s="269" t="str">
        <f>IF('תנאי סף'!AK94&lt;&gt;1,"",'תנאי סף'!C94)</f>
        <v/>
      </c>
      <c r="D94" s="269" t="str">
        <f>IF('תנאי סף'!$AK94&lt;&gt;1,"",'תנאי סף'!F94)</f>
        <v/>
      </c>
      <c r="E94" s="269" t="str">
        <f>IF('תנאי סף'!$AK94&lt;&gt;1,"",'תנאי סף'!D94)</f>
        <v/>
      </c>
      <c r="F94" s="269" t="str">
        <f>IF('תנאי סף'!$AK94&lt;&gt;1,"",'תנאי סף'!E94)</f>
        <v/>
      </c>
      <c r="G94" s="270" t="str">
        <f>'התחשיב הבסיסי'!AH94</f>
        <v/>
      </c>
      <c r="H94" s="383"/>
      <c r="I94" s="271" t="str">
        <f t="shared" si="3"/>
        <v/>
      </c>
      <c r="J94" s="272"/>
      <c r="K94" s="273" t="str">
        <f>IF($F94="","",IFERROR(IF('תנאי סף'!Z94,'פרמטרים לקריטריונים'!$C$27,1),$BE$1))</f>
        <v/>
      </c>
      <c r="L94" s="356"/>
      <c r="M94" s="357" t="str">
        <f t="shared" si="9"/>
        <v/>
      </c>
      <c r="N94" s="357" t="str">
        <f t="shared" si="11"/>
        <v/>
      </c>
      <c r="O94" s="358"/>
      <c r="P94" s="358"/>
      <c r="Q94" s="358"/>
      <c r="R94" s="358"/>
      <c r="S94" s="358"/>
      <c r="T94" s="358"/>
      <c r="U94" s="358"/>
      <c r="V94" s="358"/>
      <c r="W94" s="358"/>
      <c r="X94" s="358"/>
      <c r="Y94" s="358"/>
      <c r="Z94" s="358"/>
      <c r="AA94" s="358"/>
      <c r="AB94" s="358"/>
      <c r="AC94" s="358"/>
      <c r="AD94" s="358"/>
      <c r="AE94" s="358"/>
      <c r="AF94" s="358"/>
      <c r="AG94" s="358"/>
      <c r="AH94" s="358"/>
      <c r="AI94" s="358"/>
      <c r="AJ94" s="358"/>
      <c r="AK94" s="358"/>
      <c r="AL94" s="358"/>
      <c r="AM94" s="358"/>
      <c r="AN94" s="358"/>
      <c r="AO94" s="358"/>
      <c r="AP94" s="358"/>
      <c r="AQ94" s="358"/>
      <c r="AR94" s="358"/>
      <c r="AS94" s="358"/>
      <c r="AT94" s="358"/>
      <c r="AU94" s="358"/>
      <c r="AV94" s="358"/>
      <c r="AW94" s="358"/>
      <c r="AX94" s="358"/>
      <c r="AY94" s="358"/>
      <c r="AZ94" s="274" t="str">
        <f t="shared" si="10"/>
        <v/>
      </c>
      <c r="BE94" s="53" t="str">
        <f t="shared" si="12"/>
        <v/>
      </c>
      <c r="BF94" s="53" t="str">
        <f t="shared" si="12"/>
        <v/>
      </c>
      <c r="BG94" s="82">
        <f t="shared" si="2"/>
        <v>0</v>
      </c>
      <c r="BH94" s="105">
        <f t="shared" si="7"/>
        <v>0</v>
      </c>
    </row>
    <row r="95" spans="2:60" x14ac:dyDescent="0.25">
      <c r="B95" s="268" t="str">
        <f t="shared" si="8"/>
        <v/>
      </c>
      <c r="C95" s="269" t="str">
        <f>IF('תנאי סף'!AK95&lt;&gt;1,"",'תנאי סף'!C95)</f>
        <v/>
      </c>
      <c r="D95" s="269" t="str">
        <f>IF('תנאי סף'!$AK95&lt;&gt;1,"",'תנאי סף'!F95)</f>
        <v/>
      </c>
      <c r="E95" s="269" t="str">
        <f>IF('תנאי סף'!$AK95&lt;&gt;1,"",'תנאי סף'!D95)</f>
        <v/>
      </c>
      <c r="F95" s="269" t="str">
        <f>IF('תנאי סף'!$AK95&lt;&gt;1,"",'תנאי סף'!E95)</f>
        <v/>
      </c>
      <c r="G95" s="270" t="str">
        <f>'התחשיב הבסיסי'!AH95</f>
        <v/>
      </c>
      <c r="H95" s="383"/>
      <c r="I95" s="271" t="str">
        <f t="shared" si="3"/>
        <v/>
      </c>
      <c r="J95" s="272"/>
      <c r="K95" s="273" t="str">
        <f>IF($F95="","",IFERROR(IF('תנאי סף'!Z95,'פרמטרים לקריטריונים'!$C$27,1),$BE$1))</f>
        <v/>
      </c>
      <c r="L95" s="356"/>
      <c r="M95" s="357" t="str">
        <f t="shared" si="9"/>
        <v/>
      </c>
      <c r="N95" s="357" t="str">
        <f t="shared" ref="N95:N126" si="13">IF(F95="","",IFERROR(M95/$M$131*100%,$BE$1))</f>
        <v/>
      </c>
      <c r="O95" s="358"/>
      <c r="P95" s="358"/>
      <c r="Q95" s="358"/>
      <c r="R95" s="358"/>
      <c r="S95" s="358"/>
      <c r="T95" s="358"/>
      <c r="U95" s="358"/>
      <c r="V95" s="358"/>
      <c r="W95" s="358"/>
      <c r="X95" s="358"/>
      <c r="Y95" s="358"/>
      <c r="Z95" s="358"/>
      <c r="AA95" s="358"/>
      <c r="AB95" s="358"/>
      <c r="AC95" s="358"/>
      <c r="AD95" s="358"/>
      <c r="AE95" s="358"/>
      <c r="AF95" s="358"/>
      <c r="AG95" s="358"/>
      <c r="AH95" s="358"/>
      <c r="AI95" s="358"/>
      <c r="AJ95" s="358"/>
      <c r="AK95" s="358"/>
      <c r="AL95" s="358"/>
      <c r="AM95" s="358"/>
      <c r="AN95" s="358"/>
      <c r="AO95" s="358"/>
      <c r="AP95" s="358"/>
      <c r="AQ95" s="358"/>
      <c r="AR95" s="358"/>
      <c r="AS95" s="358"/>
      <c r="AT95" s="358"/>
      <c r="AU95" s="358"/>
      <c r="AV95" s="358"/>
      <c r="AW95" s="358"/>
      <c r="AX95" s="358"/>
      <c r="AY95" s="358"/>
      <c r="AZ95" s="274" t="str">
        <f t="shared" si="10"/>
        <v/>
      </c>
      <c r="BE95" s="53" t="str">
        <f t="shared" si="12"/>
        <v/>
      </c>
      <c r="BF95" s="53" t="str">
        <f t="shared" si="12"/>
        <v/>
      </c>
      <c r="BG95" s="82">
        <f t="shared" si="2"/>
        <v>0</v>
      </c>
      <c r="BH95" s="105">
        <f t="shared" si="7"/>
        <v>0</v>
      </c>
    </row>
    <row r="96" spans="2:60" x14ac:dyDescent="0.25">
      <c r="B96" s="268" t="str">
        <f t="shared" si="8"/>
        <v/>
      </c>
      <c r="C96" s="269" t="str">
        <f>IF('תנאי סף'!AK96&lt;&gt;1,"",'תנאי סף'!C96)</f>
        <v/>
      </c>
      <c r="D96" s="269" t="str">
        <f>IF('תנאי סף'!$AK96&lt;&gt;1,"",'תנאי סף'!F96)</f>
        <v/>
      </c>
      <c r="E96" s="269" t="str">
        <f>IF('תנאי סף'!$AK96&lt;&gt;1,"",'תנאי סף'!D96)</f>
        <v/>
      </c>
      <c r="F96" s="269" t="str">
        <f>IF('תנאי סף'!$AK96&lt;&gt;1,"",'תנאי סף'!E96)</f>
        <v/>
      </c>
      <c r="G96" s="270" t="str">
        <f>'התחשיב הבסיסי'!AH96</f>
        <v/>
      </c>
      <c r="H96" s="383"/>
      <c r="I96" s="271" t="str">
        <f t="shared" ref="I96:I130" si="14">IF(F96="","",IFERROR(H96/$I$4,""))</f>
        <v/>
      </c>
      <c r="J96" s="272"/>
      <c r="K96" s="273" t="str">
        <f>IF($F96="","",IFERROR(IF('תנאי סף'!Z96,'פרמטרים לקריטריונים'!$C$27,1),$BE$1))</f>
        <v/>
      </c>
      <c r="L96" s="356"/>
      <c r="M96" s="357" t="str">
        <f t="shared" si="9"/>
        <v/>
      </c>
      <c r="N96" s="357" t="str">
        <f t="shared" si="13"/>
        <v/>
      </c>
      <c r="O96" s="358"/>
      <c r="P96" s="358"/>
      <c r="Q96" s="358"/>
      <c r="R96" s="358"/>
      <c r="S96" s="358"/>
      <c r="T96" s="358"/>
      <c r="U96" s="358"/>
      <c r="V96" s="358"/>
      <c r="W96" s="358"/>
      <c r="X96" s="358"/>
      <c r="Y96" s="358"/>
      <c r="Z96" s="358"/>
      <c r="AA96" s="358"/>
      <c r="AB96" s="358"/>
      <c r="AC96" s="358"/>
      <c r="AD96" s="358"/>
      <c r="AE96" s="358"/>
      <c r="AF96" s="358"/>
      <c r="AG96" s="358"/>
      <c r="AH96" s="358"/>
      <c r="AI96" s="358"/>
      <c r="AJ96" s="358"/>
      <c r="AK96" s="358"/>
      <c r="AL96" s="358"/>
      <c r="AM96" s="358"/>
      <c r="AN96" s="358"/>
      <c r="AO96" s="358"/>
      <c r="AP96" s="358"/>
      <c r="AQ96" s="358"/>
      <c r="AR96" s="358"/>
      <c r="AS96" s="358"/>
      <c r="AT96" s="358"/>
      <c r="AU96" s="358"/>
      <c r="AV96" s="358"/>
      <c r="AW96" s="358"/>
      <c r="AX96" s="358"/>
      <c r="AY96" s="358"/>
      <c r="AZ96" s="274" t="str">
        <f t="shared" si="10"/>
        <v/>
      </c>
      <c r="BE96" s="53" t="str">
        <f t="shared" ref="BE96:BF130" si="15">IF($F96="","",BE$30)</f>
        <v/>
      </c>
      <c r="BF96" s="53" t="str">
        <f t="shared" si="15"/>
        <v/>
      </c>
      <c r="BG96" s="82">
        <f t="shared" ref="BG96:BG130" si="16">IF(AE96="",0,IFERROR(IF(AE96&gt;=0,1,0),0))</f>
        <v>0</v>
      </c>
      <c r="BH96" s="105">
        <f t="shared" ref="BH96:BH130" si="17">IF($G$5=1,1,IF(J96="",0,IF(ISERROR(MATCH(J96,$BE$30:$BF$30,0)),0,1)))</f>
        <v>0</v>
      </c>
    </row>
    <row r="97" spans="2:60" x14ac:dyDescent="0.25">
      <c r="B97" s="268" t="str">
        <f t="shared" ref="B97:B130" si="18">IF(F97="","",ROW()-30)</f>
        <v/>
      </c>
      <c r="C97" s="269" t="str">
        <f>IF('תנאי סף'!AK97&lt;&gt;1,"",'תנאי סף'!C97)</f>
        <v/>
      </c>
      <c r="D97" s="269" t="str">
        <f>IF('תנאי סף'!$AK97&lt;&gt;1,"",'תנאי סף'!F97)</f>
        <v/>
      </c>
      <c r="E97" s="269" t="str">
        <f>IF('תנאי סף'!$AK97&lt;&gt;1,"",'תנאי סף'!D97)</f>
        <v/>
      </c>
      <c r="F97" s="269" t="str">
        <f>IF('תנאי סף'!$AK97&lt;&gt;1,"",'תנאי סף'!E97)</f>
        <v/>
      </c>
      <c r="G97" s="270" t="str">
        <f>'התחשיב הבסיסי'!AH97</f>
        <v/>
      </c>
      <c r="H97" s="383"/>
      <c r="I97" s="271" t="str">
        <f t="shared" si="14"/>
        <v/>
      </c>
      <c r="J97" s="272"/>
      <c r="K97" s="273" t="str">
        <f>IF($F97="","",IFERROR(IF('תנאי סף'!Z97,'פרמטרים לקריטריונים'!$C$27,1),$BE$1))</f>
        <v/>
      </c>
      <c r="L97" s="356"/>
      <c r="M97" s="357" t="str">
        <f t="shared" ref="M97:M130" si="19">IF($F97="","",K97*G97)</f>
        <v/>
      </c>
      <c r="N97" s="357" t="str">
        <f t="shared" si="13"/>
        <v/>
      </c>
      <c r="O97" s="358"/>
      <c r="P97" s="358"/>
      <c r="Q97" s="358"/>
      <c r="R97" s="358"/>
      <c r="S97" s="358"/>
      <c r="T97" s="358"/>
      <c r="U97" s="358"/>
      <c r="V97" s="358"/>
      <c r="W97" s="358"/>
      <c r="X97" s="358"/>
      <c r="Y97" s="358"/>
      <c r="Z97" s="358"/>
      <c r="AA97" s="358"/>
      <c r="AB97" s="358"/>
      <c r="AC97" s="358"/>
      <c r="AD97" s="358"/>
      <c r="AE97" s="358"/>
      <c r="AF97" s="358"/>
      <c r="AG97" s="358"/>
      <c r="AH97" s="358"/>
      <c r="AI97" s="358"/>
      <c r="AJ97" s="358"/>
      <c r="AK97" s="358"/>
      <c r="AL97" s="358"/>
      <c r="AM97" s="358"/>
      <c r="AN97" s="358"/>
      <c r="AO97" s="358"/>
      <c r="AP97" s="358"/>
      <c r="AQ97" s="358"/>
      <c r="AR97" s="358"/>
      <c r="AS97" s="358"/>
      <c r="AT97" s="358"/>
      <c r="AU97" s="358"/>
      <c r="AV97" s="358"/>
      <c r="AW97" s="358"/>
      <c r="AX97" s="358"/>
      <c r="AY97" s="358"/>
      <c r="AZ97" s="274" t="str">
        <f t="shared" ref="AZ97:AZ130" si="20">IF(F97="","",IFERROR(N97*$C$2,$BE$1))</f>
        <v/>
      </c>
      <c r="BE97" s="53" t="str">
        <f t="shared" si="15"/>
        <v/>
      </c>
      <c r="BF97" s="53" t="str">
        <f t="shared" si="15"/>
        <v/>
      </c>
      <c r="BG97" s="82">
        <f t="shared" si="16"/>
        <v>0</v>
      </c>
      <c r="BH97" s="105">
        <f t="shared" si="17"/>
        <v>0</v>
      </c>
    </row>
    <row r="98" spans="2:60" x14ac:dyDescent="0.25">
      <c r="B98" s="268" t="str">
        <f t="shared" si="18"/>
        <v/>
      </c>
      <c r="C98" s="269" t="str">
        <f>IF('תנאי סף'!AK98&lt;&gt;1,"",'תנאי סף'!C98)</f>
        <v/>
      </c>
      <c r="D98" s="269" t="str">
        <f>IF('תנאי סף'!$AK98&lt;&gt;1,"",'תנאי סף'!F98)</f>
        <v/>
      </c>
      <c r="E98" s="269" t="str">
        <f>IF('תנאי סף'!$AK98&lt;&gt;1,"",'תנאי סף'!D98)</f>
        <v/>
      </c>
      <c r="F98" s="269" t="str">
        <f>IF('תנאי סף'!$AK98&lt;&gt;1,"",'תנאי סף'!E98)</f>
        <v/>
      </c>
      <c r="G98" s="270" t="str">
        <f>'התחשיב הבסיסי'!AH98</f>
        <v/>
      </c>
      <c r="H98" s="383"/>
      <c r="I98" s="271" t="str">
        <f t="shared" si="14"/>
        <v/>
      </c>
      <c r="J98" s="272"/>
      <c r="K98" s="273" t="str">
        <f>IF($F98="","",IFERROR(IF('תנאי סף'!Z98,'פרמטרים לקריטריונים'!$C$27,1),$BE$1))</f>
        <v/>
      </c>
      <c r="L98" s="356"/>
      <c r="M98" s="357" t="str">
        <f t="shared" si="19"/>
        <v/>
      </c>
      <c r="N98" s="357" t="str">
        <f t="shared" si="13"/>
        <v/>
      </c>
      <c r="O98" s="358"/>
      <c r="P98" s="358"/>
      <c r="Q98" s="358"/>
      <c r="R98" s="358"/>
      <c r="S98" s="358"/>
      <c r="T98" s="358"/>
      <c r="U98" s="358"/>
      <c r="V98" s="358"/>
      <c r="W98" s="358"/>
      <c r="X98" s="358"/>
      <c r="Y98" s="358"/>
      <c r="Z98" s="358"/>
      <c r="AA98" s="358"/>
      <c r="AB98" s="358"/>
      <c r="AC98" s="358"/>
      <c r="AD98" s="358"/>
      <c r="AE98" s="358"/>
      <c r="AF98" s="358"/>
      <c r="AG98" s="358"/>
      <c r="AH98" s="358"/>
      <c r="AI98" s="358"/>
      <c r="AJ98" s="358"/>
      <c r="AK98" s="358"/>
      <c r="AL98" s="358"/>
      <c r="AM98" s="358"/>
      <c r="AN98" s="358"/>
      <c r="AO98" s="358"/>
      <c r="AP98" s="358"/>
      <c r="AQ98" s="358"/>
      <c r="AR98" s="358"/>
      <c r="AS98" s="358"/>
      <c r="AT98" s="358"/>
      <c r="AU98" s="358"/>
      <c r="AV98" s="358"/>
      <c r="AW98" s="358"/>
      <c r="AX98" s="358"/>
      <c r="AY98" s="358"/>
      <c r="AZ98" s="274" t="str">
        <f t="shared" si="20"/>
        <v/>
      </c>
      <c r="BE98" s="53" t="str">
        <f t="shared" si="15"/>
        <v/>
      </c>
      <c r="BF98" s="53" t="str">
        <f t="shared" si="15"/>
        <v/>
      </c>
      <c r="BG98" s="82">
        <f t="shared" si="16"/>
        <v>0</v>
      </c>
      <c r="BH98" s="105">
        <f t="shared" si="17"/>
        <v>0</v>
      </c>
    </row>
    <row r="99" spans="2:60" x14ac:dyDescent="0.25">
      <c r="B99" s="268" t="str">
        <f t="shared" si="18"/>
        <v/>
      </c>
      <c r="C99" s="269" t="str">
        <f>IF('תנאי סף'!AK99&lt;&gt;1,"",'תנאי סף'!C99)</f>
        <v/>
      </c>
      <c r="D99" s="269" t="str">
        <f>IF('תנאי סף'!$AK99&lt;&gt;1,"",'תנאי סף'!F99)</f>
        <v/>
      </c>
      <c r="E99" s="269" t="str">
        <f>IF('תנאי סף'!$AK99&lt;&gt;1,"",'תנאי סף'!D99)</f>
        <v/>
      </c>
      <c r="F99" s="269" t="str">
        <f>IF('תנאי סף'!$AK99&lt;&gt;1,"",'תנאי סף'!E99)</f>
        <v/>
      </c>
      <c r="G99" s="270" t="str">
        <f>'התחשיב הבסיסי'!AH99</f>
        <v/>
      </c>
      <c r="H99" s="383"/>
      <c r="I99" s="271" t="str">
        <f t="shared" si="14"/>
        <v/>
      </c>
      <c r="J99" s="272"/>
      <c r="K99" s="273" t="str">
        <f>IF($F99="","",IFERROR(IF('תנאי סף'!Z99,'פרמטרים לקריטריונים'!$C$27,1),$BE$1))</f>
        <v/>
      </c>
      <c r="L99" s="356"/>
      <c r="M99" s="357" t="str">
        <f t="shared" si="19"/>
        <v/>
      </c>
      <c r="N99" s="357" t="str">
        <f t="shared" si="13"/>
        <v/>
      </c>
      <c r="O99" s="358"/>
      <c r="P99" s="358"/>
      <c r="Q99" s="358"/>
      <c r="R99" s="358"/>
      <c r="S99" s="358"/>
      <c r="T99" s="358"/>
      <c r="U99" s="358"/>
      <c r="V99" s="358"/>
      <c r="W99" s="358"/>
      <c r="X99" s="358"/>
      <c r="Y99" s="358"/>
      <c r="Z99" s="358"/>
      <c r="AA99" s="358"/>
      <c r="AB99" s="358"/>
      <c r="AC99" s="358"/>
      <c r="AD99" s="358"/>
      <c r="AE99" s="358"/>
      <c r="AF99" s="358"/>
      <c r="AG99" s="358"/>
      <c r="AH99" s="358"/>
      <c r="AI99" s="358"/>
      <c r="AJ99" s="358"/>
      <c r="AK99" s="358"/>
      <c r="AL99" s="358"/>
      <c r="AM99" s="358"/>
      <c r="AN99" s="358"/>
      <c r="AO99" s="358"/>
      <c r="AP99" s="358"/>
      <c r="AQ99" s="358"/>
      <c r="AR99" s="358"/>
      <c r="AS99" s="358"/>
      <c r="AT99" s="358"/>
      <c r="AU99" s="358"/>
      <c r="AV99" s="358"/>
      <c r="AW99" s="358"/>
      <c r="AX99" s="358"/>
      <c r="AY99" s="358"/>
      <c r="AZ99" s="274" t="str">
        <f t="shared" si="20"/>
        <v/>
      </c>
      <c r="BE99" s="53" t="str">
        <f t="shared" si="15"/>
        <v/>
      </c>
      <c r="BF99" s="53" t="str">
        <f t="shared" si="15"/>
        <v/>
      </c>
      <c r="BG99" s="82">
        <f t="shared" si="16"/>
        <v>0</v>
      </c>
      <c r="BH99" s="105">
        <f t="shared" si="17"/>
        <v>0</v>
      </c>
    </row>
    <row r="100" spans="2:60" x14ac:dyDescent="0.25">
      <c r="B100" s="268" t="str">
        <f t="shared" si="18"/>
        <v/>
      </c>
      <c r="C100" s="269" t="str">
        <f>IF('תנאי סף'!AK100&lt;&gt;1,"",'תנאי סף'!C100)</f>
        <v/>
      </c>
      <c r="D100" s="269" t="str">
        <f>IF('תנאי סף'!$AK100&lt;&gt;1,"",'תנאי סף'!F100)</f>
        <v/>
      </c>
      <c r="E100" s="269" t="str">
        <f>IF('תנאי סף'!$AK100&lt;&gt;1,"",'תנאי סף'!D100)</f>
        <v/>
      </c>
      <c r="F100" s="269" t="str">
        <f>IF('תנאי סף'!$AK100&lt;&gt;1,"",'תנאי סף'!E100)</f>
        <v/>
      </c>
      <c r="G100" s="270" t="str">
        <f>'התחשיב הבסיסי'!AH100</f>
        <v/>
      </c>
      <c r="H100" s="383"/>
      <c r="I100" s="271" t="str">
        <f t="shared" si="14"/>
        <v/>
      </c>
      <c r="J100" s="272"/>
      <c r="K100" s="273" t="str">
        <f>IF($F100="","",IFERROR(IF('תנאי סף'!Z100,'פרמטרים לקריטריונים'!$C$27,1),$BE$1))</f>
        <v/>
      </c>
      <c r="L100" s="356"/>
      <c r="M100" s="357" t="str">
        <f t="shared" si="19"/>
        <v/>
      </c>
      <c r="N100" s="357" t="str">
        <f t="shared" si="13"/>
        <v/>
      </c>
      <c r="O100" s="358"/>
      <c r="P100" s="358"/>
      <c r="Q100" s="358"/>
      <c r="R100" s="358"/>
      <c r="S100" s="358"/>
      <c r="T100" s="358"/>
      <c r="U100" s="358"/>
      <c r="V100" s="358"/>
      <c r="W100" s="358"/>
      <c r="X100" s="358"/>
      <c r="Y100" s="358"/>
      <c r="Z100" s="358"/>
      <c r="AA100" s="358"/>
      <c r="AB100" s="358"/>
      <c r="AC100" s="358"/>
      <c r="AD100" s="358"/>
      <c r="AE100" s="358"/>
      <c r="AF100" s="358"/>
      <c r="AG100" s="358"/>
      <c r="AH100" s="358"/>
      <c r="AI100" s="358"/>
      <c r="AJ100" s="358"/>
      <c r="AK100" s="358"/>
      <c r="AL100" s="358"/>
      <c r="AM100" s="358"/>
      <c r="AN100" s="358"/>
      <c r="AO100" s="358"/>
      <c r="AP100" s="358"/>
      <c r="AQ100" s="358"/>
      <c r="AR100" s="358"/>
      <c r="AS100" s="358"/>
      <c r="AT100" s="358"/>
      <c r="AU100" s="358"/>
      <c r="AV100" s="358"/>
      <c r="AW100" s="358"/>
      <c r="AX100" s="358"/>
      <c r="AY100" s="358"/>
      <c r="AZ100" s="274" t="str">
        <f t="shared" si="20"/>
        <v/>
      </c>
      <c r="BE100" s="53" t="str">
        <f t="shared" si="15"/>
        <v/>
      </c>
      <c r="BF100" s="53" t="str">
        <f t="shared" si="15"/>
        <v/>
      </c>
      <c r="BG100" s="82">
        <f t="shared" si="16"/>
        <v>0</v>
      </c>
      <c r="BH100" s="105">
        <f t="shared" si="17"/>
        <v>0</v>
      </c>
    </row>
    <row r="101" spans="2:60" x14ac:dyDescent="0.25">
      <c r="B101" s="268" t="str">
        <f t="shared" si="18"/>
        <v/>
      </c>
      <c r="C101" s="269" t="str">
        <f>IF('תנאי סף'!AK101&lt;&gt;1,"",'תנאי סף'!C101)</f>
        <v/>
      </c>
      <c r="D101" s="269" t="str">
        <f>IF('תנאי סף'!$AK101&lt;&gt;1,"",'תנאי סף'!F101)</f>
        <v/>
      </c>
      <c r="E101" s="269" t="str">
        <f>IF('תנאי סף'!$AK101&lt;&gt;1,"",'תנאי סף'!D101)</f>
        <v/>
      </c>
      <c r="F101" s="269" t="str">
        <f>IF('תנאי סף'!$AK101&lt;&gt;1,"",'תנאי סף'!E101)</f>
        <v/>
      </c>
      <c r="G101" s="270" t="str">
        <f>'התחשיב הבסיסי'!AH101</f>
        <v/>
      </c>
      <c r="H101" s="383"/>
      <c r="I101" s="271" t="str">
        <f t="shared" si="14"/>
        <v/>
      </c>
      <c r="J101" s="272"/>
      <c r="K101" s="273" t="str">
        <f>IF($F101="","",IFERROR(IF('תנאי סף'!Z101,'פרמטרים לקריטריונים'!$C$27,1),$BE$1))</f>
        <v/>
      </c>
      <c r="L101" s="356"/>
      <c r="M101" s="357" t="str">
        <f t="shared" si="19"/>
        <v/>
      </c>
      <c r="N101" s="357" t="str">
        <f t="shared" si="13"/>
        <v/>
      </c>
      <c r="O101" s="358"/>
      <c r="P101" s="358"/>
      <c r="Q101" s="358"/>
      <c r="R101" s="358"/>
      <c r="S101" s="358"/>
      <c r="T101" s="358"/>
      <c r="U101" s="358"/>
      <c r="V101" s="358"/>
      <c r="W101" s="358"/>
      <c r="X101" s="358"/>
      <c r="Y101" s="358"/>
      <c r="Z101" s="358"/>
      <c r="AA101" s="358"/>
      <c r="AB101" s="358"/>
      <c r="AC101" s="358"/>
      <c r="AD101" s="358"/>
      <c r="AE101" s="358"/>
      <c r="AF101" s="358"/>
      <c r="AG101" s="358"/>
      <c r="AH101" s="358"/>
      <c r="AI101" s="358"/>
      <c r="AJ101" s="358"/>
      <c r="AK101" s="358"/>
      <c r="AL101" s="358"/>
      <c r="AM101" s="358"/>
      <c r="AN101" s="358"/>
      <c r="AO101" s="358"/>
      <c r="AP101" s="358"/>
      <c r="AQ101" s="358"/>
      <c r="AR101" s="358"/>
      <c r="AS101" s="358"/>
      <c r="AT101" s="358"/>
      <c r="AU101" s="358"/>
      <c r="AV101" s="358"/>
      <c r="AW101" s="358"/>
      <c r="AX101" s="358"/>
      <c r="AY101" s="358"/>
      <c r="AZ101" s="274" t="str">
        <f t="shared" si="20"/>
        <v/>
      </c>
      <c r="BE101" s="53" t="str">
        <f t="shared" si="15"/>
        <v/>
      </c>
      <c r="BF101" s="53" t="str">
        <f t="shared" si="15"/>
        <v/>
      </c>
      <c r="BG101" s="82">
        <f t="shared" si="16"/>
        <v>0</v>
      </c>
      <c r="BH101" s="105">
        <f t="shared" si="17"/>
        <v>0</v>
      </c>
    </row>
    <row r="102" spans="2:60" x14ac:dyDescent="0.25">
      <c r="B102" s="268" t="str">
        <f t="shared" si="18"/>
        <v/>
      </c>
      <c r="C102" s="269" t="str">
        <f>IF('תנאי סף'!AK102&lt;&gt;1,"",'תנאי סף'!C102)</f>
        <v/>
      </c>
      <c r="D102" s="269" t="str">
        <f>IF('תנאי סף'!$AK102&lt;&gt;1,"",'תנאי סף'!F102)</f>
        <v/>
      </c>
      <c r="E102" s="269" t="str">
        <f>IF('תנאי סף'!$AK102&lt;&gt;1,"",'תנאי סף'!D102)</f>
        <v/>
      </c>
      <c r="F102" s="269" t="str">
        <f>IF('תנאי סף'!$AK102&lt;&gt;1,"",'תנאי סף'!E102)</f>
        <v/>
      </c>
      <c r="G102" s="270" t="str">
        <f>'התחשיב הבסיסי'!AH102</f>
        <v/>
      </c>
      <c r="H102" s="383"/>
      <c r="I102" s="271" t="str">
        <f t="shared" si="14"/>
        <v/>
      </c>
      <c r="J102" s="272"/>
      <c r="K102" s="273" t="str">
        <f>IF($F102="","",IFERROR(IF('תנאי סף'!Z102,'פרמטרים לקריטריונים'!$C$27,1),$BE$1))</f>
        <v/>
      </c>
      <c r="L102" s="356"/>
      <c r="M102" s="357" t="str">
        <f t="shared" si="19"/>
        <v/>
      </c>
      <c r="N102" s="357" t="str">
        <f t="shared" si="13"/>
        <v/>
      </c>
      <c r="O102" s="358"/>
      <c r="P102" s="358"/>
      <c r="Q102" s="358"/>
      <c r="R102" s="358"/>
      <c r="S102" s="358"/>
      <c r="T102" s="358"/>
      <c r="U102" s="358"/>
      <c r="V102" s="358"/>
      <c r="W102" s="358"/>
      <c r="X102" s="358"/>
      <c r="Y102" s="358"/>
      <c r="Z102" s="358"/>
      <c r="AA102" s="358"/>
      <c r="AB102" s="358"/>
      <c r="AC102" s="358"/>
      <c r="AD102" s="358"/>
      <c r="AE102" s="358"/>
      <c r="AF102" s="358"/>
      <c r="AG102" s="358"/>
      <c r="AH102" s="358"/>
      <c r="AI102" s="358"/>
      <c r="AJ102" s="358"/>
      <c r="AK102" s="358"/>
      <c r="AL102" s="358"/>
      <c r="AM102" s="358"/>
      <c r="AN102" s="358"/>
      <c r="AO102" s="358"/>
      <c r="AP102" s="358"/>
      <c r="AQ102" s="358"/>
      <c r="AR102" s="358"/>
      <c r="AS102" s="358"/>
      <c r="AT102" s="358"/>
      <c r="AU102" s="358"/>
      <c r="AV102" s="358"/>
      <c r="AW102" s="358"/>
      <c r="AX102" s="358"/>
      <c r="AY102" s="358"/>
      <c r="AZ102" s="274" t="str">
        <f t="shared" si="20"/>
        <v/>
      </c>
      <c r="BE102" s="53" t="str">
        <f t="shared" si="15"/>
        <v/>
      </c>
      <c r="BF102" s="53" t="str">
        <f t="shared" si="15"/>
        <v/>
      </c>
      <c r="BG102" s="82">
        <f t="shared" si="16"/>
        <v>0</v>
      </c>
      <c r="BH102" s="105">
        <f t="shared" si="17"/>
        <v>0</v>
      </c>
    </row>
    <row r="103" spans="2:60" x14ac:dyDescent="0.25">
      <c r="B103" s="268" t="str">
        <f t="shared" si="18"/>
        <v/>
      </c>
      <c r="C103" s="269" t="str">
        <f>IF('תנאי סף'!AK103&lt;&gt;1,"",'תנאי סף'!C103)</f>
        <v/>
      </c>
      <c r="D103" s="269" t="str">
        <f>IF('תנאי סף'!$AK103&lt;&gt;1,"",'תנאי סף'!F103)</f>
        <v/>
      </c>
      <c r="E103" s="269" t="str">
        <f>IF('תנאי סף'!$AK103&lt;&gt;1,"",'תנאי סף'!D103)</f>
        <v/>
      </c>
      <c r="F103" s="269" t="str">
        <f>IF('תנאי סף'!$AK103&lt;&gt;1,"",'תנאי סף'!E103)</f>
        <v/>
      </c>
      <c r="G103" s="270" t="str">
        <f>'התחשיב הבסיסי'!AH103</f>
        <v/>
      </c>
      <c r="H103" s="383"/>
      <c r="I103" s="271" t="str">
        <f t="shared" si="14"/>
        <v/>
      </c>
      <c r="J103" s="272"/>
      <c r="K103" s="273" t="str">
        <f>IF($F103="","",IFERROR(IF('תנאי סף'!Z103,'פרמטרים לקריטריונים'!$C$27,1),$BE$1))</f>
        <v/>
      </c>
      <c r="L103" s="356"/>
      <c r="M103" s="357" t="str">
        <f t="shared" si="19"/>
        <v/>
      </c>
      <c r="N103" s="357" t="str">
        <f t="shared" si="13"/>
        <v/>
      </c>
      <c r="O103" s="358"/>
      <c r="P103" s="358"/>
      <c r="Q103" s="358"/>
      <c r="R103" s="358"/>
      <c r="S103" s="358"/>
      <c r="T103" s="358"/>
      <c r="U103" s="358"/>
      <c r="V103" s="358"/>
      <c r="W103" s="358"/>
      <c r="X103" s="358"/>
      <c r="Y103" s="358"/>
      <c r="Z103" s="358"/>
      <c r="AA103" s="358"/>
      <c r="AB103" s="358"/>
      <c r="AC103" s="358"/>
      <c r="AD103" s="358"/>
      <c r="AE103" s="358"/>
      <c r="AF103" s="358"/>
      <c r="AG103" s="358"/>
      <c r="AH103" s="358"/>
      <c r="AI103" s="358"/>
      <c r="AJ103" s="358"/>
      <c r="AK103" s="358"/>
      <c r="AL103" s="358"/>
      <c r="AM103" s="358"/>
      <c r="AN103" s="358"/>
      <c r="AO103" s="358"/>
      <c r="AP103" s="358"/>
      <c r="AQ103" s="358"/>
      <c r="AR103" s="358"/>
      <c r="AS103" s="358"/>
      <c r="AT103" s="358"/>
      <c r="AU103" s="358"/>
      <c r="AV103" s="358"/>
      <c r="AW103" s="358"/>
      <c r="AX103" s="358"/>
      <c r="AY103" s="358"/>
      <c r="AZ103" s="274" t="str">
        <f t="shared" si="20"/>
        <v/>
      </c>
      <c r="BE103" s="53" t="str">
        <f t="shared" si="15"/>
        <v/>
      </c>
      <c r="BF103" s="53" t="str">
        <f t="shared" si="15"/>
        <v/>
      </c>
      <c r="BG103" s="82">
        <f t="shared" si="16"/>
        <v>0</v>
      </c>
      <c r="BH103" s="105">
        <f t="shared" si="17"/>
        <v>0</v>
      </c>
    </row>
    <row r="104" spans="2:60" x14ac:dyDescent="0.25">
      <c r="B104" s="268" t="str">
        <f t="shared" si="18"/>
        <v/>
      </c>
      <c r="C104" s="269" t="str">
        <f>IF('תנאי סף'!AK104&lt;&gt;1,"",'תנאי סף'!C104)</f>
        <v/>
      </c>
      <c r="D104" s="269" t="str">
        <f>IF('תנאי סף'!$AK104&lt;&gt;1,"",'תנאי סף'!F104)</f>
        <v/>
      </c>
      <c r="E104" s="269" t="str">
        <f>IF('תנאי סף'!$AK104&lt;&gt;1,"",'תנאי סף'!D104)</f>
        <v/>
      </c>
      <c r="F104" s="269" t="str">
        <f>IF('תנאי סף'!$AK104&lt;&gt;1,"",'תנאי סף'!E104)</f>
        <v/>
      </c>
      <c r="G104" s="270" t="str">
        <f>'התחשיב הבסיסי'!AH104</f>
        <v/>
      </c>
      <c r="H104" s="383"/>
      <c r="I104" s="271" t="str">
        <f t="shared" si="14"/>
        <v/>
      </c>
      <c r="J104" s="272"/>
      <c r="K104" s="273" t="str">
        <f>IF($F104="","",IFERROR(IF('תנאי סף'!Z104,'פרמטרים לקריטריונים'!$C$27,1),$BE$1))</f>
        <v/>
      </c>
      <c r="L104" s="356"/>
      <c r="M104" s="357" t="str">
        <f t="shared" si="19"/>
        <v/>
      </c>
      <c r="N104" s="357" t="str">
        <f t="shared" si="13"/>
        <v/>
      </c>
      <c r="O104" s="358"/>
      <c r="P104" s="358"/>
      <c r="Q104" s="358"/>
      <c r="R104" s="358"/>
      <c r="S104" s="358"/>
      <c r="T104" s="358"/>
      <c r="U104" s="358"/>
      <c r="V104" s="358"/>
      <c r="W104" s="358"/>
      <c r="X104" s="358"/>
      <c r="Y104" s="358"/>
      <c r="Z104" s="358"/>
      <c r="AA104" s="358"/>
      <c r="AB104" s="358"/>
      <c r="AC104" s="358"/>
      <c r="AD104" s="358"/>
      <c r="AE104" s="358"/>
      <c r="AF104" s="358"/>
      <c r="AG104" s="358"/>
      <c r="AH104" s="358"/>
      <c r="AI104" s="358"/>
      <c r="AJ104" s="358"/>
      <c r="AK104" s="358"/>
      <c r="AL104" s="358"/>
      <c r="AM104" s="358"/>
      <c r="AN104" s="358"/>
      <c r="AO104" s="358"/>
      <c r="AP104" s="358"/>
      <c r="AQ104" s="358"/>
      <c r="AR104" s="358"/>
      <c r="AS104" s="358"/>
      <c r="AT104" s="358"/>
      <c r="AU104" s="358"/>
      <c r="AV104" s="358"/>
      <c r="AW104" s="358"/>
      <c r="AX104" s="358"/>
      <c r="AY104" s="358"/>
      <c r="AZ104" s="274" t="str">
        <f t="shared" si="20"/>
        <v/>
      </c>
      <c r="BE104" s="53" t="str">
        <f t="shared" si="15"/>
        <v/>
      </c>
      <c r="BF104" s="53" t="str">
        <f t="shared" si="15"/>
        <v/>
      </c>
      <c r="BG104" s="82">
        <f t="shared" si="16"/>
        <v>0</v>
      </c>
      <c r="BH104" s="105">
        <f t="shared" si="17"/>
        <v>0</v>
      </c>
    </row>
    <row r="105" spans="2:60" x14ac:dyDescent="0.25">
      <c r="B105" s="268" t="str">
        <f t="shared" si="18"/>
        <v/>
      </c>
      <c r="C105" s="269" t="str">
        <f>IF('תנאי סף'!AK105&lt;&gt;1,"",'תנאי סף'!C105)</f>
        <v/>
      </c>
      <c r="D105" s="269" t="str">
        <f>IF('תנאי סף'!$AK105&lt;&gt;1,"",'תנאי סף'!F105)</f>
        <v/>
      </c>
      <c r="E105" s="269" t="str">
        <f>IF('תנאי סף'!$AK105&lt;&gt;1,"",'תנאי סף'!D105)</f>
        <v/>
      </c>
      <c r="F105" s="269" t="str">
        <f>IF('תנאי סף'!$AK105&lt;&gt;1,"",'תנאי סף'!E105)</f>
        <v/>
      </c>
      <c r="G105" s="270" t="str">
        <f>'התחשיב הבסיסי'!AH105</f>
        <v/>
      </c>
      <c r="H105" s="383"/>
      <c r="I105" s="271" t="str">
        <f t="shared" si="14"/>
        <v/>
      </c>
      <c r="J105" s="272"/>
      <c r="K105" s="273" t="str">
        <f>IF($F105="","",IFERROR(IF('תנאי סף'!Z105,'פרמטרים לקריטריונים'!$C$27,1),$BE$1))</f>
        <v/>
      </c>
      <c r="L105" s="356"/>
      <c r="M105" s="357" t="str">
        <f t="shared" si="19"/>
        <v/>
      </c>
      <c r="N105" s="357" t="str">
        <f t="shared" si="13"/>
        <v/>
      </c>
      <c r="O105" s="358"/>
      <c r="P105" s="358"/>
      <c r="Q105" s="358"/>
      <c r="R105" s="358"/>
      <c r="S105" s="358"/>
      <c r="T105" s="358"/>
      <c r="U105" s="358"/>
      <c r="V105" s="358"/>
      <c r="W105" s="358"/>
      <c r="X105" s="358"/>
      <c r="Y105" s="358"/>
      <c r="Z105" s="358"/>
      <c r="AA105" s="358"/>
      <c r="AB105" s="358"/>
      <c r="AC105" s="358"/>
      <c r="AD105" s="358"/>
      <c r="AE105" s="358"/>
      <c r="AF105" s="358"/>
      <c r="AG105" s="358"/>
      <c r="AH105" s="358"/>
      <c r="AI105" s="358"/>
      <c r="AJ105" s="358"/>
      <c r="AK105" s="358"/>
      <c r="AL105" s="358"/>
      <c r="AM105" s="358"/>
      <c r="AN105" s="358"/>
      <c r="AO105" s="358"/>
      <c r="AP105" s="358"/>
      <c r="AQ105" s="358"/>
      <c r="AR105" s="358"/>
      <c r="AS105" s="358"/>
      <c r="AT105" s="358"/>
      <c r="AU105" s="358"/>
      <c r="AV105" s="358"/>
      <c r="AW105" s="358"/>
      <c r="AX105" s="358"/>
      <c r="AY105" s="358"/>
      <c r="AZ105" s="274" t="str">
        <f t="shared" si="20"/>
        <v/>
      </c>
      <c r="BE105" s="53" t="str">
        <f t="shared" si="15"/>
        <v/>
      </c>
      <c r="BF105" s="53" t="str">
        <f t="shared" si="15"/>
        <v/>
      </c>
      <c r="BG105" s="82">
        <f t="shared" si="16"/>
        <v>0</v>
      </c>
      <c r="BH105" s="105">
        <f t="shared" si="17"/>
        <v>0</v>
      </c>
    </row>
    <row r="106" spans="2:60" x14ac:dyDescent="0.25">
      <c r="B106" s="268" t="str">
        <f t="shared" si="18"/>
        <v/>
      </c>
      <c r="C106" s="269" t="str">
        <f>IF('תנאי סף'!AK106&lt;&gt;1,"",'תנאי סף'!C106)</f>
        <v/>
      </c>
      <c r="D106" s="269" t="str">
        <f>IF('תנאי סף'!$AK106&lt;&gt;1,"",'תנאי סף'!F106)</f>
        <v/>
      </c>
      <c r="E106" s="269" t="str">
        <f>IF('תנאי סף'!$AK106&lt;&gt;1,"",'תנאי סף'!D106)</f>
        <v/>
      </c>
      <c r="F106" s="269" t="str">
        <f>IF('תנאי סף'!$AK106&lt;&gt;1,"",'תנאי סף'!E106)</f>
        <v/>
      </c>
      <c r="G106" s="270" t="str">
        <f>'התחשיב הבסיסי'!AH106</f>
        <v/>
      </c>
      <c r="H106" s="383"/>
      <c r="I106" s="271" t="str">
        <f t="shared" si="14"/>
        <v/>
      </c>
      <c r="J106" s="272"/>
      <c r="K106" s="273" t="str">
        <f>IF($F106="","",IFERROR(IF('תנאי סף'!Z106,'פרמטרים לקריטריונים'!$C$27,1),$BE$1))</f>
        <v/>
      </c>
      <c r="L106" s="356"/>
      <c r="M106" s="357" t="str">
        <f t="shared" si="19"/>
        <v/>
      </c>
      <c r="N106" s="357" t="str">
        <f t="shared" si="13"/>
        <v/>
      </c>
      <c r="O106" s="358"/>
      <c r="P106" s="358"/>
      <c r="Q106" s="358"/>
      <c r="R106" s="358"/>
      <c r="S106" s="358"/>
      <c r="T106" s="358"/>
      <c r="U106" s="358"/>
      <c r="V106" s="358"/>
      <c r="W106" s="358"/>
      <c r="X106" s="358"/>
      <c r="Y106" s="358"/>
      <c r="Z106" s="358"/>
      <c r="AA106" s="358"/>
      <c r="AB106" s="358"/>
      <c r="AC106" s="358"/>
      <c r="AD106" s="358"/>
      <c r="AE106" s="358"/>
      <c r="AF106" s="358"/>
      <c r="AG106" s="358"/>
      <c r="AH106" s="358"/>
      <c r="AI106" s="358"/>
      <c r="AJ106" s="358"/>
      <c r="AK106" s="358"/>
      <c r="AL106" s="358"/>
      <c r="AM106" s="358"/>
      <c r="AN106" s="358"/>
      <c r="AO106" s="358"/>
      <c r="AP106" s="358"/>
      <c r="AQ106" s="358"/>
      <c r="AR106" s="358"/>
      <c r="AS106" s="358"/>
      <c r="AT106" s="358"/>
      <c r="AU106" s="358"/>
      <c r="AV106" s="358"/>
      <c r="AW106" s="358"/>
      <c r="AX106" s="358"/>
      <c r="AY106" s="358"/>
      <c r="AZ106" s="274" t="str">
        <f t="shared" si="20"/>
        <v/>
      </c>
      <c r="BE106" s="53" t="str">
        <f t="shared" si="15"/>
        <v/>
      </c>
      <c r="BF106" s="53" t="str">
        <f t="shared" si="15"/>
        <v/>
      </c>
      <c r="BG106" s="82">
        <f t="shared" si="16"/>
        <v>0</v>
      </c>
      <c r="BH106" s="105">
        <f t="shared" si="17"/>
        <v>0</v>
      </c>
    </row>
    <row r="107" spans="2:60" x14ac:dyDescent="0.25">
      <c r="B107" s="268" t="str">
        <f t="shared" si="18"/>
        <v/>
      </c>
      <c r="C107" s="269" t="str">
        <f>IF('תנאי סף'!AK107&lt;&gt;1,"",'תנאי סף'!C107)</f>
        <v/>
      </c>
      <c r="D107" s="269" t="str">
        <f>IF('תנאי סף'!$AK107&lt;&gt;1,"",'תנאי סף'!F107)</f>
        <v/>
      </c>
      <c r="E107" s="269" t="str">
        <f>IF('תנאי סף'!$AK107&lt;&gt;1,"",'תנאי סף'!D107)</f>
        <v/>
      </c>
      <c r="F107" s="269" t="str">
        <f>IF('תנאי סף'!$AK107&lt;&gt;1,"",'תנאי סף'!E107)</f>
        <v/>
      </c>
      <c r="G107" s="270" t="str">
        <f>'התחשיב הבסיסי'!AH107</f>
        <v/>
      </c>
      <c r="H107" s="383"/>
      <c r="I107" s="271" t="str">
        <f t="shared" si="14"/>
        <v/>
      </c>
      <c r="J107" s="272"/>
      <c r="K107" s="273" t="str">
        <f>IF($F107="","",IFERROR(IF('תנאי סף'!Z107,'פרמטרים לקריטריונים'!$C$27,1),$BE$1))</f>
        <v/>
      </c>
      <c r="L107" s="356"/>
      <c r="M107" s="357" t="str">
        <f t="shared" si="19"/>
        <v/>
      </c>
      <c r="N107" s="357" t="str">
        <f t="shared" si="13"/>
        <v/>
      </c>
      <c r="O107" s="358"/>
      <c r="P107" s="358"/>
      <c r="Q107" s="358"/>
      <c r="R107" s="358"/>
      <c r="S107" s="358"/>
      <c r="T107" s="358"/>
      <c r="U107" s="358"/>
      <c r="V107" s="358"/>
      <c r="W107" s="358"/>
      <c r="X107" s="358"/>
      <c r="Y107" s="358"/>
      <c r="Z107" s="358"/>
      <c r="AA107" s="358"/>
      <c r="AB107" s="358"/>
      <c r="AC107" s="358"/>
      <c r="AD107" s="358"/>
      <c r="AE107" s="358"/>
      <c r="AF107" s="358"/>
      <c r="AG107" s="358"/>
      <c r="AH107" s="358"/>
      <c r="AI107" s="358"/>
      <c r="AJ107" s="358"/>
      <c r="AK107" s="358"/>
      <c r="AL107" s="358"/>
      <c r="AM107" s="358"/>
      <c r="AN107" s="358"/>
      <c r="AO107" s="358"/>
      <c r="AP107" s="358"/>
      <c r="AQ107" s="358"/>
      <c r="AR107" s="358"/>
      <c r="AS107" s="358"/>
      <c r="AT107" s="358"/>
      <c r="AU107" s="358"/>
      <c r="AV107" s="358"/>
      <c r="AW107" s="358"/>
      <c r="AX107" s="358"/>
      <c r="AY107" s="358"/>
      <c r="AZ107" s="274" t="str">
        <f t="shared" si="20"/>
        <v/>
      </c>
      <c r="BE107" s="53" t="str">
        <f t="shared" si="15"/>
        <v/>
      </c>
      <c r="BF107" s="53" t="str">
        <f t="shared" si="15"/>
        <v/>
      </c>
      <c r="BG107" s="82">
        <f t="shared" si="16"/>
        <v>0</v>
      </c>
      <c r="BH107" s="105">
        <f t="shared" si="17"/>
        <v>0</v>
      </c>
    </row>
    <row r="108" spans="2:60" x14ac:dyDescent="0.25">
      <c r="B108" s="268" t="str">
        <f t="shared" si="18"/>
        <v/>
      </c>
      <c r="C108" s="269" t="str">
        <f>IF('תנאי סף'!AK108&lt;&gt;1,"",'תנאי סף'!C108)</f>
        <v/>
      </c>
      <c r="D108" s="269" t="str">
        <f>IF('תנאי סף'!$AK108&lt;&gt;1,"",'תנאי סף'!F108)</f>
        <v/>
      </c>
      <c r="E108" s="269" t="str">
        <f>IF('תנאי סף'!$AK108&lt;&gt;1,"",'תנאי סף'!D108)</f>
        <v/>
      </c>
      <c r="F108" s="269" t="str">
        <f>IF('תנאי סף'!$AK108&lt;&gt;1,"",'תנאי סף'!E108)</f>
        <v/>
      </c>
      <c r="G108" s="270" t="str">
        <f>'התחשיב הבסיסי'!AH108</f>
        <v/>
      </c>
      <c r="H108" s="383"/>
      <c r="I108" s="271" t="str">
        <f t="shared" si="14"/>
        <v/>
      </c>
      <c r="J108" s="272"/>
      <c r="K108" s="273" t="str">
        <f>IF($F108="","",IFERROR(IF('תנאי סף'!Z108,'פרמטרים לקריטריונים'!$C$27,1),$BE$1))</f>
        <v/>
      </c>
      <c r="L108" s="356"/>
      <c r="M108" s="357" t="str">
        <f t="shared" si="19"/>
        <v/>
      </c>
      <c r="N108" s="357" t="str">
        <f t="shared" si="13"/>
        <v/>
      </c>
      <c r="O108" s="358"/>
      <c r="P108" s="358"/>
      <c r="Q108" s="358"/>
      <c r="R108" s="358"/>
      <c r="S108" s="358"/>
      <c r="T108" s="358"/>
      <c r="U108" s="358"/>
      <c r="V108" s="358"/>
      <c r="W108" s="358"/>
      <c r="X108" s="358"/>
      <c r="Y108" s="358"/>
      <c r="Z108" s="358"/>
      <c r="AA108" s="358"/>
      <c r="AB108" s="358"/>
      <c r="AC108" s="358"/>
      <c r="AD108" s="358"/>
      <c r="AE108" s="358"/>
      <c r="AF108" s="358"/>
      <c r="AG108" s="358"/>
      <c r="AH108" s="358"/>
      <c r="AI108" s="358"/>
      <c r="AJ108" s="358"/>
      <c r="AK108" s="358"/>
      <c r="AL108" s="358"/>
      <c r="AM108" s="358"/>
      <c r="AN108" s="358"/>
      <c r="AO108" s="358"/>
      <c r="AP108" s="358"/>
      <c r="AQ108" s="358"/>
      <c r="AR108" s="358"/>
      <c r="AS108" s="358"/>
      <c r="AT108" s="358"/>
      <c r="AU108" s="358"/>
      <c r="AV108" s="358"/>
      <c r="AW108" s="358"/>
      <c r="AX108" s="358"/>
      <c r="AY108" s="358"/>
      <c r="AZ108" s="274" t="str">
        <f t="shared" si="20"/>
        <v/>
      </c>
      <c r="BE108" s="53" t="str">
        <f t="shared" si="15"/>
        <v/>
      </c>
      <c r="BF108" s="53" t="str">
        <f t="shared" si="15"/>
        <v/>
      </c>
      <c r="BG108" s="82">
        <f t="shared" si="16"/>
        <v>0</v>
      </c>
      <c r="BH108" s="105">
        <f t="shared" si="17"/>
        <v>0</v>
      </c>
    </row>
    <row r="109" spans="2:60" x14ac:dyDescent="0.25">
      <c r="B109" s="268" t="str">
        <f t="shared" si="18"/>
        <v/>
      </c>
      <c r="C109" s="269" t="str">
        <f>IF('תנאי סף'!AK109&lt;&gt;1,"",'תנאי סף'!C109)</f>
        <v/>
      </c>
      <c r="D109" s="269" t="str">
        <f>IF('תנאי סף'!$AK109&lt;&gt;1,"",'תנאי סף'!F109)</f>
        <v/>
      </c>
      <c r="E109" s="269" t="str">
        <f>IF('תנאי סף'!$AK109&lt;&gt;1,"",'תנאי סף'!D109)</f>
        <v/>
      </c>
      <c r="F109" s="269" t="str">
        <f>IF('תנאי סף'!$AK109&lt;&gt;1,"",'תנאי סף'!E109)</f>
        <v/>
      </c>
      <c r="G109" s="270" t="str">
        <f>'התחשיב הבסיסי'!AH109</f>
        <v/>
      </c>
      <c r="H109" s="383"/>
      <c r="I109" s="271" t="str">
        <f t="shared" si="14"/>
        <v/>
      </c>
      <c r="J109" s="272"/>
      <c r="K109" s="273" t="str">
        <f>IF($F109="","",IFERROR(IF('תנאי סף'!Z109,'פרמטרים לקריטריונים'!$C$27,1),$BE$1))</f>
        <v/>
      </c>
      <c r="L109" s="356"/>
      <c r="M109" s="357" t="str">
        <f t="shared" si="19"/>
        <v/>
      </c>
      <c r="N109" s="357" t="str">
        <f t="shared" si="13"/>
        <v/>
      </c>
      <c r="O109" s="358"/>
      <c r="P109" s="358"/>
      <c r="Q109" s="358"/>
      <c r="R109" s="358"/>
      <c r="S109" s="358"/>
      <c r="T109" s="358"/>
      <c r="U109" s="358"/>
      <c r="V109" s="358"/>
      <c r="W109" s="358"/>
      <c r="X109" s="358"/>
      <c r="Y109" s="358"/>
      <c r="Z109" s="358"/>
      <c r="AA109" s="358"/>
      <c r="AB109" s="358"/>
      <c r="AC109" s="358"/>
      <c r="AD109" s="358"/>
      <c r="AE109" s="358"/>
      <c r="AF109" s="358"/>
      <c r="AG109" s="358"/>
      <c r="AH109" s="358"/>
      <c r="AI109" s="358"/>
      <c r="AJ109" s="358"/>
      <c r="AK109" s="358"/>
      <c r="AL109" s="358"/>
      <c r="AM109" s="358"/>
      <c r="AN109" s="358"/>
      <c r="AO109" s="358"/>
      <c r="AP109" s="358"/>
      <c r="AQ109" s="358"/>
      <c r="AR109" s="358"/>
      <c r="AS109" s="358"/>
      <c r="AT109" s="358"/>
      <c r="AU109" s="358"/>
      <c r="AV109" s="358"/>
      <c r="AW109" s="358"/>
      <c r="AX109" s="358"/>
      <c r="AY109" s="358"/>
      <c r="AZ109" s="274" t="str">
        <f t="shared" si="20"/>
        <v/>
      </c>
      <c r="BE109" s="53" t="str">
        <f t="shared" si="15"/>
        <v/>
      </c>
      <c r="BF109" s="53" t="str">
        <f t="shared" si="15"/>
        <v/>
      </c>
      <c r="BG109" s="82">
        <f t="shared" si="16"/>
        <v>0</v>
      </c>
      <c r="BH109" s="105">
        <f t="shared" si="17"/>
        <v>0</v>
      </c>
    </row>
    <row r="110" spans="2:60" x14ac:dyDescent="0.25">
      <c r="B110" s="268" t="str">
        <f t="shared" si="18"/>
        <v/>
      </c>
      <c r="C110" s="269" t="str">
        <f>IF('תנאי סף'!AK110&lt;&gt;1,"",'תנאי סף'!C110)</f>
        <v/>
      </c>
      <c r="D110" s="269" t="str">
        <f>IF('תנאי סף'!$AK110&lt;&gt;1,"",'תנאי סף'!F110)</f>
        <v/>
      </c>
      <c r="E110" s="269" t="str">
        <f>IF('תנאי סף'!$AK110&lt;&gt;1,"",'תנאי סף'!D110)</f>
        <v/>
      </c>
      <c r="F110" s="269" t="str">
        <f>IF('תנאי סף'!$AK110&lt;&gt;1,"",'תנאי סף'!E110)</f>
        <v/>
      </c>
      <c r="G110" s="270" t="str">
        <f>'התחשיב הבסיסי'!AH110</f>
        <v/>
      </c>
      <c r="H110" s="383"/>
      <c r="I110" s="271" t="str">
        <f t="shared" si="14"/>
        <v/>
      </c>
      <c r="J110" s="272"/>
      <c r="K110" s="273" t="str">
        <f>IF($F110="","",IFERROR(IF('תנאי סף'!Z110,'פרמטרים לקריטריונים'!$C$27,1),$BE$1))</f>
        <v/>
      </c>
      <c r="L110" s="356"/>
      <c r="M110" s="357" t="str">
        <f t="shared" si="19"/>
        <v/>
      </c>
      <c r="N110" s="357" t="str">
        <f t="shared" si="13"/>
        <v/>
      </c>
      <c r="O110" s="358"/>
      <c r="P110" s="358"/>
      <c r="Q110" s="358"/>
      <c r="R110" s="358"/>
      <c r="S110" s="358"/>
      <c r="T110" s="358"/>
      <c r="U110" s="358"/>
      <c r="V110" s="358"/>
      <c r="W110" s="358"/>
      <c r="X110" s="358"/>
      <c r="Y110" s="358"/>
      <c r="Z110" s="358"/>
      <c r="AA110" s="358"/>
      <c r="AB110" s="358"/>
      <c r="AC110" s="358"/>
      <c r="AD110" s="358"/>
      <c r="AE110" s="358"/>
      <c r="AF110" s="358"/>
      <c r="AG110" s="358"/>
      <c r="AH110" s="358"/>
      <c r="AI110" s="358"/>
      <c r="AJ110" s="358"/>
      <c r="AK110" s="358"/>
      <c r="AL110" s="358"/>
      <c r="AM110" s="358"/>
      <c r="AN110" s="358"/>
      <c r="AO110" s="358"/>
      <c r="AP110" s="358"/>
      <c r="AQ110" s="358"/>
      <c r="AR110" s="358"/>
      <c r="AS110" s="358"/>
      <c r="AT110" s="358"/>
      <c r="AU110" s="358"/>
      <c r="AV110" s="358"/>
      <c r="AW110" s="358"/>
      <c r="AX110" s="358"/>
      <c r="AY110" s="358"/>
      <c r="AZ110" s="274" t="str">
        <f t="shared" si="20"/>
        <v/>
      </c>
      <c r="BE110" s="53" t="str">
        <f t="shared" si="15"/>
        <v/>
      </c>
      <c r="BF110" s="53" t="str">
        <f t="shared" si="15"/>
        <v/>
      </c>
      <c r="BG110" s="82">
        <f t="shared" si="16"/>
        <v>0</v>
      </c>
      <c r="BH110" s="105">
        <f t="shared" si="17"/>
        <v>0</v>
      </c>
    </row>
    <row r="111" spans="2:60" x14ac:dyDescent="0.25">
      <c r="B111" s="268" t="str">
        <f t="shared" si="18"/>
        <v/>
      </c>
      <c r="C111" s="269" t="str">
        <f>IF('תנאי סף'!AK111&lt;&gt;1,"",'תנאי סף'!C111)</f>
        <v/>
      </c>
      <c r="D111" s="269" t="str">
        <f>IF('תנאי סף'!$AK111&lt;&gt;1,"",'תנאי סף'!F111)</f>
        <v/>
      </c>
      <c r="E111" s="269" t="str">
        <f>IF('תנאי סף'!$AK111&lt;&gt;1,"",'תנאי סף'!D111)</f>
        <v/>
      </c>
      <c r="F111" s="269" t="str">
        <f>IF('תנאי סף'!$AK111&lt;&gt;1,"",'תנאי סף'!E111)</f>
        <v/>
      </c>
      <c r="G111" s="270" t="str">
        <f>'התחשיב הבסיסי'!AH111</f>
        <v/>
      </c>
      <c r="H111" s="383"/>
      <c r="I111" s="271" t="str">
        <f t="shared" si="14"/>
        <v/>
      </c>
      <c r="J111" s="272"/>
      <c r="K111" s="273" t="str">
        <f>IF($F111="","",IFERROR(IF('תנאי סף'!Z111,'פרמטרים לקריטריונים'!$C$27,1),$BE$1))</f>
        <v/>
      </c>
      <c r="L111" s="356"/>
      <c r="M111" s="357" t="str">
        <f t="shared" si="19"/>
        <v/>
      </c>
      <c r="N111" s="357" t="str">
        <f t="shared" si="13"/>
        <v/>
      </c>
      <c r="O111" s="358"/>
      <c r="P111" s="358"/>
      <c r="Q111" s="358"/>
      <c r="R111" s="358"/>
      <c r="S111" s="358"/>
      <c r="T111" s="358"/>
      <c r="U111" s="358"/>
      <c r="V111" s="358"/>
      <c r="W111" s="358"/>
      <c r="X111" s="358"/>
      <c r="Y111" s="358"/>
      <c r="Z111" s="358"/>
      <c r="AA111" s="358"/>
      <c r="AB111" s="358"/>
      <c r="AC111" s="358"/>
      <c r="AD111" s="358"/>
      <c r="AE111" s="358"/>
      <c r="AF111" s="358"/>
      <c r="AG111" s="358"/>
      <c r="AH111" s="358"/>
      <c r="AI111" s="358"/>
      <c r="AJ111" s="358"/>
      <c r="AK111" s="358"/>
      <c r="AL111" s="358"/>
      <c r="AM111" s="358"/>
      <c r="AN111" s="358"/>
      <c r="AO111" s="358"/>
      <c r="AP111" s="358"/>
      <c r="AQ111" s="358"/>
      <c r="AR111" s="358"/>
      <c r="AS111" s="358"/>
      <c r="AT111" s="358"/>
      <c r="AU111" s="358"/>
      <c r="AV111" s="358"/>
      <c r="AW111" s="358"/>
      <c r="AX111" s="358"/>
      <c r="AY111" s="358"/>
      <c r="AZ111" s="274" t="str">
        <f t="shared" si="20"/>
        <v/>
      </c>
      <c r="BE111" s="53" t="str">
        <f t="shared" si="15"/>
        <v/>
      </c>
      <c r="BF111" s="53" t="str">
        <f t="shared" si="15"/>
        <v/>
      </c>
      <c r="BG111" s="82">
        <f t="shared" si="16"/>
        <v>0</v>
      </c>
      <c r="BH111" s="105">
        <f t="shared" si="17"/>
        <v>0</v>
      </c>
    </row>
    <row r="112" spans="2:60" x14ac:dyDescent="0.25">
      <c r="B112" s="268" t="str">
        <f t="shared" si="18"/>
        <v/>
      </c>
      <c r="C112" s="269" t="str">
        <f>IF('תנאי סף'!AK112&lt;&gt;1,"",'תנאי סף'!C112)</f>
        <v/>
      </c>
      <c r="D112" s="269" t="str">
        <f>IF('תנאי סף'!$AK112&lt;&gt;1,"",'תנאי סף'!F112)</f>
        <v/>
      </c>
      <c r="E112" s="269" t="str">
        <f>IF('תנאי סף'!$AK112&lt;&gt;1,"",'תנאי סף'!D112)</f>
        <v/>
      </c>
      <c r="F112" s="269" t="str">
        <f>IF('תנאי סף'!$AK112&lt;&gt;1,"",'תנאי סף'!E112)</f>
        <v/>
      </c>
      <c r="G112" s="270" t="str">
        <f>'התחשיב הבסיסי'!AH112</f>
        <v/>
      </c>
      <c r="H112" s="383"/>
      <c r="I112" s="271" t="str">
        <f t="shared" si="14"/>
        <v/>
      </c>
      <c r="J112" s="272"/>
      <c r="K112" s="273" t="str">
        <f>IF($F112="","",IFERROR(IF('תנאי סף'!Z112,'פרמטרים לקריטריונים'!$C$27,1),$BE$1))</f>
        <v/>
      </c>
      <c r="L112" s="356"/>
      <c r="M112" s="357" t="str">
        <f t="shared" si="19"/>
        <v/>
      </c>
      <c r="N112" s="357" t="str">
        <f t="shared" si="13"/>
        <v/>
      </c>
      <c r="O112" s="358"/>
      <c r="P112" s="358"/>
      <c r="Q112" s="358"/>
      <c r="R112" s="358"/>
      <c r="S112" s="358"/>
      <c r="T112" s="358"/>
      <c r="U112" s="358"/>
      <c r="V112" s="358"/>
      <c r="W112" s="358"/>
      <c r="X112" s="358"/>
      <c r="Y112" s="358"/>
      <c r="Z112" s="358"/>
      <c r="AA112" s="358"/>
      <c r="AB112" s="358"/>
      <c r="AC112" s="358"/>
      <c r="AD112" s="358"/>
      <c r="AE112" s="358"/>
      <c r="AF112" s="358"/>
      <c r="AG112" s="358"/>
      <c r="AH112" s="358"/>
      <c r="AI112" s="358"/>
      <c r="AJ112" s="358"/>
      <c r="AK112" s="358"/>
      <c r="AL112" s="358"/>
      <c r="AM112" s="358"/>
      <c r="AN112" s="358"/>
      <c r="AO112" s="358"/>
      <c r="AP112" s="358"/>
      <c r="AQ112" s="358"/>
      <c r="AR112" s="358"/>
      <c r="AS112" s="358"/>
      <c r="AT112" s="358"/>
      <c r="AU112" s="358"/>
      <c r="AV112" s="358"/>
      <c r="AW112" s="358"/>
      <c r="AX112" s="358"/>
      <c r="AY112" s="358"/>
      <c r="AZ112" s="274" t="str">
        <f t="shared" si="20"/>
        <v/>
      </c>
      <c r="BE112" s="53" t="str">
        <f t="shared" si="15"/>
        <v/>
      </c>
      <c r="BF112" s="53" t="str">
        <f t="shared" si="15"/>
        <v/>
      </c>
      <c r="BG112" s="82">
        <f t="shared" si="16"/>
        <v>0</v>
      </c>
      <c r="BH112" s="105">
        <f t="shared" si="17"/>
        <v>0</v>
      </c>
    </row>
    <row r="113" spans="2:60" x14ac:dyDescent="0.25">
      <c r="B113" s="268" t="str">
        <f t="shared" si="18"/>
        <v/>
      </c>
      <c r="C113" s="269" t="str">
        <f>IF('תנאי סף'!AK113&lt;&gt;1,"",'תנאי סף'!C113)</f>
        <v/>
      </c>
      <c r="D113" s="269" t="str">
        <f>IF('תנאי סף'!$AK113&lt;&gt;1,"",'תנאי סף'!F113)</f>
        <v/>
      </c>
      <c r="E113" s="269" t="str">
        <f>IF('תנאי סף'!$AK113&lt;&gt;1,"",'תנאי סף'!D113)</f>
        <v/>
      </c>
      <c r="F113" s="269" t="str">
        <f>IF('תנאי סף'!$AK113&lt;&gt;1,"",'תנאי סף'!E113)</f>
        <v/>
      </c>
      <c r="G113" s="270" t="str">
        <f>'התחשיב הבסיסי'!AH113</f>
        <v/>
      </c>
      <c r="H113" s="383"/>
      <c r="I113" s="271" t="str">
        <f t="shared" si="14"/>
        <v/>
      </c>
      <c r="J113" s="272"/>
      <c r="K113" s="273" t="str">
        <f>IF($F113="","",IFERROR(IF('תנאי סף'!Z113,'פרמטרים לקריטריונים'!$C$27,1),$BE$1))</f>
        <v/>
      </c>
      <c r="L113" s="356"/>
      <c r="M113" s="357" t="str">
        <f t="shared" si="19"/>
        <v/>
      </c>
      <c r="N113" s="357" t="str">
        <f t="shared" si="13"/>
        <v/>
      </c>
      <c r="O113" s="358"/>
      <c r="P113" s="358"/>
      <c r="Q113" s="358"/>
      <c r="R113" s="358"/>
      <c r="S113" s="358"/>
      <c r="T113" s="358"/>
      <c r="U113" s="358"/>
      <c r="V113" s="358"/>
      <c r="W113" s="358"/>
      <c r="X113" s="358"/>
      <c r="Y113" s="358"/>
      <c r="Z113" s="358"/>
      <c r="AA113" s="358"/>
      <c r="AB113" s="358"/>
      <c r="AC113" s="358"/>
      <c r="AD113" s="358"/>
      <c r="AE113" s="358"/>
      <c r="AF113" s="358"/>
      <c r="AG113" s="358"/>
      <c r="AH113" s="358"/>
      <c r="AI113" s="358"/>
      <c r="AJ113" s="358"/>
      <c r="AK113" s="358"/>
      <c r="AL113" s="358"/>
      <c r="AM113" s="358"/>
      <c r="AN113" s="358"/>
      <c r="AO113" s="358"/>
      <c r="AP113" s="358"/>
      <c r="AQ113" s="358"/>
      <c r="AR113" s="358"/>
      <c r="AS113" s="358"/>
      <c r="AT113" s="358"/>
      <c r="AU113" s="358"/>
      <c r="AV113" s="358"/>
      <c r="AW113" s="358"/>
      <c r="AX113" s="358"/>
      <c r="AY113" s="358"/>
      <c r="AZ113" s="274" t="str">
        <f t="shared" si="20"/>
        <v/>
      </c>
      <c r="BE113" s="53" t="str">
        <f t="shared" si="15"/>
        <v/>
      </c>
      <c r="BF113" s="53" t="str">
        <f t="shared" si="15"/>
        <v/>
      </c>
      <c r="BG113" s="82">
        <f t="shared" si="16"/>
        <v>0</v>
      </c>
      <c r="BH113" s="105">
        <f t="shared" si="17"/>
        <v>0</v>
      </c>
    </row>
    <row r="114" spans="2:60" x14ac:dyDescent="0.25">
      <c r="B114" s="268" t="str">
        <f t="shared" si="18"/>
        <v/>
      </c>
      <c r="C114" s="269" t="str">
        <f>IF('תנאי סף'!AK114&lt;&gt;1,"",'תנאי סף'!C114)</f>
        <v/>
      </c>
      <c r="D114" s="269" t="str">
        <f>IF('תנאי סף'!$AK114&lt;&gt;1,"",'תנאי סף'!F114)</f>
        <v/>
      </c>
      <c r="E114" s="269" t="str">
        <f>IF('תנאי סף'!$AK114&lt;&gt;1,"",'תנאי סף'!D114)</f>
        <v/>
      </c>
      <c r="F114" s="269" t="str">
        <f>IF('תנאי סף'!$AK114&lt;&gt;1,"",'תנאי סף'!E114)</f>
        <v/>
      </c>
      <c r="G114" s="270" t="str">
        <f>'התחשיב הבסיסי'!AH114</f>
        <v/>
      </c>
      <c r="H114" s="383"/>
      <c r="I114" s="271" t="str">
        <f t="shared" si="14"/>
        <v/>
      </c>
      <c r="J114" s="272"/>
      <c r="K114" s="273" t="str">
        <f>IF($F114="","",IFERROR(IF('תנאי סף'!Z114,'פרמטרים לקריטריונים'!$C$27,1),$BE$1))</f>
        <v/>
      </c>
      <c r="L114" s="356"/>
      <c r="M114" s="357" t="str">
        <f t="shared" si="19"/>
        <v/>
      </c>
      <c r="N114" s="357" t="str">
        <f t="shared" si="13"/>
        <v/>
      </c>
      <c r="O114" s="358"/>
      <c r="P114" s="358"/>
      <c r="Q114" s="358"/>
      <c r="R114" s="358"/>
      <c r="S114" s="358"/>
      <c r="T114" s="358"/>
      <c r="U114" s="358"/>
      <c r="V114" s="358"/>
      <c r="W114" s="358"/>
      <c r="X114" s="358"/>
      <c r="Y114" s="358"/>
      <c r="Z114" s="358"/>
      <c r="AA114" s="358"/>
      <c r="AB114" s="358"/>
      <c r="AC114" s="358"/>
      <c r="AD114" s="358"/>
      <c r="AE114" s="358"/>
      <c r="AF114" s="358"/>
      <c r="AG114" s="358"/>
      <c r="AH114" s="358"/>
      <c r="AI114" s="358"/>
      <c r="AJ114" s="358"/>
      <c r="AK114" s="358"/>
      <c r="AL114" s="358"/>
      <c r="AM114" s="358"/>
      <c r="AN114" s="358"/>
      <c r="AO114" s="358"/>
      <c r="AP114" s="358"/>
      <c r="AQ114" s="358"/>
      <c r="AR114" s="358"/>
      <c r="AS114" s="358"/>
      <c r="AT114" s="358"/>
      <c r="AU114" s="358"/>
      <c r="AV114" s="358"/>
      <c r="AW114" s="358"/>
      <c r="AX114" s="358"/>
      <c r="AY114" s="358"/>
      <c r="AZ114" s="274" t="str">
        <f t="shared" si="20"/>
        <v/>
      </c>
      <c r="BE114" s="53" t="str">
        <f t="shared" si="15"/>
        <v/>
      </c>
      <c r="BF114" s="53" t="str">
        <f t="shared" si="15"/>
        <v/>
      </c>
      <c r="BG114" s="82">
        <f t="shared" si="16"/>
        <v>0</v>
      </c>
      <c r="BH114" s="105">
        <f t="shared" si="17"/>
        <v>0</v>
      </c>
    </row>
    <row r="115" spans="2:60" x14ac:dyDescent="0.25">
      <c r="B115" s="268" t="str">
        <f t="shared" si="18"/>
        <v/>
      </c>
      <c r="C115" s="269" t="str">
        <f>IF('תנאי סף'!AK115&lt;&gt;1,"",'תנאי סף'!C115)</f>
        <v/>
      </c>
      <c r="D115" s="269" t="str">
        <f>IF('תנאי סף'!$AK115&lt;&gt;1,"",'תנאי סף'!F115)</f>
        <v/>
      </c>
      <c r="E115" s="269" t="str">
        <f>IF('תנאי סף'!$AK115&lt;&gt;1,"",'תנאי סף'!D115)</f>
        <v/>
      </c>
      <c r="F115" s="269" t="str">
        <f>IF('תנאי סף'!$AK115&lt;&gt;1,"",'תנאי סף'!E115)</f>
        <v/>
      </c>
      <c r="G115" s="270" t="str">
        <f>'התחשיב הבסיסי'!AH115</f>
        <v/>
      </c>
      <c r="H115" s="383"/>
      <c r="I115" s="271" t="str">
        <f t="shared" si="14"/>
        <v/>
      </c>
      <c r="J115" s="272"/>
      <c r="K115" s="273" t="str">
        <f>IF($F115="","",IFERROR(IF('תנאי סף'!Z115,'פרמטרים לקריטריונים'!$C$27,1),$BE$1))</f>
        <v/>
      </c>
      <c r="L115" s="356"/>
      <c r="M115" s="357" t="str">
        <f t="shared" si="19"/>
        <v/>
      </c>
      <c r="N115" s="357" t="str">
        <f t="shared" si="13"/>
        <v/>
      </c>
      <c r="O115" s="358"/>
      <c r="P115" s="358"/>
      <c r="Q115" s="358"/>
      <c r="R115" s="358"/>
      <c r="S115" s="358"/>
      <c r="T115" s="358"/>
      <c r="U115" s="358"/>
      <c r="V115" s="358"/>
      <c r="W115" s="358"/>
      <c r="X115" s="358"/>
      <c r="Y115" s="358"/>
      <c r="Z115" s="358"/>
      <c r="AA115" s="358"/>
      <c r="AB115" s="358"/>
      <c r="AC115" s="358"/>
      <c r="AD115" s="358"/>
      <c r="AE115" s="358"/>
      <c r="AF115" s="358"/>
      <c r="AG115" s="358"/>
      <c r="AH115" s="358"/>
      <c r="AI115" s="358"/>
      <c r="AJ115" s="358"/>
      <c r="AK115" s="358"/>
      <c r="AL115" s="358"/>
      <c r="AM115" s="358"/>
      <c r="AN115" s="358"/>
      <c r="AO115" s="358"/>
      <c r="AP115" s="358"/>
      <c r="AQ115" s="358"/>
      <c r="AR115" s="358"/>
      <c r="AS115" s="358"/>
      <c r="AT115" s="358"/>
      <c r="AU115" s="358"/>
      <c r="AV115" s="358"/>
      <c r="AW115" s="358"/>
      <c r="AX115" s="358"/>
      <c r="AY115" s="358"/>
      <c r="AZ115" s="274" t="str">
        <f t="shared" si="20"/>
        <v/>
      </c>
      <c r="BE115" s="53" t="str">
        <f t="shared" si="15"/>
        <v/>
      </c>
      <c r="BF115" s="53" t="str">
        <f t="shared" si="15"/>
        <v/>
      </c>
      <c r="BG115" s="82">
        <f t="shared" si="16"/>
        <v>0</v>
      </c>
      <c r="BH115" s="105">
        <f t="shared" si="17"/>
        <v>0</v>
      </c>
    </row>
    <row r="116" spans="2:60" x14ac:dyDescent="0.25">
      <c r="B116" s="268" t="str">
        <f t="shared" si="18"/>
        <v/>
      </c>
      <c r="C116" s="269" t="str">
        <f>IF('תנאי סף'!AK116&lt;&gt;1,"",'תנאי סף'!C116)</f>
        <v/>
      </c>
      <c r="D116" s="269" t="str">
        <f>IF('תנאי סף'!$AK116&lt;&gt;1,"",'תנאי סף'!F116)</f>
        <v/>
      </c>
      <c r="E116" s="269" t="str">
        <f>IF('תנאי סף'!$AK116&lt;&gt;1,"",'תנאי סף'!D116)</f>
        <v/>
      </c>
      <c r="F116" s="269" t="str">
        <f>IF('תנאי סף'!$AK116&lt;&gt;1,"",'תנאי סף'!E116)</f>
        <v/>
      </c>
      <c r="G116" s="270" t="str">
        <f>'התחשיב הבסיסי'!AH116</f>
        <v/>
      </c>
      <c r="H116" s="383"/>
      <c r="I116" s="271" t="str">
        <f t="shared" si="14"/>
        <v/>
      </c>
      <c r="J116" s="272"/>
      <c r="K116" s="273" t="str">
        <f>IF($F116="","",IFERROR(IF('תנאי סף'!Z116,'פרמטרים לקריטריונים'!$C$27,1),$BE$1))</f>
        <v/>
      </c>
      <c r="L116" s="356"/>
      <c r="M116" s="357" t="str">
        <f t="shared" si="19"/>
        <v/>
      </c>
      <c r="N116" s="357" t="str">
        <f t="shared" si="13"/>
        <v/>
      </c>
      <c r="O116" s="358"/>
      <c r="P116" s="358"/>
      <c r="Q116" s="358"/>
      <c r="R116" s="358"/>
      <c r="S116" s="358"/>
      <c r="T116" s="358"/>
      <c r="U116" s="358"/>
      <c r="V116" s="358"/>
      <c r="W116" s="358"/>
      <c r="X116" s="358"/>
      <c r="Y116" s="358"/>
      <c r="Z116" s="358"/>
      <c r="AA116" s="358"/>
      <c r="AB116" s="358"/>
      <c r="AC116" s="358"/>
      <c r="AD116" s="358"/>
      <c r="AE116" s="358"/>
      <c r="AF116" s="358"/>
      <c r="AG116" s="358"/>
      <c r="AH116" s="358"/>
      <c r="AI116" s="358"/>
      <c r="AJ116" s="358"/>
      <c r="AK116" s="358"/>
      <c r="AL116" s="358"/>
      <c r="AM116" s="358"/>
      <c r="AN116" s="358"/>
      <c r="AO116" s="358"/>
      <c r="AP116" s="358"/>
      <c r="AQ116" s="358"/>
      <c r="AR116" s="358"/>
      <c r="AS116" s="358"/>
      <c r="AT116" s="358"/>
      <c r="AU116" s="358"/>
      <c r="AV116" s="358"/>
      <c r="AW116" s="358"/>
      <c r="AX116" s="358"/>
      <c r="AY116" s="358"/>
      <c r="AZ116" s="274" t="str">
        <f t="shared" si="20"/>
        <v/>
      </c>
      <c r="BE116" s="53" t="str">
        <f t="shared" si="15"/>
        <v/>
      </c>
      <c r="BF116" s="53" t="str">
        <f t="shared" si="15"/>
        <v/>
      </c>
      <c r="BG116" s="82">
        <f t="shared" si="16"/>
        <v>0</v>
      </c>
      <c r="BH116" s="105">
        <f t="shared" si="17"/>
        <v>0</v>
      </c>
    </row>
    <row r="117" spans="2:60" x14ac:dyDescent="0.25">
      <c r="B117" s="268" t="str">
        <f t="shared" si="18"/>
        <v/>
      </c>
      <c r="C117" s="269" t="str">
        <f>IF('תנאי סף'!AK117&lt;&gt;1,"",'תנאי סף'!C117)</f>
        <v/>
      </c>
      <c r="D117" s="269" t="str">
        <f>IF('תנאי סף'!$AK117&lt;&gt;1,"",'תנאי סף'!F117)</f>
        <v/>
      </c>
      <c r="E117" s="269" t="str">
        <f>IF('תנאי סף'!$AK117&lt;&gt;1,"",'תנאי סף'!D117)</f>
        <v/>
      </c>
      <c r="F117" s="269" t="str">
        <f>IF('תנאי סף'!$AK117&lt;&gt;1,"",'תנאי סף'!E117)</f>
        <v/>
      </c>
      <c r="G117" s="270" t="str">
        <f>'התחשיב הבסיסי'!AH117</f>
        <v/>
      </c>
      <c r="H117" s="383"/>
      <c r="I117" s="271" t="str">
        <f t="shared" si="14"/>
        <v/>
      </c>
      <c r="J117" s="272"/>
      <c r="K117" s="273" t="str">
        <f>IF($F117="","",IFERROR(IF('תנאי סף'!Z117,'פרמטרים לקריטריונים'!$C$27,1),$BE$1))</f>
        <v/>
      </c>
      <c r="L117" s="356"/>
      <c r="M117" s="357" t="str">
        <f t="shared" si="19"/>
        <v/>
      </c>
      <c r="N117" s="357" t="str">
        <f t="shared" si="13"/>
        <v/>
      </c>
      <c r="O117" s="358"/>
      <c r="P117" s="358"/>
      <c r="Q117" s="358"/>
      <c r="R117" s="358"/>
      <c r="S117" s="358"/>
      <c r="T117" s="358"/>
      <c r="U117" s="358"/>
      <c r="V117" s="358"/>
      <c r="W117" s="358"/>
      <c r="X117" s="358"/>
      <c r="Y117" s="358"/>
      <c r="Z117" s="358"/>
      <c r="AA117" s="358"/>
      <c r="AB117" s="358"/>
      <c r="AC117" s="358"/>
      <c r="AD117" s="358"/>
      <c r="AE117" s="358"/>
      <c r="AF117" s="358"/>
      <c r="AG117" s="358"/>
      <c r="AH117" s="358"/>
      <c r="AI117" s="358"/>
      <c r="AJ117" s="358"/>
      <c r="AK117" s="358"/>
      <c r="AL117" s="358"/>
      <c r="AM117" s="358"/>
      <c r="AN117" s="358"/>
      <c r="AO117" s="358"/>
      <c r="AP117" s="358"/>
      <c r="AQ117" s="358"/>
      <c r="AR117" s="358"/>
      <c r="AS117" s="358"/>
      <c r="AT117" s="358"/>
      <c r="AU117" s="358"/>
      <c r="AV117" s="358"/>
      <c r="AW117" s="358"/>
      <c r="AX117" s="358"/>
      <c r="AY117" s="358"/>
      <c r="AZ117" s="274" t="str">
        <f t="shared" si="20"/>
        <v/>
      </c>
      <c r="BE117" s="53" t="str">
        <f t="shared" si="15"/>
        <v/>
      </c>
      <c r="BF117" s="53" t="str">
        <f t="shared" si="15"/>
        <v/>
      </c>
      <c r="BG117" s="82">
        <f t="shared" si="16"/>
        <v>0</v>
      </c>
      <c r="BH117" s="105">
        <f t="shared" si="17"/>
        <v>0</v>
      </c>
    </row>
    <row r="118" spans="2:60" x14ac:dyDescent="0.25">
      <c r="B118" s="268" t="str">
        <f t="shared" si="18"/>
        <v/>
      </c>
      <c r="C118" s="269" t="str">
        <f>IF('תנאי סף'!AK118&lt;&gt;1,"",'תנאי סף'!C118)</f>
        <v/>
      </c>
      <c r="D118" s="269" t="str">
        <f>IF('תנאי סף'!$AK118&lt;&gt;1,"",'תנאי סף'!F118)</f>
        <v/>
      </c>
      <c r="E118" s="269" t="str">
        <f>IF('תנאי סף'!$AK118&lt;&gt;1,"",'תנאי סף'!D118)</f>
        <v/>
      </c>
      <c r="F118" s="269" t="str">
        <f>IF('תנאי סף'!$AK118&lt;&gt;1,"",'תנאי סף'!E118)</f>
        <v/>
      </c>
      <c r="G118" s="270" t="str">
        <f>'התחשיב הבסיסי'!AH118</f>
        <v/>
      </c>
      <c r="H118" s="383"/>
      <c r="I118" s="271" t="str">
        <f t="shared" si="14"/>
        <v/>
      </c>
      <c r="J118" s="272"/>
      <c r="K118" s="273" t="str">
        <f>IF($F118="","",IFERROR(IF('תנאי סף'!Z118,'פרמטרים לקריטריונים'!$C$27,1),$BE$1))</f>
        <v/>
      </c>
      <c r="L118" s="356"/>
      <c r="M118" s="357" t="str">
        <f t="shared" si="19"/>
        <v/>
      </c>
      <c r="N118" s="357" t="str">
        <f t="shared" si="13"/>
        <v/>
      </c>
      <c r="O118" s="358"/>
      <c r="P118" s="358"/>
      <c r="Q118" s="358"/>
      <c r="R118" s="358"/>
      <c r="S118" s="358"/>
      <c r="T118" s="358"/>
      <c r="U118" s="358"/>
      <c r="V118" s="358"/>
      <c r="W118" s="358"/>
      <c r="X118" s="358"/>
      <c r="Y118" s="358"/>
      <c r="Z118" s="358"/>
      <c r="AA118" s="358"/>
      <c r="AB118" s="358"/>
      <c r="AC118" s="358"/>
      <c r="AD118" s="358"/>
      <c r="AE118" s="358"/>
      <c r="AF118" s="358"/>
      <c r="AG118" s="358"/>
      <c r="AH118" s="358"/>
      <c r="AI118" s="358"/>
      <c r="AJ118" s="358"/>
      <c r="AK118" s="358"/>
      <c r="AL118" s="358"/>
      <c r="AM118" s="358"/>
      <c r="AN118" s="358"/>
      <c r="AO118" s="358"/>
      <c r="AP118" s="358"/>
      <c r="AQ118" s="358"/>
      <c r="AR118" s="358"/>
      <c r="AS118" s="358"/>
      <c r="AT118" s="358"/>
      <c r="AU118" s="358"/>
      <c r="AV118" s="358"/>
      <c r="AW118" s="358"/>
      <c r="AX118" s="358"/>
      <c r="AY118" s="358"/>
      <c r="AZ118" s="274" t="str">
        <f t="shared" si="20"/>
        <v/>
      </c>
      <c r="BE118" s="53" t="str">
        <f t="shared" si="15"/>
        <v/>
      </c>
      <c r="BF118" s="53" t="str">
        <f t="shared" si="15"/>
        <v/>
      </c>
      <c r="BG118" s="82">
        <f t="shared" si="16"/>
        <v>0</v>
      </c>
      <c r="BH118" s="105">
        <f t="shared" si="17"/>
        <v>0</v>
      </c>
    </row>
    <row r="119" spans="2:60" x14ac:dyDescent="0.25">
      <c r="B119" s="268" t="str">
        <f t="shared" si="18"/>
        <v/>
      </c>
      <c r="C119" s="269" t="str">
        <f>IF('תנאי סף'!AK119&lt;&gt;1,"",'תנאי סף'!C119)</f>
        <v/>
      </c>
      <c r="D119" s="269" t="str">
        <f>IF('תנאי סף'!$AK119&lt;&gt;1,"",'תנאי סף'!F119)</f>
        <v/>
      </c>
      <c r="E119" s="269" t="str">
        <f>IF('תנאי סף'!$AK119&lt;&gt;1,"",'תנאי סף'!D119)</f>
        <v/>
      </c>
      <c r="F119" s="269" t="str">
        <f>IF('תנאי סף'!$AK119&lt;&gt;1,"",'תנאי סף'!E119)</f>
        <v/>
      </c>
      <c r="G119" s="270" t="str">
        <f>'התחשיב הבסיסי'!AH119</f>
        <v/>
      </c>
      <c r="H119" s="383"/>
      <c r="I119" s="271" t="str">
        <f t="shared" si="14"/>
        <v/>
      </c>
      <c r="J119" s="272"/>
      <c r="K119" s="273" t="str">
        <f>IF($F119="","",IFERROR(IF('תנאי סף'!Z119,'פרמטרים לקריטריונים'!$C$27,1),$BE$1))</f>
        <v/>
      </c>
      <c r="L119" s="356"/>
      <c r="M119" s="357" t="str">
        <f t="shared" si="19"/>
        <v/>
      </c>
      <c r="N119" s="357" t="str">
        <f t="shared" si="13"/>
        <v/>
      </c>
      <c r="O119" s="358"/>
      <c r="P119" s="358"/>
      <c r="Q119" s="358"/>
      <c r="R119" s="358"/>
      <c r="S119" s="358"/>
      <c r="T119" s="358"/>
      <c r="U119" s="358"/>
      <c r="V119" s="358"/>
      <c r="W119" s="358"/>
      <c r="X119" s="358"/>
      <c r="Y119" s="358"/>
      <c r="Z119" s="358"/>
      <c r="AA119" s="358"/>
      <c r="AB119" s="358"/>
      <c r="AC119" s="358"/>
      <c r="AD119" s="358"/>
      <c r="AE119" s="358"/>
      <c r="AF119" s="358"/>
      <c r="AG119" s="358"/>
      <c r="AH119" s="358"/>
      <c r="AI119" s="358"/>
      <c r="AJ119" s="358"/>
      <c r="AK119" s="358"/>
      <c r="AL119" s="358"/>
      <c r="AM119" s="358"/>
      <c r="AN119" s="358"/>
      <c r="AO119" s="358"/>
      <c r="AP119" s="358"/>
      <c r="AQ119" s="358"/>
      <c r="AR119" s="358"/>
      <c r="AS119" s="358"/>
      <c r="AT119" s="358"/>
      <c r="AU119" s="358"/>
      <c r="AV119" s="358"/>
      <c r="AW119" s="358"/>
      <c r="AX119" s="358"/>
      <c r="AY119" s="358"/>
      <c r="AZ119" s="274" t="str">
        <f t="shared" si="20"/>
        <v/>
      </c>
      <c r="BE119" s="53" t="str">
        <f t="shared" si="15"/>
        <v/>
      </c>
      <c r="BF119" s="53" t="str">
        <f t="shared" si="15"/>
        <v/>
      </c>
      <c r="BG119" s="82">
        <f t="shared" si="16"/>
        <v>0</v>
      </c>
      <c r="BH119" s="105">
        <f t="shared" si="17"/>
        <v>0</v>
      </c>
    </row>
    <row r="120" spans="2:60" x14ac:dyDescent="0.25">
      <c r="B120" s="268" t="str">
        <f t="shared" si="18"/>
        <v/>
      </c>
      <c r="C120" s="269" t="str">
        <f>IF('תנאי סף'!AK120&lt;&gt;1,"",'תנאי סף'!C120)</f>
        <v/>
      </c>
      <c r="D120" s="269" t="str">
        <f>IF('תנאי סף'!$AK120&lt;&gt;1,"",'תנאי סף'!F120)</f>
        <v/>
      </c>
      <c r="E120" s="269" t="str">
        <f>IF('תנאי סף'!$AK120&lt;&gt;1,"",'תנאי סף'!D120)</f>
        <v/>
      </c>
      <c r="F120" s="269" t="str">
        <f>IF('תנאי סף'!$AK120&lt;&gt;1,"",'תנאי סף'!E120)</f>
        <v/>
      </c>
      <c r="G120" s="270" t="str">
        <f>'התחשיב הבסיסי'!AH120</f>
        <v/>
      </c>
      <c r="H120" s="383"/>
      <c r="I120" s="271" t="str">
        <f t="shared" si="14"/>
        <v/>
      </c>
      <c r="J120" s="272"/>
      <c r="K120" s="273" t="str">
        <f>IF($F120="","",IFERROR(IF('תנאי סף'!Z120,'פרמטרים לקריטריונים'!$C$27,1),$BE$1))</f>
        <v/>
      </c>
      <c r="L120" s="356"/>
      <c r="M120" s="357" t="str">
        <f t="shared" si="19"/>
        <v/>
      </c>
      <c r="N120" s="357" t="str">
        <f t="shared" si="13"/>
        <v/>
      </c>
      <c r="O120" s="358"/>
      <c r="P120" s="358"/>
      <c r="Q120" s="358"/>
      <c r="R120" s="358"/>
      <c r="S120" s="358"/>
      <c r="T120" s="358"/>
      <c r="U120" s="358"/>
      <c r="V120" s="358"/>
      <c r="W120" s="358"/>
      <c r="X120" s="358"/>
      <c r="Y120" s="358"/>
      <c r="Z120" s="358"/>
      <c r="AA120" s="358"/>
      <c r="AB120" s="358"/>
      <c r="AC120" s="358"/>
      <c r="AD120" s="358"/>
      <c r="AE120" s="358"/>
      <c r="AF120" s="358"/>
      <c r="AG120" s="358"/>
      <c r="AH120" s="358"/>
      <c r="AI120" s="358"/>
      <c r="AJ120" s="358"/>
      <c r="AK120" s="358"/>
      <c r="AL120" s="358"/>
      <c r="AM120" s="358"/>
      <c r="AN120" s="358"/>
      <c r="AO120" s="358"/>
      <c r="AP120" s="358"/>
      <c r="AQ120" s="358"/>
      <c r="AR120" s="358"/>
      <c r="AS120" s="358"/>
      <c r="AT120" s="358"/>
      <c r="AU120" s="358"/>
      <c r="AV120" s="358"/>
      <c r="AW120" s="358"/>
      <c r="AX120" s="358"/>
      <c r="AY120" s="358"/>
      <c r="AZ120" s="274" t="str">
        <f t="shared" si="20"/>
        <v/>
      </c>
      <c r="BE120" s="53" t="str">
        <f t="shared" si="15"/>
        <v/>
      </c>
      <c r="BF120" s="53" t="str">
        <f t="shared" si="15"/>
        <v/>
      </c>
      <c r="BG120" s="82">
        <f t="shared" si="16"/>
        <v>0</v>
      </c>
      <c r="BH120" s="105">
        <f t="shared" si="17"/>
        <v>0</v>
      </c>
    </row>
    <row r="121" spans="2:60" x14ac:dyDescent="0.25">
      <c r="B121" s="268" t="str">
        <f t="shared" si="18"/>
        <v/>
      </c>
      <c r="C121" s="269" t="str">
        <f>IF('תנאי סף'!AK121&lt;&gt;1,"",'תנאי סף'!C121)</f>
        <v/>
      </c>
      <c r="D121" s="269" t="str">
        <f>IF('תנאי סף'!$AK121&lt;&gt;1,"",'תנאי סף'!F121)</f>
        <v/>
      </c>
      <c r="E121" s="269" t="str">
        <f>IF('תנאי סף'!$AK121&lt;&gt;1,"",'תנאי סף'!D121)</f>
        <v/>
      </c>
      <c r="F121" s="269" t="str">
        <f>IF('תנאי סף'!$AK121&lt;&gt;1,"",'תנאי סף'!E121)</f>
        <v/>
      </c>
      <c r="G121" s="270" t="str">
        <f>'התחשיב הבסיסי'!AH121</f>
        <v/>
      </c>
      <c r="H121" s="383"/>
      <c r="I121" s="271" t="str">
        <f t="shared" si="14"/>
        <v/>
      </c>
      <c r="J121" s="272"/>
      <c r="K121" s="273" t="str">
        <f>IF($F121="","",IFERROR(IF('תנאי סף'!Z121,'פרמטרים לקריטריונים'!$C$27,1),$BE$1))</f>
        <v/>
      </c>
      <c r="L121" s="356"/>
      <c r="M121" s="357" t="str">
        <f t="shared" si="19"/>
        <v/>
      </c>
      <c r="N121" s="357" t="str">
        <f t="shared" si="13"/>
        <v/>
      </c>
      <c r="O121" s="358"/>
      <c r="P121" s="358"/>
      <c r="Q121" s="358"/>
      <c r="R121" s="358"/>
      <c r="S121" s="358"/>
      <c r="T121" s="358"/>
      <c r="U121" s="358"/>
      <c r="V121" s="358"/>
      <c r="W121" s="358"/>
      <c r="X121" s="358"/>
      <c r="Y121" s="358"/>
      <c r="Z121" s="358"/>
      <c r="AA121" s="358"/>
      <c r="AB121" s="358"/>
      <c r="AC121" s="358"/>
      <c r="AD121" s="358"/>
      <c r="AE121" s="358"/>
      <c r="AF121" s="358"/>
      <c r="AG121" s="358"/>
      <c r="AH121" s="358"/>
      <c r="AI121" s="358"/>
      <c r="AJ121" s="358"/>
      <c r="AK121" s="358"/>
      <c r="AL121" s="358"/>
      <c r="AM121" s="358"/>
      <c r="AN121" s="358"/>
      <c r="AO121" s="358"/>
      <c r="AP121" s="358"/>
      <c r="AQ121" s="358"/>
      <c r="AR121" s="358"/>
      <c r="AS121" s="358"/>
      <c r="AT121" s="358"/>
      <c r="AU121" s="358"/>
      <c r="AV121" s="358"/>
      <c r="AW121" s="358"/>
      <c r="AX121" s="358"/>
      <c r="AY121" s="358"/>
      <c r="AZ121" s="274" t="str">
        <f t="shared" si="20"/>
        <v/>
      </c>
      <c r="BE121" s="53" t="str">
        <f t="shared" si="15"/>
        <v/>
      </c>
      <c r="BF121" s="53" t="str">
        <f t="shared" si="15"/>
        <v/>
      </c>
      <c r="BG121" s="82">
        <f t="shared" si="16"/>
        <v>0</v>
      </c>
      <c r="BH121" s="105">
        <f t="shared" si="17"/>
        <v>0</v>
      </c>
    </row>
    <row r="122" spans="2:60" x14ac:dyDescent="0.25">
      <c r="B122" s="268" t="str">
        <f t="shared" si="18"/>
        <v/>
      </c>
      <c r="C122" s="269" t="str">
        <f>IF('תנאי סף'!AK122&lt;&gt;1,"",'תנאי סף'!C122)</f>
        <v/>
      </c>
      <c r="D122" s="269" t="str">
        <f>IF('תנאי סף'!$AK122&lt;&gt;1,"",'תנאי סף'!F122)</f>
        <v/>
      </c>
      <c r="E122" s="269" t="str">
        <f>IF('תנאי סף'!$AK122&lt;&gt;1,"",'תנאי סף'!D122)</f>
        <v/>
      </c>
      <c r="F122" s="269" t="str">
        <f>IF('תנאי סף'!$AK122&lt;&gt;1,"",'תנאי סף'!E122)</f>
        <v/>
      </c>
      <c r="G122" s="270" t="str">
        <f>'התחשיב הבסיסי'!AH122</f>
        <v/>
      </c>
      <c r="H122" s="383"/>
      <c r="I122" s="271" t="str">
        <f t="shared" si="14"/>
        <v/>
      </c>
      <c r="J122" s="272"/>
      <c r="K122" s="273" t="str">
        <f>IF($F122="","",IFERROR(IF('תנאי סף'!Z122,'פרמטרים לקריטריונים'!$C$27,1),$BE$1))</f>
        <v/>
      </c>
      <c r="L122" s="356"/>
      <c r="M122" s="357" t="str">
        <f t="shared" si="19"/>
        <v/>
      </c>
      <c r="N122" s="357" t="str">
        <f t="shared" si="13"/>
        <v/>
      </c>
      <c r="O122" s="358"/>
      <c r="P122" s="358"/>
      <c r="Q122" s="358"/>
      <c r="R122" s="358"/>
      <c r="S122" s="358"/>
      <c r="T122" s="358"/>
      <c r="U122" s="358"/>
      <c r="V122" s="358"/>
      <c r="W122" s="358"/>
      <c r="X122" s="358"/>
      <c r="Y122" s="358"/>
      <c r="Z122" s="358"/>
      <c r="AA122" s="358"/>
      <c r="AB122" s="358"/>
      <c r="AC122" s="358"/>
      <c r="AD122" s="358"/>
      <c r="AE122" s="358"/>
      <c r="AF122" s="358"/>
      <c r="AG122" s="358"/>
      <c r="AH122" s="358"/>
      <c r="AI122" s="358"/>
      <c r="AJ122" s="358"/>
      <c r="AK122" s="358"/>
      <c r="AL122" s="358"/>
      <c r="AM122" s="358"/>
      <c r="AN122" s="358"/>
      <c r="AO122" s="358"/>
      <c r="AP122" s="358"/>
      <c r="AQ122" s="358"/>
      <c r="AR122" s="358"/>
      <c r="AS122" s="358"/>
      <c r="AT122" s="358"/>
      <c r="AU122" s="358"/>
      <c r="AV122" s="358"/>
      <c r="AW122" s="358"/>
      <c r="AX122" s="358"/>
      <c r="AY122" s="358"/>
      <c r="AZ122" s="274" t="str">
        <f t="shared" si="20"/>
        <v/>
      </c>
      <c r="BE122" s="53" t="str">
        <f t="shared" si="15"/>
        <v/>
      </c>
      <c r="BF122" s="53" t="str">
        <f t="shared" si="15"/>
        <v/>
      </c>
      <c r="BG122" s="82">
        <f t="shared" si="16"/>
        <v>0</v>
      </c>
      <c r="BH122" s="105">
        <f t="shared" si="17"/>
        <v>0</v>
      </c>
    </row>
    <row r="123" spans="2:60" x14ac:dyDescent="0.25">
      <c r="B123" s="268" t="str">
        <f t="shared" si="18"/>
        <v/>
      </c>
      <c r="C123" s="269" t="str">
        <f>IF('תנאי סף'!AK123&lt;&gt;1,"",'תנאי סף'!C123)</f>
        <v/>
      </c>
      <c r="D123" s="269" t="str">
        <f>IF('תנאי סף'!$AK123&lt;&gt;1,"",'תנאי סף'!F123)</f>
        <v/>
      </c>
      <c r="E123" s="269" t="str">
        <f>IF('תנאי סף'!$AK123&lt;&gt;1,"",'תנאי סף'!D123)</f>
        <v/>
      </c>
      <c r="F123" s="269" t="str">
        <f>IF('תנאי סף'!$AK123&lt;&gt;1,"",'תנאי סף'!E123)</f>
        <v/>
      </c>
      <c r="G123" s="270" t="str">
        <f>'התחשיב הבסיסי'!AH123</f>
        <v/>
      </c>
      <c r="H123" s="383"/>
      <c r="I123" s="271" t="str">
        <f t="shared" si="14"/>
        <v/>
      </c>
      <c r="J123" s="272"/>
      <c r="K123" s="273" t="str">
        <f>IF($F123="","",IFERROR(IF('תנאי סף'!Z123,'פרמטרים לקריטריונים'!$C$27,1),$BE$1))</f>
        <v/>
      </c>
      <c r="L123" s="356"/>
      <c r="M123" s="357" t="str">
        <f t="shared" si="19"/>
        <v/>
      </c>
      <c r="N123" s="357" t="str">
        <f t="shared" si="13"/>
        <v/>
      </c>
      <c r="O123" s="358"/>
      <c r="P123" s="358"/>
      <c r="Q123" s="358"/>
      <c r="R123" s="358"/>
      <c r="S123" s="358"/>
      <c r="T123" s="358"/>
      <c r="U123" s="358"/>
      <c r="V123" s="358"/>
      <c r="W123" s="358"/>
      <c r="X123" s="358"/>
      <c r="Y123" s="358"/>
      <c r="Z123" s="358"/>
      <c r="AA123" s="358"/>
      <c r="AB123" s="358"/>
      <c r="AC123" s="358"/>
      <c r="AD123" s="358"/>
      <c r="AE123" s="358"/>
      <c r="AF123" s="358"/>
      <c r="AG123" s="358"/>
      <c r="AH123" s="358"/>
      <c r="AI123" s="358"/>
      <c r="AJ123" s="358"/>
      <c r="AK123" s="358"/>
      <c r="AL123" s="358"/>
      <c r="AM123" s="358"/>
      <c r="AN123" s="358"/>
      <c r="AO123" s="358"/>
      <c r="AP123" s="358"/>
      <c r="AQ123" s="358"/>
      <c r="AR123" s="358"/>
      <c r="AS123" s="358"/>
      <c r="AT123" s="358"/>
      <c r="AU123" s="358"/>
      <c r="AV123" s="358"/>
      <c r="AW123" s="358"/>
      <c r="AX123" s="358"/>
      <c r="AY123" s="358"/>
      <c r="AZ123" s="274" t="str">
        <f t="shared" si="20"/>
        <v/>
      </c>
      <c r="BE123" s="53" t="str">
        <f t="shared" si="15"/>
        <v/>
      </c>
      <c r="BF123" s="53" t="str">
        <f t="shared" si="15"/>
        <v/>
      </c>
      <c r="BG123" s="82">
        <f t="shared" si="16"/>
        <v>0</v>
      </c>
      <c r="BH123" s="105">
        <f t="shared" si="17"/>
        <v>0</v>
      </c>
    </row>
    <row r="124" spans="2:60" x14ac:dyDescent="0.25">
      <c r="B124" s="268" t="str">
        <f t="shared" si="18"/>
        <v/>
      </c>
      <c r="C124" s="269" t="str">
        <f>IF('תנאי סף'!AK124&lt;&gt;1,"",'תנאי סף'!C124)</f>
        <v/>
      </c>
      <c r="D124" s="269" t="str">
        <f>IF('תנאי סף'!$AK124&lt;&gt;1,"",'תנאי סף'!F124)</f>
        <v/>
      </c>
      <c r="E124" s="269" t="str">
        <f>IF('תנאי סף'!$AK124&lt;&gt;1,"",'תנאי סף'!D124)</f>
        <v/>
      </c>
      <c r="F124" s="269" t="str">
        <f>IF('תנאי סף'!$AK124&lt;&gt;1,"",'תנאי סף'!E124)</f>
        <v/>
      </c>
      <c r="G124" s="270" t="str">
        <f>'התחשיב הבסיסי'!AH124</f>
        <v/>
      </c>
      <c r="H124" s="383"/>
      <c r="I124" s="271" t="str">
        <f t="shared" si="14"/>
        <v/>
      </c>
      <c r="J124" s="272"/>
      <c r="K124" s="273" t="str">
        <f>IF($F124="","",IFERROR(IF('תנאי סף'!Z124,'פרמטרים לקריטריונים'!$C$27,1),$BE$1))</f>
        <v/>
      </c>
      <c r="L124" s="356"/>
      <c r="M124" s="357" t="str">
        <f t="shared" si="19"/>
        <v/>
      </c>
      <c r="N124" s="357" t="str">
        <f t="shared" si="13"/>
        <v/>
      </c>
      <c r="O124" s="358"/>
      <c r="P124" s="358"/>
      <c r="Q124" s="358"/>
      <c r="R124" s="358"/>
      <c r="S124" s="358"/>
      <c r="T124" s="358"/>
      <c r="U124" s="358"/>
      <c r="V124" s="358"/>
      <c r="W124" s="358"/>
      <c r="X124" s="358"/>
      <c r="Y124" s="358"/>
      <c r="Z124" s="358"/>
      <c r="AA124" s="358"/>
      <c r="AB124" s="358"/>
      <c r="AC124" s="358"/>
      <c r="AD124" s="358"/>
      <c r="AE124" s="358"/>
      <c r="AF124" s="358"/>
      <c r="AG124" s="358"/>
      <c r="AH124" s="358"/>
      <c r="AI124" s="358"/>
      <c r="AJ124" s="358"/>
      <c r="AK124" s="358"/>
      <c r="AL124" s="358"/>
      <c r="AM124" s="358"/>
      <c r="AN124" s="358"/>
      <c r="AO124" s="358"/>
      <c r="AP124" s="358"/>
      <c r="AQ124" s="358"/>
      <c r="AR124" s="358"/>
      <c r="AS124" s="358"/>
      <c r="AT124" s="358"/>
      <c r="AU124" s="358"/>
      <c r="AV124" s="358"/>
      <c r="AW124" s="358"/>
      <c r="AX124" s="358"/>
      <c r="AY124" s="358"/>
      <c r="AZ124" s="274" t="str">
        <f t="shared" si="20"/>
        <v/>
      </c>
      <c r="BE124" s="53" t="str">
        <f t="shared" si="15"/>
        <v/>
      </c>
      <c r="BF124" s="53" t="str">
        <f t="shared" si="15"/>
        <v/>
      </c>
      <c r="BG124" s="82">
        <f t="shared" si="16"/>
        <v>0</v>
      </c>
      <c r="BH124" s="105">
        <f t="shared" si="17"/>
        <v>0</v>
      </c>
    </row>
    <row r="125" spans="2:60" x14ac:dyDescent="0.25">
      <c r="B125" s="268" t="str">
        <f t="shared" si="18"/>
        <v/>
      </c>
      <c r="C125" s="269" t="str">
        <f>IF('תנאי סף'!AK125&lt;&gt;1,"",'תנאי סף'!C125)</f>
        <v/>
      </c>
      <c r="D125" s="269" t="str">
        <f>IF('תנאי סף'!$AK125&lt;&gt;1,"",'תנאי סף'!F125)</f>
        <v/>
      </c>
      <c r="E125" s="269" t="str">
        <f>IF('תנאי סף'!$AK125&lt;&gt;1,"",'תנאי סף'!D125)</f>
        <v/>
      </c>
      <c r="F125" s="269" t="str">
        <f>IF('תנאי סף'!$AK125&lt;&gt;1,"",'תנאי סף'!E125)</f>
        <v/>
      </c>
      <c r="G125" s="270" t="str">
        <f>'התחשיב הבסיסי'!AH125</f>
        <v/>
      </c>
      <c r="H125" s="383"/>
      <c r="I125" s="271" t="str">
        <f t="shared" si="14"/>
        <v/>
      </c>
      <c r="J125" s="272"/>
      <c r="K125" s="273" t="str">
        <f>IF($F125="","",IFERROR(IF('תנאי סף'!Z125,'פרמטרים לקריטריונים'!$C$27,1),$BE$1))</f>
        <v/>
      </c>
      <c r="L125" s="356"/>
      <c r="M125" s="357" t="str">
        <f t="shared" si="19"/>
        <v/>
      </c>
      <c r="N125" s="357" t="str">
        <f t="shared" si="13"/>
        <v/>
      </c>
      <c r="O125" s="358"/>
      <c r="P125" s="358"/>
      <c r="Q125" s="358"/>
      <c r="R125" s="358"/>
      <c r="S125" s="358"/>
      <c r="T125" s="358"/>
      <c r="U125" s="358"/>
      <c r="V125" s="358"/>
      <c r="W125" s="358"/>
      <c r="X125" s="358"/>
      <c r="Y125" s="358"/>
      <c r="Z125" s="358"/>
      <c r="AA125" s="358"/>
      <c r="AB125" s="358"/>
      <c r="AC125" s="358"/>
      <c r="AD125" s="358"/>
      <c r="AE125" s="358"/>
      <c r="AF125" s="358"/>
      <c r="AG125" s="358"/>
      <c r="AH125" s="358"/>
      <c r="AI125" s="358"/>
      <c r="AJ125" s="358"/>
      <c r="AK125" s="358"/>
      <c r="AL125" s="358"/>
      <c r="AM125" s="358"/>
      <c r="AN125" s="358"/>
      <c r="AO125" s="358"/>
      <c r="AP125" s="358"/>
      <c r="AQ125" s="358"/>
      <c r="AR125" s="358"/>
      <c r="AS125" s="358"/>
      <c r="AT125" s="358"/>
      <c r="AU125" s="358"/>
      <c r="AV125" s="358"/>
      <c r="AW125" s="358"/>
      <c r="AX125" s="358"/>
      <c r="AY125" s="358"/>
      <c r="AZ125" s="274" t="str">
        <f t="shared" si="20"/>
        <v/>
      </c>
      <c r="BE125" s="53" t="str">
        <f t="shared" si="15"/>
        <v/>
      </c>
      <c r="BF125" s="53" t="str">
        <f t="shared" si="15"/>
        <v/>
      </c>
      <c r="BG125" s="82">
        <f t="shared" si="16"/>
        <v>0</v>
      </c>
      <c r="BH125" s="105">
        <f t="shared" si="17"/>
        <v>0</v>
      </c>
    </row>
    <row r="126" spans="2:60" x14ac:dyDescent="0.25">
      <c r="B126" s="268" t="str">
        <f t="shared" si="18"/>
        <v/>
      </c>
      <c r="C126" s="269" t="str">
        <f>IF('תנאי סף'!AK126&lt;&gt;1,"",'תנאי סף'!C126)</f>
        <v/>
      </c>
      <c r="D126" s="269" t="str">
        <f>IF('תנאי סף'!$AK126&lt;&gt;1,"",'תנאי סף'!F126)</f>
        <v/>
      </c>
      <c r="E126" s="269" t="str">
        <f>IF('תנאי סף'!$AK126&lt;&gt;1,"",'תנאי סף'!D126)</f>
        <v/>
      </c>
      <c r="F126" s="269" t="str">
        <f>IF('תנאי סף'!$AK126&lt;&gt;1,"",'תנאי סף'!E126)</f>
        <v/>
      </c>
      <c r="G126" s="270" t="str">
        <f>'התחשיב הבסיסי'!AH126</f>
        <v/>
      </c>
      <c r="H126" s="383"/>
      <c r="I126" s="271" t="str">
        <f t="shared" si="14"/>
        <v/>
      </c>
      <c r="J126" s="272"/>
      <c r="K126" s="273" t="str">
        <f>IF($F126="","",IFERROR(IF('תנאי סף'!Z126,'פרמטרים לקריטריונים'!$C$27,1),$BE$1))</f>
        <v/>
      </c>
      <c r="L126" s="356"/>
      <c r="M126" s="357" t="str">
        <f t="shared" si="19"/>
        <v/>
      </c>
      <c r="N126" s="357" t="str">
        <f t="shared" si="13"/>
        <v/>
      </c>
      <c r="O126" s="358"/>
      <c r="P126" s="358"/>
      <c r="Q126" s="358"/>
      <c r="R126" s="358"/>
      <c r="S126" s="358"/>
      <c r="T126" s="358"/>
      <c r="U126" s="358"/>
      <c r="V126" s="358"/>
      <c r="W126" s="358"/>
      <c r="X126" s="358"/>
      <c r="Y126" s="358"/>
      <c r="Z126" s="358"/>
      <c r="AA126" s="358"/>
      <c r="AB126" s="358"/>
      <c r="AC126" s="358"/>
      <c r="AD126" s="358"/>
      <c r="AE126" s="358"/>
      <c r="AF126" s="358"/>
      <c r="AG126" s="358"/>
      <c r="AH126" s="358"/>
      <c r="AI126" s="358"/>
      <c r="AJ126" s="358"/>
      <c r="AK126" s="358"/>
      <c r="AL126" s="358"/>
      <c r="AM126" s="358"/>
      <c r="AN126" s="358"/>
      <c r="AO126" s="358"/>
      <c r="AP126" s="358"/>
      <c r="AQ126" s="358"/>
      <c r="AR126" s="358"/>
      <c r="AS126" s="358"/>
      <c r="AT126" s="358"/>
      <c r="AU126" s="358"/>
      <c r="AV126" s="358"/>
      <c r="AW126" s="358"/>
      <c r="AX126" s="358"/>
      <c r="AY126" s="358"/>
      <c r="AZ126" s="274" t="str">
        <f t="shared" si="20"/>
        <v/>
      </c>
      <c r="BE126" s="53" t="str">
        <f t="shared" si="15"/>
        <v/>
      </c>
      <c r="BF126" s="53" t="str">
        <f t="shared" si="15"/>
        <v/>
      </c>
      <c r="BG126" s="82">
        <f t="shared" si="16"/>
        <v>0</v>
      </c>
      <c r="BH126" s="105">
        <f t="shared" si="17"/>
        <v>0</v>
      </c>
    </row>
    <row r="127" spans="2:60" x14ac:dyDescent="0.25">
      <c r="B127" s="268" t="str">
        <f t="shared" si="18"/>
        <v/>
      </c>
      <c r="C127" s="269" t="str">
        <f>IF('תנאי סף'!AK127&lt;&gt;1,"",'תנאי סף'!C127)</f>
        <v/>
      </c>
      <c r="D127" s="269" t="str">
        <f>IF('תנאי סף'!$AK127&lt;&gt;1,"",'תנאי סף'!F127)</f>
        <v/>
      </c>
      <c r="E127" s="269" t="str">
        <f>IF('תנאי סף'!$AK127&lt;&gt;1,"",'תנאי סף'!D127)</f>
        <v/>
      </c>
      <c r="F127" s="269" t="str">
        <f>IF('תנאי סף'!$AK127&lt;&gt;1,"",'תנאי סף'!E127)</f>
        <v/>
      </c>
      <c r="G127" s="270" t="str">
        <f>'התחשיב הבסיסי'!AH127</f>
        <v/>
      </c>
      <c r="H127" s="383"/>
      <c r="I127" s="271" t="str">
        <f t="shared" si="14"/>
        <v/>
      </c>
      <c r="J127" s="272"/>
      <c r="K127" s="273" t="str">
        <f>IF($F127="","",IFERROR(IF('תנאי סף'!Z127,'פרמטרים לקריטריונים'!$C$27,1),$BE$1))</f>
        <v/>
      </c>
      <c r="L127" s="356"/>
      <c r="M127" s="357" t="str">
        <f t="shared" si="19"/>
        <v/>
      </c>
      <c r="N127" s="357" t="str">
        <f t="shared" ref="N127:N130" si="21">IF(F127="","",IFERROR(M127/$M$131*100%,$BE$1))</f>
        <v/>
      </c>
      <c r="O127" s="358"/>
      <c r="P127" s="358"/>
      <c r="Q127" s="358"/>
      <c r="R127" s="358"/>
      <c r="S127" s="358"/>
      <c r="T127" s="358"/>
      <c r="U127" s="358"/>
      <c r="V127" s="358"/>
      <c r="W127" s="358"/>
      <c r="X127" s="358"/>
      <c r="Y127" s="358"/>
      <c r="Z127" s="358"/>
      <c r="AA127" s="358"/>
      <c r="AB127" s="358"/>
      <c r="AC127" s="358"/>
      <c r="AD127" s="358"/>
      <c r="AE127" s="358"/>
      <c r="AF127" s="358"/>
      <c r="AG127" s="358"/>
      <c r="AH127" s="358"/>
      <c r="AI127" s="358"/>
      <c r="AJ127" s="358"/>
      <c r="AK127" s="358"/>
      <c r="AL127" s="358"/>
      <c r="AM127" s="358"/>
      <c r="AN127" s="358"/>
      <c r="AO127" s="358"/>
      <c r="AP127" s="358"/>
      <c r="AQ127" s="358"/>
      <c r="AR127" s="358"/>
      <c r="AS127" s="358"/>
      <c r="AT127" s="358"/>
      <c r="AU127" s="358"/>
      <c r="AV127" s="358"/>
      <c r="AW127" s="358"/>
      <c r="AX127" s="358"/>
      <c r="AY127" s="358"/>
      <c r="AZ127" s="274" t="str">
        <f t="shared" si="20"/>
        <v/>
      </c>
      <c r="BE127" s="53" t="str">
        <f t="shared" si="15"/>
        <v/>
      </c>
      <c r="BF127" s="53" t="str">
        <f t="shared" si="15"/>
        <v/>
      </c>
      <c r="BG127" s="82">
        <f t="shared" si="16"/>
        <v>0</v>
      </c>
      <c r="BH127" s="105">
        <f t="shared" si="17"/>
        <v>0</v>
      </c>
    </row>
    <row r="128" spans="2:60" x14ac:dyDescent="0.25">
      <c r="B128" s="268" t="str">
        <f t="shared" si="18"/>
        <v/>
      </c>
      <c r="C128" s="269" t="str">
        <f>IF('תנאי סף'!AK128&lt;&gt;1,"",'תנאי סף'!C128)</f>
        <v/>
      </c>
      <c r="D128" s="269" t="str">
        <f>IF('תנאי סף'!$AK128&lt;&gt;1,"",'תנאי סף'!F128)</f>
        <v/>
      </c>
      <c r="E128" s="269" t="str">
        <f>IF('תנאי סף'!$AK128&lt;&gt;1,"",'תנאי סף'!D128)</f>
        <v/>
      </c>
      <c r="F128" s="269" t="str">
        <f>IF('תנאי סף'!$AK128&lt;&gt;1,"",'תנאי סף'!E128)</f>
        <v/>
      </c>
      <c r="G128" s="270" t="str">
        <f>'התחשיב הבסיסי'!AH128</f>
        <v/>
      </c>
      <c r="H128" s="383"/>
      <c r="I128" s="271" t="str">
        <f t="shared" si="14"/>
        <v/>
      </c>
      <c r="J128" s="272"/>
      <c r="K128" s="273" t="str">
        <f>IF($F128="","",IFERROR(IF('תנאי סף'!Z128,'פרמטרים לקריטריונים'!$C$27,1),$BE$1))</f>
        <v/>
      </c>
      <c r="L128" s="356"/>
      <c r="M128" s="357" t="str">
        <f t="shared" si="19"/>
        <v/>
      </c>
      <c r="N128" s="357" t="str">
        <f t="shared" si="21"/>
        <v/>
      </c>
      <c r="O128" s="358"/>
      <c r="P128" s="358"/>
      <c r="Q128" s="358"/>
      <c r="R128" s="358"/>
      <c r="S128" s="358"/>
      <c r="T128" s="358"/>
      <c r="U128" s="358"/>
      <c r="V128" s="358"/>
      <c r="W128" s="358"/>
      <c r="X128" s="358"/>
      <c r="Y128" s="358"/>
      <c r="Z128" s="358"/>
      <c r="AA128" s="358"/>
      <c r="AB128" s="358"/>
      <c r="AC128" s="358"/>
      <c r="AD128" s="358"/>
      <c r="AE128" s="358"/>
      <c r="AF128" s="358"/>
      <c r="AG128" s="358"/>
      <c r="AH128" s="358"/>
      <c r="AI128" s="358"/>
      <c r="AJ128" s="358"/>
      <c r="AK128" s="358"/>
      <c r="AL128" s="358"/>
      <c r="AM128" s="358"/>
      <c r="AN128" s="358"/>
      <c r="AO128" s="358"/>
      <c r="AP128" s="358"/>
      <c r="AQ128" s="358"/>
      <c r="AR128" s="358"/>
      <c r="AS128" s="358"/>
      <c r="AT128" s="358"/>
      <c r="AU128" s="358"/>
      <c r="AV128" s="358"/>
      <c r="AW128" s="358"/>
      <c r="AX128" s="358"/>
      <c r="AY128" s="358"/>
      <c r="AZ128" s="274" t="str">
        <f t="shared" si="20"/>
        <v/>
      </c>
      <c r="BE128" s="53" t="str">
        <f t="shared" si="15"/>
        <v/>
      </c>
      <c r="BF128" s="53" t="str">
        <f t="shared" si="15"/>
        <v/>
      </c>
      <c r="BG128" s="82">
        <f t="shared" si="16"/>
        <v>0</v>
      </c>
      <c r="BH128" s="105">
        <f t="shared" si="17"/>
        <v>0</v>
      </c>
    </row>
    <row r="129" spans="2:60" x14ac:dyDescent="0.25">
      <c r="B129" s="268" t="str">
        <f t="shared" si="18"/>
        <v/>
      </c>
      <c r="C129" s="269" t="str">
        <f>IF('תנאי סף'!AK129&lt;&gt;1,"",'תנאי סף'!C129)</f>
        <v/>
      </c>
      <c r="D129" s="269" t="str">
        <f>IF('תנאי סף'!$AK129&lt;&gt;1,"",'תנאי סף'!F129)</f>
        <v/>
      </c>
      <c r="E129" s="269" t="str">
        <f>IF('תנאי סף'!$AK129&lt;&gt;1,"",'תנאי סף'!D129)</f>
        <v/>
      </c>
      <c r="F129" s="269" t="str">
        <f>IF('תנאי סף'!$AK129&lt;&gt;1,"",'תנאי סף'!E129)</f>
        <v/>
      </c>
      <c r="G129" s="270" t="str">
        <f>'התחשיב הבסיסי'!AH129</f>
        <v/>
      </c>
      <c r="H129" s="383"/>
      <c r="I129" s="271" t="str">
        <f t="shared" si="14"/>
        <v/>
      </c>
      <c r="J129" s="272"/>
      <c r="K129" s="273" t="str">
        <f>IF($F129="","",IFERROR(IF('תנאי סף'!Z129,'פרמטרים לקריטריונים'!$C$27,1),$BE$1))</f>
        <v/>
      </c>
      <c r="L129" s="356"/>
      <c r="M129" s="357" t="str">
        <f t="shared" si="19"/>
        <v/>
      </c>
      <c r="N129" s="357" t="str">
        <f t="shared" si="21"/>
        <v/>
      </c>
      <c r="O129" s="358"/>
      <c r="P129" s="358"/>
      <c r="Q129" s="358"/>
      <c r="R129" s="358"/>
      <c r="S129" s="358"/>
      <c r="T129" s="358"/>
      <c r="U129" s="358"/>
      <c r="V129" s="358"/>
      <c r="W129" s="358"/>
      <c r="X129" s="358"/>
      <c r="Y129" s="358"/>
      <c r="Z129" s="358"/>
      <c r="AA129" s="358"/>
      <c r="AB129" s="358"/>
      <c r="AC129" s="358"/>
      <c r="AD129" s="358"/>
      <c r="AE129" s="358"/>
      <c r="AF129" s="358"/>
      <c r="AG129" s="358"/>
      <c r="AH129" s="358"/>
      <c r="AI129" s="358"/>
      <c r="AJ129" s="358"/>
      <c r="AK129" s="358"/>
      <c r="AL129" s="358"/>
      <c r="AM129" s="358"/>
      <c r="AN129" s="358"/>
      <c r="AO129" s="358"/>
      <c r="AP129" s="358"/>
      <c r="AQ129" s="358"/>
      <c r="AR129" s="358"/>
      <c r="AS129" s="358"/>
      <c r="AT129" s="358"/>
      <c r="AU129" s="358"/>
      <c r="AV129" s="358"/>
      <c r="AW129" s="358"/>
      <c r="AX129" s="358"/>
      <c r="AY129" s="358"/>
      <c r="AZ129" s="274" t="str">
        <f t="shared" si="20"/>
        <v/>
      </c>
      <c r="BE129" s="53" t="str">
        <f t="shared" si="15"/>
        <v/>
      </c>
      <c r="BF129" s="53" t="str">
        <f t="shared" si="15"/>
        <v/>
      </c>
      <c r="BG129" s="82">
        <f t="shared" si="16"/>
        <v>0</v>
      </c>
      <c r="BH129" s="105">
        <f t="shared" si="17"/>
        <v>0</v>
      </c>
    </row>
    <row r="130" spans="2:60" ht="16.5" thickBot="1" x14ac:dyDescent="0.3">
      <c r="B130" s="268" t="str">
        <f t="shared" si="18"/>
        <v/>
      </c>
      <c r="C130" s="269" t="str">
        <f>IF('תנאי סף'!AK130&lt;&gt;1,"",'תנאי סף'!C130)</f>
        <v/>
      </c>
      <c r="D130" s="269" t="str">
        <f>IF('תנאי סף'!$AK130&lt;&gt;1,"",'תנאי סף'!F130)</f>
        <v/>
      </c>
      <c r="E130" s="269" t="str">
        <f>IF('תנאי סף'!$AK130&lt;&gt;1,"",'תנאי סף'!D130)</f>
        <v/>
      </c>
      <c r="F130" s="269" t="str">
        <f>IF('תנאי סף'!$AK130&lt;&gt;1,"",'תנאי סף'!E130)</f>
        <v/>
      </c>
      <c r="G130" s="270" t="str">
        <f>'התחשיב הבסיסי'!AH130</f>
        <v/>
      </c>
      <c r="H130" s="383"/>
      <c r="I130" s="271" t="str">
        <f t="shared" si="14"/>
        <v/>
      </c>
      <c r="J130" s="272"/>
      <c r="K130" s="273" t="str">
        <f>IF($F130="","",IFERROR(IF('תנאי סף'!Z130,'פרמטרים לקריטריונים'!$C$27,1),$BE$1))</f>
        <v/>
      </c>
      <c r="L130" s="356"/>
      <c r="M130" s="357" t="str">
        <f t="shared" si="19"/>
        <v/>
      </c>
      <c r="N130" s="357" t="str">
        <f t="shared" si="21"/>
        <v/>
      </c>
      <c r="O130" s="358"/>
      <c r="P130" s="358"/>
      <c r="Q130" s="358"/>
      <c r="R130" s="358"/>
      <c r="S130" s="358"/>
      <c r="T130" s="358"/>
      <c r="U130" s="358"/>
      <c r="V130" s="358"/>
      <c r="W130" s="358"/>
      <c r="X130" s="358"/>
      <c r="Y130" s="358"/>
      <c r="Z130" s="358"/>
      <c r="AA130" s="358"/>
      <c r="AB130" s="358"/>
      <c r="AC130" s="358"/>
      <c r="AD130" s="358"/>
      <c r="AE130" s="358"/>
      <c r="AF130" s="358"/>
      <c r="AG130" s="358"/>
      <c r="AH130" s="358"/>
      <c r="AI130" s="358"/>
      <c r="AJ130" s="358"/>
      <c r="AK130" s="358"/>
      <c r="AL130" s="358"/>
      <c r="AM130" s="358"/>
      <c r="AN130" s="358"/>
      <c r="AO130" s="358"/>
      <c r="AP130" s="358"/>
      <c r="AQ130" s="358"/>
      <c r="AR130" s="358"/>
      <c r="AS130" s="358"/>
      <c r="AT130" s="358"/>
      <c r="AU130" s="358"/>
      <c r="AV130" s="358"/>
      <c r="AW130" s="358"/>
      <c r="AX130" s="358"/>
      <c r="AY130" s="358"/>
      <c r="AZ130" s="274" t="str">
        <f t="shared" si="20"/>
        <v/>
      </c>
      <c r="BE130" s="53" t="str">
        <f t="shared" si="15"/>
        <v/>
      </c>
      <c r="BF130" s="53" t="str">
        <f t="shared" si="15"/>
        <v/>
      </c>
      <c r="BG130" s="82">
        <f t="shared" si="16"/>
        <v>0</v>
      </c>
      <c r="BH130" s="105">
        <f t="shared" si="17"/>
        <v>0</v>
      </c>
    </row>
    <row r="131" spans="2:60" ht="16.5" thickBot="1" x14ac:dyDescent="0.3">
      <c r="B131" s="473" t="s">
        <v>66</v>
      </c>
      <c r="C131" s="474"/>
      <c r="D131" s="474"/>
      <c r="E131" s="474"/>
      <c r="F131" s="475"/>
      <c r="G131" s="275">
        <f>SUM(G31:G130)</f>
        <v>1</v>
      </c>
      <c r="H131" s="282">
        <f>SUM(H31:H130)</f>
        <v>855000</v>
      </c>
      <c r="I131" s="277">
        <f>SUM(I31:I130)</f>
        <v>0.99999999999999989</v>
      </c>
      <c r="J131" s="276">
        <f>SUM(J31:J130)</f>
        <v>0</v>
      </c>
      <c r="K131" s="276"/>
      <c r="L131" s="276">
        <f t="shared" ref="L131:AZ131" si="22">SUM(L31:L130)</f>
        <v>0</v>
      </c>
      <c r="M131" s="278">
        <f t="shared" si="22"/>
        <v>1.0602471810106511</v>
      </c>
      <c r="N131" s="278">
        <f t="shared" si="22"/>
        <v>1</v>
      </c>
      <c r="O131" s="276">
        <f t="shared" si="22"/>
        <v>0</v>
      </c>
      <c r="P131" s="276">
        <f t="shared" si="22"/>
        <v>0</v>
      </c>
      <c r="Q131" s="278">
        <f t="shared" si="22"/>
        <v>0</v>
      </c>
      <c r="R131" s="278">
        <f t="shared" si="22"/>
        <v>0</v>
      </c>
      <c r="S131" s="276">
        <f t="shared" si="22"/>
        <v>0</v>
      </c>
      <c r="T131" s="276">
        <f t="shared" si="22"/>
        <v>0</v>
      </c>
      <c r="U131" s="278">
        <f t="shared" si="22"/>
        <v>0</v>
      </c>
      <c r="V131" s="278">
        <f t="shared" si="22"/>
        <v>0</v>
      </c>
      <c r="W131" s="276">
        <f t="shared" si="22"/>
        <v>0</v>
      </c>
      <c r="X131" s="276">
        <f t="shared" si="22"/>
        <v>0</v>
      </c>
      <c r="Y131" s="278">
        <f t="shared" si="22"/>
        <v>0</v>
      </c>
      <c r="Z131" s="278">
        <f t="shared" si="22"/>
        <v>0</v>
      </c>
      <c r="AA131" s="276">
        <f t="shared" si="22"/>
        <v>0</v>
      </c>
      <c r="AB131" s="276">
        <f t="shared" si="22"/>
        <v>0</v>
      </c>
      <c r="AC131" s="278">
        <f t="shared" si="22"/>
        <v>0</v>
      </c>
      <c r="AD131" s="278">
        <f t="shared" si="22"/>
        <v>0</v>
      </c>
      <c r="AE131" s="276">
        <f t="shared" si="22"/>
        <v>0</v>
      </c>
      <c r="AF131" s="276">
        <f t="shared" si="22"/>
        <v>0</v>
      </c>
      <c r="AG131" s="278">
        <f t="shared" si="22"/>
        <v>0</v>
      </c>
      <c r="AH131" s="278">
        <f t="shared" si="22"/>
        <v>0</v>
      </c>
      <c r="AI131" s="276">
        <f t="shared" si="22"/>
        <v>0</v>
      </c>
      <c r="AJ131" s="276">
        <f t="shared" si="22"/>
        <v>0</v>
      </c>
      <c r="AK131" s="278">
        <f t="shared" si="22"/>
        <v>0</v>
      </c>
      <c r="AL131" s="278">
        <f t="shared" si="22"/>
        <v>0</v>
      </c>
      <c r="AM131" s="276">
        <f t="shared" si="22"/>
        <v>0</v>
      </c>
      <c r="AN131" s="276">
        <f t="shared" si="22"/>
        <v>0</v>
      </c>
      <c r="AO131" s="278">
        <f t="shared" si="22"/>
        <v>0</v>
      </c>
      <c r="AP131" s="278">
        <f t="shared" si="22"/>
        <v>0</v>
      </c>
      <c r="AQ131" s="276">
        <f t="shared" si="22"/>
        <v>0</v>
      </c>
      <c r="AR131" s="276">
        <f t="shared" si="22"/>
        <v>0</v>
      </c>
      <c r="AS131" s="278">
        <f t="shared" si="22"/>
        <v>0</v>
      </c>
      <c r="AT131" s="278">
        <f t="shared" si="22"/>
        <v>0</v>
      </c>
      <c r="AU131" s="276">
        <f t="shared" si="22"/>
        <v>0</v>
      </c>
      <c r="AV131" s="276">
        <f t="shared" si="22"/>
        <v>0</v>
      </c>
      <c r="AW131" s="278">
        <f t="shared" si="22"/>
        <v>0</v>
      </c>
      <c r="AX131" s="278">
        <f t="shared" si="22"/>
        <v>0</v>
      </c>
      <c r="AY131" s="278">
        <f t="shared" si="22"/>
        <v>0</v>
      </c>
      <c r="AZ131" s="117">
        <f t="shared" si="22"/>
        <v>2100000</v>
      </c>
    </row>
  </sheetData>
  <sheetProtection algorithmName="SHA-512" hashValue="Q28WFXk90rHmHtg+nAmzlVOx09t01MpLb2KKbQqi5kzGCmKPiODkmP554Jn2dyV5A6QSQP+MSevkA2efuVW+7A==" saltValue="H9kW426qeQxXPLepHWoBzw==" spinCount="100000" sheet="1" scenarios="1" formatColumns="0" formatRows="0" autoFilter="0"/>
  <mergeCells count="52">
    <mergeCell ref="AV29:AV30"/>
    <mergeCell ref="AW29:AW30"/>
    <mergeCell ref="AX29:AX30"/>
    <mergeCell ref="AY29:AY30"/>
    <mergeCell ref="AZ29:AZ30"/>
    <mergeCell ref="B131:F131"/>
    <mergeCell ref="AP29:AP30"/>
    <mergeCell ref="AQ29:AQ30"/>
    <mergeCell ref="AR29:AR30"/>
    <mergeCell ref="AS29:AS30"/>
    <mergeCell ref="AD29:AD30"/>
    <mergeCell ref="AE29:AE30"/>
    <mergeCell ref="AF29:AF30"/>
    <mergeCell ref="AG29:AG30"/>
    <mergeCell ref="AH29:AH30"/>
    <mergeCell ref="AI29:AI30"/>
    <mergeCell ref="X29:X30"/>
    <mergeCell ref="Y29:Y30"/>
    <mergeCell ref="Z29:Z30"/>
    <mergeCell ref="AA29:AA30"/>
    <mergeCell ref="AB29:AB30"/>
    <mergeCell ref="AT29:AT30"/>
    <mergeCell ref="AU29:AU30"/>
    <mergeCell ref="AJ29:AJ30"/>
    <mergeCell ref="AK29:AK30"/>
    <mergeCell ref="AL29:AL30"/>
    <mergeCell ref="AM29:AM30"/>
    <mergeCell ref="AN29:AN30"/>
    <mergeCell ref="AO29:AO30"/>
    <mergeCell ref="AC29:AC30"/>
    <mergeCell ref="R29:R30"/>
    <mergeCell ref="S29:S30"/>
    <mergeCell ref="T29:T30"/>
    <mergeCell ref="U29:U30"/>
    <mergeCell ref="V29:V30"/>
    <mergeCell ref="W29:W30"/>
    <mergeCell ref="Q29:Q30"/>
    <mergeCell ref="B28:AZ28"/>
    <mergeCell ref="B29:B30"/>
    <mergeCell ref="C29:C30"/>
    <mergeCell ref="D29:D30"/>
    <mergeCell ref="E29:E30"/>
    <mergeCell ref="F29:F30"/>
    <mergeCell ref="G29:G30"/>
    <mergeCell ref="H29:H30"/>
    <mergeCell ref="I29:I30"/>
    <mergeCell ref="K29:K30"/>
    <mergeCell ref="L29:L30"/>
    <mergeCell ref="M29:M30"/>
    <mergeCell ref="N29:N30"/>
    <mergeCell ref="O29:O30"/>
    <mergeCell ref="P29:P30"/>
  </mergeCells>
  <conditionalFormatting sqref="B31:B130">
    <cfRule type="containsBlanks" dxfId="58" priority="38">
      <formula>LEN(TRIM(B31))=0</formula>
    </cfRule>
  </conditionalFormatting>
  <conditionalFormatting sqref="C1:C2">
    <cfRule type="containsBlanks" dxfId="57" priority="11">
      <formula>LEN(TRIM(C1))=0</formula>
    </cfRule>
  </conditionalFormatting>
  <conditionalFormatting sqref="C31:F130">
    <cfRule type="expression" dxfId="56" priority="22">
      <formula>$F31=""</formula>
    </cfRule>
  </conditionalFormatting>
  <conditionalFormatting sqref="G31:G130 G38:I130 I31:I130">
    <cfRule type="containsBlanks" dxfId="55" priority="24">
      <formula>LEN(TRIM(G31))=0</formula>
    </cfRule>
  </conditionalFormatting>
  <conditionalFormatting sqref="G31:G130">
    <cfRule type="cellIs" dxfId="54" priority="21" operator="equal">
      <formula>0</formula>
    </cfRule>
  </conditionalFormatting>
  <conditionalFormatting sqref="G31:G131">
    <cfRule type="cellIs" dxfId="53" priority="13" operator="equal">
      <formula>0</formula>
    </cfRule>
    <cfRule type="containsText" dxfId="52" priority="17" operator="containsText" text="&quot;-&quot;">
      <formula>NOT(ISERROR(SEARCH("""-""",G31)))</formula>
    </cfRule>
  </conditionalFormatting>
  <conditionalFormatting sqref="H31:H37">
    <cfRule type="expression" dxfId="51" priority="2">
      <formula>$F31=""</formula>
    </cfRule>
    <cfRule type="expression" dxfId="50" priority="3">
      <formula>$F31&lt;&gt;""</formula>
    </cfRule>
    <cfRule type="expression" dxfId="49" priority="5">
      <formula>$I31=""</formula>
    </cfRule>
    <cfRule type="expression" dxfId="48" priority="6">
      <formula>H$30&lt;&gt;""</formula>
    </cfRule>
  </conditionalFormatting>
  <conditionalFormatting sqref="H32:H37">
    <cfRule type="expression" dxfId="47" priority="9">
      <formula>$F32=""</formula>
    </cfRule>
    <cfRule type="expression" dxfId="46" priority="10">
      <formula>$F32&lt;&gt;""</formula>
    </cfRule>
  </conditionalFormatting>
  <conditionalFormatting sqref="I31:I131">
    <cfRule type="cellIs" dxfId="45" priority="15" operator="equal">
      <formula>0</formula>
    </cfRule>
  </conditionalFormatting>
  <conditionalFormatting sqref="J31:J130">
    <cfRule type="expression" dxfId="44" priority="33">
      <formula>AND($F31="",J31&lt;&gt;"")</formula>
    </cfRule>
    <cfRule type="expression" dxfId="43" priority="34">
      <formula>$F31=""</formula>
    </cfRule>
    <cfRule type="expression" dxfId="42" priority="35">
      <formula>$F31&lt;&gt;""</formula>
    </cfRule>
  </conditionalFormatting>
  <conditionalFormatting sqref="K31:K130">
    <cfRule type="expression" dxfId="41" priority="29">
      <formula>K31=$BE$1</formula>
    </cfRule>
  </conditionalFormatting>
  <conditionalFormatting sqref="K31:N130">
    <cfRule type="containsBlanks" dxfId="40" priority="30">
      <formula>LEN(TRIM(K31))=0</formula>
    </cfRule>
  </conditionalFormatting>
  <conditionalFormatting sqref="N1:AD2">
    <cfRule type="notContainsBlanks" dxfId="39" priority="25">
      <formula>LEN(TRIM(N1))&gt;0</formula>
    </cfRule>
  </conditionalFormatting>
  <conditionalFormatting sqref="O31:AY130">
    <cfRule type="containsText" dxfId="38" priority="39" operator="containsText" text="הזנה שגויה">
      <formula>NOT(ISERROR(SEARCH("הזנה שגויה",O31)))</formula>
    </cfRule>
  </conditionalFormatting>
  <conditionalFormatting sqref="AZ31:AZ130">
    <cfRule type="expression" dxfId="37" priority="31">
      <formula>AZ31=$BE$1</formula>
    </cfRule>
    <cfRule type="containsBlanks" dxfId="36" priority="32">
      <formula>LEN(TRIM(AZ31))=0</formula>
    </cfRule>
  </conditionalFormatting>
  <conditionalFormatting sqref="AZ31:AZ131">
    <cfRule type="cellIs" dxfId="35" priority="20" operator="lessThan">
      <formula>25000</formula>
    </cfRule>
  </conditionalFormatting>
  <dataValidations count="2">
    <dataValidation allowBlank="1" showInputMessage="1" showErrorMessage="1" error="יש להזין 0 או 1 _x000a_0  = לא זכאי להגנה_x000a_1 - זכאי להגנה" sqref="J31:J130" xr:uid="{00000000-0002-0000-0C00-000000000000}"/>
    <dataValidation type="decimal" operator="greaterThanOrEqual" allowBlank="1" showInputMessage="1" showErrorMessage="1" errorTitle="נתון שגוי." error="ניתן להזין רק מספר גדול או שווה ל-0." sqref="H31:H37 I4" xr:uid="{00000000-0002-0000-0C00-000001000000}">
      <formula1>0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33" orientation="portrait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9">
    <tabColor theme="8" tint="-0.249977111117893"/>
  </sheetPr>
  <dimension ref="A1:AI131"/>
  <sheetViews>
    <sheetView showGridLines="0" rightToLeft="1" view="pageBreakPreview" zoomScaleNormal="100" zoomScaleSheetLayoutView="100" workbookViewId="0">
      <pane ySplit="30" topLeftCell="A31" activePane="bottomLeft" state="frozen"/>
      <selection activeCell="D25" sqref="D25"/>
      <selection pane="bottomLeft" activeCell="I42" sqref="I42"/>
    </sheetView>
  </sheetViews>
  <sheetFormatPr defaultColWidth="8" defaultRowHeight="15.75" x14ac:dyDescent="0.25"/>
  <cols>
    <col min="1" max="1" width="8" style="70" hidden="1" customWidth="1"/>
    <col min="2" max="2" width="8.85546875" style="70" customWidth="1"/>
    <col min="3" max="3" width="14.140625" style="70" bestFit="1" customWidth="1"/>
    <col min="4" max="4" width="13.85546875" style="70" customWidth="1"/>
    <col min="5" max="5" width="21.42578125" style="70" bestFit="1" customWidth="1"/>
    <col min="6" max="6" width="36.140625" style="70" bestFit="1" customWidth="1"/>
    <col min="7" max="7" width="21.7109375" style="70" customWidth="1"/>
    <col min="8" max="8" width="17.7109375" style="70" customWidth="1"/>
    <col min="9" max="9" width="16" style="70" customWidth="1"/>
    <col min="10" max="10" width="14.5703125" style="70" bestFit="1" customWidth="1"/>
    <col min="11" max="11" width="10.140625" style="70" customWidth="1"/>
    <col min="12" max="12" width="14" style="70" customWidth="1"/>
    <col min="13" max="13" width="24" style="70" customWidth="1"/>
    <col min="14" max="25" width="24" style="70" hidden="1" customWidth="1"/>
    <col min="26" max="26" width="15.7109375" style="70" customWidth="1"/>
    <col min="27" max="28" width="9.140625" style="70" hidden="1" customWidth="1"/>
    <col min="29" max="29" width="9.42578125" style="70" customWidth="1"/>
    <col min="30" max="203" width="0" style="70" hidden="1" customWidth="1"/>
    <col min="204" max="16384" width="8" style="70"/>
  </cols>
  <sheetData>
    <row r="1" spans="2:35" ht="18.75" x14ac:dyDescent="0.25">
      <c r="B1" s="32" t="str">
        <f>'פרמטרים לעקרונות חישוב התמיכה'!$B$1</f>
        <v>שנה</v>
      </c>
      <c r="C1" s="7">
        <f>'פרמטרים לעקרונות חישוב התמיכה'!$C$1</f>
        <v>2025</v>
      </c>
      <c r="AI1" s="70" t="s">
        <v>245</v>
      </c>
    </row>
    <row r="2" spans="2:35" ht="19.5" thickBot="1" x14ac:dyDescent="0.3">
      <c r="B2" s="34" t="str">
        <f>'פרמטרים לעקרונות חישוב התמיכה'!$B$2</f>
        <v>תקציב</v>
      </c>
      <c r="C2" s="13">
        <f>'פרמטרים לעקרונות חישוב התמיכה'!$C$2</f>
        <v>2100000</v>
      </c>
      <c r="K2" s="478" t="str">
        <f>IF(AND(Z131&lt;&gt;0,C2&gt;Z131),"נא לשים לב כי לא חולק סך התקציב בשל הגבלות לסכום מבוקש","")</f>
        <v>נא לשים לב כי לא חולק סך התקציב בשל הגבלות לסכום מבוקש</v>
      </c>
      <c r="L2" s="478"/>
      <c r="M2" s="478"/>
      <c r="N2" s="478"/>
      <c r="O2" s="478"/>
      <c r="P2" s="478"/>
      <c r="Q2" s="478"/>
      <c r="R2" s="478"/>
      <c r="S2" s="478"/>
      <c r="T2" s="478"/>
      <c r="U2" s="478"/>
      <c r="V2" s="478"/>
      <c r="W2" s="478"/>
      <c r="X2" s="478"/>
      <c r="Y2" s="478"/>
      <c r="Z2" s="478"/>
    </row>
    <row r="4" spans="2:35" ht="16.5" thickBot="1" x14ac:dyDescent="0.3"/>
    <row r="5" spans="2:35" ht="13.5" hidden="1" customHeight="1" x14ac:dyDescent="0.25"/>
    <row r="6" spans="2:35" ht="16.5" hidden="1" thickBot="1" x14ac:dyDescent="0.3"/>
    <row r="7" spans="2:35" ht="16.5" hidden="1" thickBot="1" x14ac:dyDescent="0.3"/>
    <row r="8" spans="2:35" ht="16.5" hidden="1" thickBot="1" x14ac:dyDescent="0.3"/>
    <row r="9" spans="2:35" ht="16.5" hidden="1" thickBot="1" x14ac:dyDescent="0.3"/>
    <row r="10" spans="2:35" ht="16.5" hidden="1" thickBot="1" x14ac:dyDescent="0.3"/>
    <row r="11" spans="2:35" ht="16.5" hidden="1" thickBot="1" x14ac:dyDescent="0.3"/>
    <row r="12" spans="2:35" ht="16.5" hidden="1" thickBot="1" x14ac:dyDescent="0.3"/>
    <row r="13" spans="2:35" ht="16.5" hidden="1" thickBot="1" x14ac:dyDescent="0.3"/>
    <row r="14" spans="2:35" ht="16.5" hidden="1" thickBot="1" x14ac:dyDescent="0.3"/>
    <row r="15" spans="2:35" ht="16.5" hidden="1" thickBot="1" x14ac:dyDescent="0.3"/>
    <row r="16" spans="2:35" ht="16.5" hidden="1" thickBot="1" x14ac:dyDescent="0.3"/>
    <row r="17" spans="2:32" ht="16.5" hidden="1" thickBot="1" x14ac:dyDescent="0.3"/>
    <row r="18" spans="2:32" ht="16.5" hidden="1" thickBot="1" x14ac:dyDescent="0.3"/>
    <row r="19" spans="2:32" ht="16.5" hidden="1" thickBot="1" x14ac:dyDescent="0.3"/>
    <row r="20" spans="2:32" ht="16.5" hidden="1" thickBot="1" x14ac:dyDescent="0.3"/>
    <row r="21" spans="2:32" ht="16.5" hidden="1" thickBot="1" x14ac:dyDescent="0.3"/>
    <row r="22" spans="2:32" ht="16.5" hidden="1" thickBot="1" x14ac:dyDescent="0.3"/>
    <row r="23" spans="2:32" ht="16.5" hidden="1" thickBot="1" x14ac:dyDescent="0.3"/>
    <row r="24" spans="2:32" ht="16.5" hidden="1" thickBot="1" x14ac:dyDescent="0.3"/>
    <row r="25" spans="2:32" ht="16.5" hidden="1" thickBot="1" x14ac:dyDescent="0.3"/>
    <row r="26" spans="2:32" ht="16.5" hidden="1" thickBot="1" x14ac:dyDescent="0.3"/>
    <row r="27" spans="2:32" ht="16.5" hidden="1" thickBot="1" x14ac:dyDescent="0.3"/>
    <row r="28" spans="2:32" ht="18" customHeight="1" thickBot="1" x14ac:dyDescent="0.3">
      <c r="B28" s="384" t="str">
        <f ca="1">MID(CELL("filename",B29),FIND("]",CELL("filename",F29),1)+1,99)</f>
        <v>הגבלה לסכום מבוקש ולתקציב 75%</v>
      </c>
      <c r="C28" s="385"/>
      <c r="D28" s="385"/>
      <c r="E28" s="385"/>
      <c r="F28" s="385"/>
      <c r="G28" s="385"/>
      <c r="H28" s="385"/>
      <c r="I28" s="385"/>
      <c r="J28" s="385"/>
      <c r="K28" s="385"/>
      <c r="L28" s="385"/>
      <c r="M28" s="385"/>
      <c r="N28" s="385"/>
      <c r="O28" s="385"/>
      <c r="P28" s="385"/>
      <c r="Q28" s="385"/>
      <c r="R28" s="385"/>
      <c r="S28" s="385"/>
      <c r="T28" s="385"/>
      <c r="U28" s="385"/>
      <c r="V28" s="385"/>
      <c r="W28" s="385"/>
      <c r="X28" s="385"/>
      <c r="Y28" s="385"/>
      <c r="Z28" s="385"/>
      <c r="AA28" s="385"/>
      <c r="AB28" s="385"/>
      <c r="AC28" s="386"/>
    </row>
    <row r="29" spans="2:32" s="73" customFormat="1" ht="45" customHeight="1" x14ac:dyDescent="0.25">
      <c r="B29" s="485" t="s">
        <v>198</v>
      </c>
      <c r="C29" s="420" t="s">
        <v>133</v>
      </c>
      <c r="D29" s="420" t="s">
        <v>134</v>
      </c>
      <c r="E29" s="426" t="s">
        <v>135</v>
      </c>
      <c r="F29" s="471" t="s">
        <v>136</v>
      </c>
      <c r="G29" s="487" t="s">
        <v>306</v>
      </c>
      <c r="H29" s="487" t="s">
        <v>307</v>
      </c>
      <c r="I29" s="68" t="s">
        <v>256</v>
      </c>
      <c r="J29" s="480" t="s">
        <v>257</v>
      </c>
      <c r="K29" s="480" t="s">
        <v>258</v>
      </c>
      <c r="L29" s="480" t="s">
        <v>309</v>
      </c>
      <c r="M29" s="480" t="s">
        <v>259</v>
      </c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480" t="s">
        <v>308</v>
      </c>
      <c r="AA29" s="72"/>
      <c r="AB29" s="72"/>
      <c r="AC29" s="482" t="s">
        <v>260</v>
      </c>
      <c r="AF29" s="479" t="s">
        <v>261</v>
      </c>
    </row>
    <row r="30" spans="2:32" s="73" customFormat="1" ht="30.75" customHeight="1" thickBot="1" x14ac:dyDescent="0.3">
      <c r="B30" s="486"/>
      <c r="C30" s="421"/>
      <c r="D30" s="421"/>
      <c r="E30" s="427"/>
      <c r="F30" s="472"/>
      <c r="G30" s="488"/>
      <c r="H30" s="488"/>
      <c r="I30" s="55" t="s">
        <v>97</v>
      </c>
      <c r="J30" s="481"/>
      <c r="K30" s="481"/>
      <c r="L30" s="481"/>
      <c r="M30" s="481"/>
      <c r="N30" s="74" t="s">
        <v>262</v>
      </c>
      <c r="O30" s="74" t="s">
        <v>263</v>
      </c>
      <c r="P30" s="74" t="s">
        <v>264</v>
      </c>
      <c r="Q30" s="74" t="s">
        <v>265</v>
      </c>
      <c r="R30" s="74" t="s">
        <v>266</v>
      </c>
      <c r="S30" s="74" t="s">
        <v>267</v>
      </c>
      <c r="T30" s="74" t="s">
        <v>268</v>
      </c>
      <c r="U30" s="74" t="s">
        <v>269</v>
      </c>
      <c r="V30" s="74" t="s">
        <v>270</v>
      </c>
      <c r="W30" s="74" t="s">
        <v>271</v>
      </c>
      <c r="X30" s="74" t="s">
        <v>272</v>
      </c>
      <c r="Y30" s="74" t="s">
        <v>273</v>
      </c>
      <c r="Z30" s="481"/>
      <c r="AA30" s="75"/>
      <c r="AB30" s="75"/>
      <c r="AC30" s="483"/>
      <c r="AF30" s="479"/>
    </row>
    <row r="31" spans="2:32" s="73" customFormat="1" x14ac:dyDescent="0.25">
      <c r="B31" s="63">
        <f>IF(F31="","",ROW()-30)</f>
        <v>1</v>
      </c>
      <c r="C31" s="64">
        <f>IF('תנאי סף'!$AK31&lt;&gt;1,"",'תנאי סף'!C31)</f>
        <v>580450898</v>
      </c>
      <c r="D31" s="64">
        <f>IF('תנאי סף'!$AK31&lt;&gt;1,"",'תנאי סף'!D31)</f>
        <v>1001843832</v>
      </c>
      <c r="E31" s="64" t="str">
        <f>IF('תנאי סף'!$AK31&lt;&gt;1,"",'תנאי סף'!E31)</f>
        <v>תזמורת הרחוב בקהילה - תחום ב' שתפ</v>
      </c>
      <c r="F31" s="64" t="str">
        <f>IF('תנאי סף'!$AK31&lt;&gt;1,"",'תנאי סף'!F31)</f>
        <v>בר-קיימא לתרבות, אמנות, מוסיקה ושלום</v>
      </c>
      <c r="G31" s="80">
        <f>IF('תנאי סף'!$AK31&lt;&gt;1,"",'תנאי סף'!I31)</f>
        <v>170000</v>
      </c>
      <c r="H31" s="80">
        <f>IF(C31="","",0.75*G31)</f>
        <v>127500</v>
      </c>
      <c r="I31" s="76">
        <v>300000</v>
      </c>
      <c r="J31" s="65">
        <f>סיכום!K31</f>
        <v>330355.50028974429</v>
      </c>
      <c r="K31" s="77">
        <f>IF(F31="","",IF(J31&gt;MIN(H31,I31),1,0))</f>
        <v>1</v>
      </c>
      <c r="L31" s="65">
        <f>IF($F31="","",MIN(H31:J31))</f>
        <v>127500</v>
      </c>
      <c r="M31" s="65">
        <f>IF($F31="","",IF(K31=1,L31,L31/SUMIF(K$31:K$130,0,L$31:L$130)*($C$2-SUMIF(K$31:K$130,1,L$31:L$130))))</f>
        <v>127500</v>
      </c>
      <c r="N31" s="78">
        <f>IF(C31="",0,IF(OR(M31&gt;MIN($I31,$H31),$K31=1),1,0))</f>
        <v>1</v>
      </c>
      <c r="O31" s="79">
        <f>IF($F31="","",MIN(M31,$I31,$H31))</f>
        <v>127500</v>
      </c>
      <c r="P31" s="79">
        <f t="shared" ref="P31:P62" si="0">IF($F31="","",IF(N31=1,O31,O31/SUMIF(N$31:N$130,0,O$31:O$130)*($C$2-SUMIF(N$31:N$130,1,O$31:O$130))))</f>
        <v>127500</v>
      </c>
      <c r="Q31" s="78">
        <f>IF(C31="",0,IF(OR(P31&gt;MIN($I31,$H31)),1,0))</f>
        <v>0</v>
      </c>
      <c r="R31" s="79">
        <f>IF($F31="","",MIN(P31,$I31,$H31))</f>
        <v>127500</v>
      </c>
      <c r="S31" s="79">
        <f t="shared" ref="S31:S62" si="1">IF($F31="","",IF(Q31=1,R31,R31/SUMIF(Q$31:Q$130,0,R$31:R$130)*($C$2-SUMIF(Q$31:Q$130,1,R$31:R$130))))</f>
        <v>435365.85365853657</v>
      </c>
      <c r="T31" s="78">
        <f>IF($C31="",0,IF(OR(S31&gt;MIN($I31,$H31)),1,0))</f>
        <v>1</v>
      </c>
      <c r="U31" s="79">
        <f>IF($F31="","",MIN(S31,$I31,$H31))</f>
        <v>127500</v>
      </c>
      <c r="V31" s="79">
        <f>IF($F31="","",IF(T31=1,U31,IF(T31=1,U31,U31/SUMIF(T$31:T$130,0,U$31:U$130)*($C$2-SUMIF(T$31:T$130,1,U$31:U$130)-SUMIF(T$31:T$130,2,U$31:U$130)))))</f>
        <v>127500</v>
      </c>
      <c r="W31" s="78">
        <f>IF(C31="",0,IF(OR(V31&gt;=MIN($I31,$H31)),1,0))</f>
        <v>1</v>
      </c>
      <c r="X31" s="79">
        <f>IF($F31="","",MIN(V31,$I31,$H31))</f>
        <v>127500</v>
      </c>
      <c r="Y31" s="79">
        <f>IF($F31="","",IF(W31=1,X31,IF(W31=1,X31,X31/SUMIF(W$31:W$130,0,X$31:X$130)*($C$2-SUMIF(W$31:W$130,1,X$31:X$130)-SUMIF(W$31:W$130,2,X$31:X$130)))))</f>
        <v>127500</v>
      </c>
      <c r="Z31" s="80">
        <f>IFERROR(V31,0)</f>
        <v>127500</v>
      </c>
      <c r="AA31" s="80"/>
      <c r="AB31" s="80"/>
      <c r="AC31" s="81">
        <f t="shared" ref="AC31:AC62" si="2">IF(F31="","",IFERROR(Z31/SUMIF($Z$31:$Z$130,"&lt;&gt;#DIV/0!"),0))</f>
        <v>0.2073170731707317</v>
      </c>
      <c r="AF31" s="82">
        <f t="shared" ref="AF31:AF62" si="3">IFERROR(IF(I31*1&gt;=0,1,0),0)</f>
        <v>1</v>
      </c>
    </row>
    <row r="32" spans="2:32" s="73" customFormat="1" x14ac:dyDescent="0.25">
      <c r="B32" s="63">
        <f t="shared" ref="B32:B95" si="4">IF(F32="","",ROW()-30)</f>
        <v>2</v>
      </c>
      <c r="C32" s="64">
        <f>IF('תנאי סף'!$AK32&lt;&gt;1,"",'תנאי סף'!C32)</f>
        <v>580423283</v>
      </c>
      <c r="D32" s="64">
        <f>IF('תנאי סף'!$AK32&lt;&gt;1,"",'תנאי סף'!D32)</f>
        <v>1001829897</v>
      </c>
      <c r="E32" s="64" t="str">
        <f>IF('תנאי סף'!$AK32&lt;&gt;1,"",'תנאי סף'!E32)</f>
        <v>תיאטרון קהילתי</v>
      </c>
      <c r="F32" s="64" t="str">
        <f>IF('תנאי סף'!$AK32&lt;&gt;1,"",'תנאי סף'!F32)</f>
        <v>המרכז הרב תחומי לקידום אמנויות (ע"ר</v>
      </c>
      <c r="G32" s="80">
        <f>IF('תנאי סף'!$AK32&lt;&gt;1,"",'תנאי סף'!I32)</f>
        <v>150000</v>
      </c>
      <c r="H32" s="80">
        <f t="shared" ref="H32:H95" si="5">IF(C32="","",0.75*G32)</f>
        <v>112500</v>
      </c>
      <c r="I32" s="76">
        <v>221000</v>
      </c>
      <c r="J32" s="65">
        <f>סיכום!K32</f>
        <v>194979.815467056</v>
      </c>
      <c r="K32" s="77">
        <f t="shared" ref="K32:K95" si="6">IF(F32="","",IF(J32&gt;MIN(H32,I32),1,0))</f>
        <v>1</v>
      </c>
      <c r="L32" s="65">
        <f t="shared" ref="L32:L95" si="7">IF($F32="","",MIN(H32:J32))</f>
        <v>112500</v>
      </c>
      <c r="M32" s="65">
        <f t="shared" ref="M32:M62" si="8">IF($F32="","",IF(K32=1,L32,L32/SUMIF(K$31:K$130,0,L$31:L$130)*($C$2-SUMIF(K$31:K$130,1,L$31:L$130))))</f>
        <v>112500</v>
      </c>
      <c r="N32" s="78">
        <f t="shared" ref="N32:N95" si="9">IF(C32="",0,IF(OR(M32&gt;MIN($I32,$H32),$K32=1),1,0))</f>
        <v>1</v>
      </c>
      <c r="O32" s="79">
        <f t="shared" ref="O32:O95" si="10">IF($F32="","",MIN(M32,$I32,$H32))</f>
        <v>112500</v>
      </c>
      <c r="P32" s="79">
        <f t="shared" si="0"/>
        <v>112500</v>
      </c>
      <c r="Q32" s="78">
        <f t="shared" ref="Q32:Q95" si="11">IF(C32="",0,IF(OR(P32&gt;MIN($I32,$H32)),1,0))</f>
        <v>0</v>
      </c>
      <c r="R32" s="79">
        <f t="shared" ref="R32:R95" si="12">IF($F32="","",MIN(P32,$I32,$H32))</f>
        <v>112500</v>
      </c>
      <c r="S32" s="79">
        <f t="shared" si="1"/>
        <v>384146.3414634146</v>
      </c>
      <c r="T32" s="78">
        <f t="shared" ref="T32:T95" si="13">IF(C32="",0,IF(OR(S32&gt;MIN($I32,$H32)),1,0))</f>
        <v>1</v>
      </c>
      <c r="U32" s="79">
        <f t="shared" ref="U32:U95" si="14">IF($F32="","",MIN(S32,$I32,$H32))</f>
        <v>112500</v>
      </c>
      <c r="V32" s="79">
        <f t="shared" ref="V32:V95" si="15">IF($F32="","",IF(T32=1,U32,IF(T32=1,U32,U32/SUMIF(T$31:T$130,0,U$31:U$130)*($C$2-SUMIF(T$31:T$130,1,U$31:U$130)-SUMIF(T$31:T$130,2,U$31:U$130)))))</f>
        <v>112500</v>
      </c>
      <c r="W32" s="78">
        <f t="shared" ref="W32:W95" si="16">IF(C32="",0,IF(OR(V32&gt;=MIN($I32,$H32)),1,0))</f>
        <v>1</v>
      </c>
      <c r="X32" s="79">
        <f t="shared" ref="X32:X95" si="17">IF($F32="","",MIN(V32,$I32,$H32))</f>
        <v>112500</v>
      </c>
      <c r="Y32" s="79">
        <f t="shared" ref="Y32:Y95" si="18">IF($F32="","",IF(W32=1,X32,IF(W32=1,X32,X32/SUMIF(W$31:W$130,0,X$31:X$130)*($C$2-SUMIF(W$31:W$130,1,X$31:X$130)-SUMIF(W$31:W$130,2,X$31:X$130)))))</f>
        <v>112500</v>
      </c>
      <c r="Z32" s="80">
        <f t="shared" ref="Z32:Z95" si="19">IFERROR(V32,0)</f>
        <v>112500</v>
      </c>
      <c r="AA32" s="80"/>
      <c r="AB32" s="80"/>
      <c r="AC32" s="81">
        <f t="shared" si="2"/>
        <v>0.18292682926829268</v>
      </c>
      <c r="AF32" s="82">
        <f t="shared" si="3"/>
        <v>1</v>
      </c>
    </row>
    <row r="33" spans="2:32" s="73" customFormat="1" x14ac:dyDescent="0.25">
      <c r="B33" s="63">
        <f t="shared" si="4"/>
        <v>3</v>
      </c>
      <c r="C33" s="64">
        <f>IF('תנאי סף'!$AK33&lt;&gt;1,"",'תנאי סף'!C33)</f>
        <v>580503613</v>
      </c>
      <c r="D33" s="64">
        <f>IF('תנאי סף'!$AK33&lt;&gt;1,"",'תנאי סף'!D33)</f>
        <v>1001842875</v>
      </c>
      <c r="E33" s="64" t="str">
        <f>IF('תנאי סף'!$AK33&lt;&gt;1,"",'תנאי סף'!E33)</f>
        <v>שיתוף פעולה מרכז מחול עמק הירדן 2025</v>
      </c>
      <c r="F33" s="64" t="str">
        <f>IF('תנאי סף'!$AK33&lt;&gt;1,"",'תנאי סף'!F33)</f>
        <v>להקת המחול הקיבוצית (ע"ר)</v>
      </c>
      <c r="G33" s="80">
        <f>IF('תנאי סף'!$AK33&lt;&gt;1,"",'תנאי סף'!I33)</f>
        <v>150000</v>
      </c>
      <c r="H33" s="80">
        <f t="shared" si="5"/>
        <v>112500</v>
      </c>
      <c r="I33" s="76">
        <v>150000</v>
      </c>
      <c r="J33" s="65">
        <f>סיכום!K33</f>
        <v>406879.93517021619</v>
      </c>
      <c r="K33" s="77">
        <f t="shared" si="6"/>
        <v>1</v>
      </c>
      <c r="L33" s="65">
        <f t="shared" si="7"/>
        <v>112500</v>
      </c>
      <c r="M33" s="65">
        <f t="shared" si="8"/>
        <v>112500</v>
      </c>
      <c r="N33" s="78">
        <f t="shared" si="9"/>
        <v>1</v>
      </c>
      <c r="O33" s="79">
        <f t="shared" si="10"/>
        <v>112500</v>
      </c>
      <c r="P33" s="79">
        <f t="shared" si="0"/>
        <v>112500</v>
      </c>
      <c r="Q33" s="78">
        <f t="shared" si="11"/>
        <v>0</v>
      </c>
      <c r="R33" s="79">
        <f t="shared" si="12"/>
        <v>112500</v>
      </c>
      <c r="S33" s="79">
        <f t="shared" si="1"/>
        <v>384146.3414634146</v>
      </c>
      <c r="T33" s="78">
        <f t="shared" si="13"/>
        <v>1</v>
      </c>
      <c r="U33" s="79">
        <f t="shared" si="14"/>
        <v>112500</v>
      </c>
      <c r="V33" s="79">
        <f t="shared" si="15"/>
        <v>112500</v>
      </c>
      <c r="W33" s="78">
        <f t="shared" si="16"/>
        <v>1</v>
      </c>
      <c r="X33" s="79">
        <f t="shared" si="17"/>
        <v>112500</v>
      </c>
      <c r="Y33" s="79">
        <f t="shared" si="18"/>
        <v>112500</v>
      </c>
      <c r="Z33" s="80">
        <f t="shared" si="19"/>
        <v>112500</v>
      </c>
      <c r="AA33" s="80"/>
      <c r="AB33" s="80"/>
      <c r="AC33" s="81">
        <f t="shared" si="2"/>
        <v>0.18292682926829268</v>
      </c>
      <c r="AF33" s="82">
        <f t="shared" si="3"/>
        <v>1</v>
      </c>
    </row>
    <row r="34" spans="2:32" s="73" customFormat="1" x14ac:dyDescent="0.25">
      <c r="B34" s="63">
        <f t="shared" si="4"/>
        <v>4</v>
      </c>
      <c r="C34" s="64">
        <f>IF('תנאי סף'!$AK34&lt;&gt;1,"",'תנאי סף'!C34)</f>
        <v>580371045</v>
      </c>
      <c r="D34" s="64">
        <f>IF('תנאי סף'!$AK34&lt;&gt;1,"",'תנאי סף'!D34)</f>
        <v>1001843020</v>
      </c>
      <c r="E34" s="64" t="str">
        <f>IF('תנאי סף'!$AK34&lt;&gt;1,"",'תנאי סף'!E34)</f>
        <v xml:space="preserve">שיתופי פעולה </v>
      </c>
      <c r="F34" s="64" t="str">
        <f>IF('תנאי סף'!$AK34&lt;&gt;1,"",'תנאי סף'!F34)</f>
        <v>תאטרון "פסיק" ירושלים (ע"ר)</v>
      </c>
      <c r="G34" s="80">
        <f>IF('תנאי סף'!$AK34&lt;&gt;1,"",'תנאי סף'!I34)</f>
        <v>150000</v>
      </c>
      <c r="H34" s="80">
        <f t="shared" si="5"/>
        <v>112500</v>
      </c>
      <c r="I34" s="76">
        <v>360000</v>
      </c>
      <c r="J34" s="65">
        <f>סיכום!K34</f>
        <v>523094.30264604773</v>
      </c>
      <c r="K34" s="77">
        <f t="shared" si="6"/>
        <v>1</v>
      </c>
      <c r="L34" s="65">
        <f t="shared" si="7"/>
        <v>112500</v>
      </c>
      <c r="M34" s="65">
        <f t="shared" si="8"/>
        <v>112500</v>
      </c>
      <c r="N34" s="78">
        <f t="shared" si="9"/>
        <v>1</v>
      </c>
      <c r="O34" s="79">
        <f t="shared" si="10"/>
        <v>112500</v>
      </c>
      <c r="P34" s="79">
        <f t="shared" si="0"/>
        <v>112500</v>
      </c>
      <c r="Q34" s="78">
        <f t="shared" si="11"/>
        <v>0</v>
      </c>
      <c r="R34" s="79">
        <f t="shared" si="12"/>
        <v>112500</v>
      </c>
      <c r="S34" s="79">
        <f t="shared" si="1"/>
        <v>384146.3414634146</v>
      </c>
      <c r="T34" s="78">
        <f t="shared" si="13"/>
        <v>1</v>
      </c>
      <c r="U34" s="79">
        <f t="shared" si="14"/>
        <v>112500</v>
      </c>
      <c r="V34" s="79">
        <f t="shared" si="15"/>
        <v>112500</v>
      </c>
      <c r="W34" s="78">
        <f t="shared" si="16"/>
        <v>1</v>
      </c>
      <c r="X34" s="79">
        <f t="shared" si="17"/>
        <v>112500</v>
      </c>
      <c r="Y34" s="79">
        <f t="shared" si="18"/>
        <v>112500</v>
      </c>
      <c r="Z34" s="80">
        <f t="shared" si="19"/>
        <v>112500</v>
      </c>
      <c r="AA34" s="80"/>
      <c r="AB34" s="80"/>
      <c r="AC34" s="81">
        <f t="shared" si="2"/>
        <v>0.18292682926829268</v>
      </c>
      <c r="AF34" s="82">
        <f t="shared" si="3"/>
        <v>1</v>
      </c>
    </row>
    <row r="35" spans="2:32" s="73" customFormat="1" x14ac:dyDescent="0.25">
      <c r="B35" s="63" t="str">
        <f t="shared" si="4"/>
        <v/>
      </c>
      <c r="C35" s="64" t="str">
        <f>IF('תנאי סף'!$AK35&lt;&gt;1,"",'תנאי סף'!C35)</f>
        <v/>
      </c>
      <c r="D35" s="64" t="str">
        <f>IF('תנאי סף'!$AK35&lt;&gt;1,"",'תנאי סף'!D35)</f>
        <v/>
      </c>
      <c r="E35" s="64" t="str">
        <f>IF('תנאי סף'!$AK35&lt;&gt;1,"",'תנאי סף'!E35)</f>
        <v/>
      </c>
      <c r="F35" s="64" t="str">
        <f>IF('תנאי סף'!$AK35&lt;&gt;1,"",'תנאי סף'!F35)</f>
        <v/>
      </c>
      <c r="G35" s="80" t="str">
        <f>IF('תנאי סף'!$AK35&lt;&gt;1,"",'תנאי סף'!I35)</f>
        <v/>
      </c>
      <c r="H35" s="80" t="str">
        <f t="shared" si="5"/>
        <v/>
      </c>
      <c r="I35" s="76"/>
      <c r="J35" s="65" t="str">
        <f>סיכום!K35</f>
        <v/>
      </c>
      <c r="K35" s="77" t="str">
        <f t="shared" si="6"/>
        <v/>
      </c>
      <c r="L35" s="65" t="str">
        <f t="shared" si="7"/>
        <v/>
      </c>
      <c r="M35" s="65" t="str">
        <f t="shared" si="8"/>
        <v/>
      </c>
      <c r="N35" s="78">
        <f t="shared" si="9"/>
        <v>0</v>
      </c>
      <c r="O35" s="79" t="str">
        <f t="shared" si="10"/>
        <v/>
      </c>
      <c r="P35" s="79" t="str">
        <f t="shared" si="0"/>
        <v/>
      </c>
      <c r="Q35" s="78">
        <f t="shared" si="11"/>
        <v>0</v>
      </c>
      <c r="R35" s="79" t="str">
        <f t="shared" si="12"/>
        <v/>
      </c>
      <c r="S35" s="79" t="str">
        <f t="shared" si="1"/>
        <v/>
      </c>
      <c r="T35" s="78">
        <f t="shared" si="13"/>
        <v>0</v>
      </c>
      <c r="U35" s="79" t="str">
        <f t="shared" si="14"/>
        <v/>
      </c>
      <c r="V35" s="79" t="str">
        <f t="shared" si="15"/>
        <v/>
      </c>
      <c r="W35" s="78">
        <f t="shared" si="16"/>
        <v>0</v>
      </c>
      <c r="X35" s="79" t="str">
        <f t="shared" si="17"/>
        <v/>
      </c>
      <c r="Y35" s="79" t="str">
        <f t="shared" si="18"/>
        <v/>
      </c>
      <c r="Z35" s="80" t="str">
        <f t="shared" si="19"/>
        <v/>
      </c>
      <c r="AA35" s="80"/>
      <c r="AB35" s="80"/>
      <c r="AC35" s="81" t="str">
        <f t="shared" si="2"/>
        <v/>
      </c>
      <c r="AF35" s="82">
        <f t="shared" si="3"/>
        <v>1</v>
      </c>
    </row>
    <row r="36" spans="2:32" x14ac:dyDescent="0.25">
      <c r="B36" s="63">
        <f t="shared" si="4"/>
        <v>6</v>
      </c>
      <c r="C36" s="64">
        <f>IF('תנאי סף'!$AK36&lt;&gt;1,"",'תנאי סף'!C36)</f>
        <v>580356210</v>
      </c>
      <c r="D36" s="64">
        <f>IF('תנאי סף'!$AK36&lt;&gt;1,"",'תנאי סף'!D36)</f>
        <v>1001837695</v>
      </c>
      <c r="E36" s="64" t="str">
        <f>IF('תנאי סף'!$AK36&lt;&gt;1,"",'תנאי סף'!E36)</f>
        <v xml:space="preserve">חוצה ישראל מוקד 1 קריית מוצקין </v>
      </c>
      <c r="F36" s="64" t="str">
        <f>IF('תנאי סף'!$AK36&lt;&gt;1,"",'תנאי סף'!F36)</f>
        <v>שח"ם, ארגון השחקנים והשחקניות בישרא</v>
      </c>
      <c r="G36" s="80">
        <f>IF('תנאי סף'!$AK36&lt;&gt;1,"",'תנאי סף'!I36)</f>
        <v>100000</v>
      </c>
      <c r="H36" s="80">
        <f t="shared" si="5"/>
        <v>75000</v>
      </c>
      <c r="I36" s="76">
        <v>266500</v>
      </c>
      <c r="J36" s="65">
        <f>סיכום!K36</f>
        <v>417654.28699954966</v>
      </c>
      <c r="K36" s="77">
        <f t="shared" si="6"/>
        <v>1</v>
      </c>
      <c r="L36" s="65">
        <f t="shared" si="7"/>
        <v>75000</v>
      </c>
      <c r="M36" s="65">
        <f t="shared" si="8"/>
        <v>75000</v>
      </c>
      <c r="N36" s="78">
        <f t="shared" si="9"/>
        <v>1</v>
      </c>
      <c r="O36" s="79">
        <f t="shared" si="10"/>
        <v>75000</v>
      </c>
      <c r="P36" s="79">
        <f t="shared" si="0"/>
        <v>75000</v>
      </c>
      <c r="Q36" s="78">
        <f t="shared" si="11"/>
        <v>0</v>
      </c>
      <c r="R36" s="79">
        <f t="shared" si="12"/>
        <v>75000</v>
      </c>
      <c r="S36" s="79">
        <f t="shared" si="1"/>
        <v>256097.56097560975</v>
      </c>
      <c r="T36" s="78">
        <f t="shared" si="13"/>
        <v>1</v>
      </c>
      <c r="U36" s="79">
        <f t="shared" si="14"/>
        <v>75000</v>
      </c>
      <c r="V36" s="79">
        <f t="shared" si="15"/>
        <v>75000</v>
      </c>
      <c r="W36" s="78">
        <f t="shared" si="16"/>
        <v>1</v>
      </c>
      <c r="X36" s="79">
        <f t="shared" si="17"/>
        <v>75000</v>
      </c>
      <c r="Y36" s="79">
        <f t="shared" si="18"/>
        <v>75000</v>
      </c>
      <c r="Z36" s="80">
        <f t="shared" si="19"/>
        <v>75000</v>
      </c>
      <c r="AA36" s="80"/>
      <c r="AB36" s="80"/>
      <c r="AC36" s="81">
        <f t="shared" si="2"/>
        <v>0.12195121951219512</v>
      </c>
      <c r="AF36" s="82">
        <f t="shared" si="3"/>
        <v>1</v>
      </c>
    </row>
    <row r="37" spans="2:32" x14ac:dyDescent="0.25">
      <c r="B37" s="63">
        <f t="shared" si="4"/>
        <v>7</v>
      </c>
      <c r="C37" s="64">
        <f>IF('תנאי סף'!$AK37&lt;&gt;1,"",'תנאי סף'!C37)</f>
        <v>580356210</v>
      </c>
      <c r="D37" s="64">
        <f>IF('תנאי סף'!$AK37&lt;&gt;1,"",'תנאי סף'!D37)</f>
        <v>1001844164</v>
      </c>
      <c r="E37" s="64" t="str">
        <f>IF('תנאי סף'!$AK37&lt;&gt;1,"",'תנאי סף'!E37)</f>
        <v>חוצה ישראל מוקד 2 שער הנגב</v>
      </c>
      <c r="F37" s="64" t="str">
        <f>IF('תנאי סף'!$AK37&lt;&gt;1,"",'תנאי סף'!F37)</f>
        <v>שח"ם, ארגון השחקנים והשחקניות בישרא</v>
      </c>
      <c r="G37" s="80">
        <f>IF('תנאי סף'!$AK37&lt;&gt;1,"",'תנאי סף'!I37)</f>
        <v>100000</v>
      </c>
      <c r="H37" s="80">
        <f t="shared" si="5"/>
        <v>75000</v>
      </c>
      <c r="I37" s="76">
        <v>266500</v>
      </c>
      <c r="J37" s="65">
        <f>סיכום!K37</f>
        <v>227036.15942738624</v>
      </c>
      <c r="K37" s="77">
        <f t="shared" si="6"/>
        <v>1</v>
      </c>
      <c r="L37" s="65">
        <f t="shared" si="7"/>
        <v>75000</v>
      </c>
      <c r="M37" s="65">
        <f t="shared" si="8"/>
        <v>75000</v>
      </c>
      <c r="N37" s="78">
        <f t="shared" si="9"/>
        <v>1</v>
      </c>
      <c r="O37" s="79">
        <f t="shared" si="10"/>
        <v>75000</v>
      </c>
      <c r="P37" s="79">
        <f t="shared" si="0"/>
        <v>75000</v>
      </c>
      <c r="Q37" s="78">
        <f t="shared" si="11"/>
        <v>0</v>
      </c>
      <c r="R37" s="79">
        <f t="shared" si="12"/>
        <v>75000</v>
      </c>
      <c r="S37" s="79">
        <f t="shared" si="1"/>
        <v>256097.56097560975</v>
      </c>
      <c r="T37" s="78">
        <f t="shared" si="13"/>
        <v>1</v>
      </c>
      <c r="U37" s="79">
        <f t="shared" si="14"/>
        <v>75000</v>
      </c>
      <c r="V37" s="79">
        <f t="shared" si="15"/>
        <v>75000</v>
      </c>
      <c r="W37" s="78">
        <f t="shared" si="16"/>
        <v>1</v>
      </c>
      <c r="X37" s="79">
        <f t="shared" si="17"/>
        <v>75000</v>
      </c>
      <c r="Y37" s="79">
        <f t="shared" si="18"/>
        <v>75000</v>
      </c>
      <c r="Z37" s="80">
        <f t="shared" si="19"/>
        <v>75000</v>
      </c>
      <c r="AA37" s="80"/>
      <c r="AB37" s="80"/>
      <c r="AC37" s="81">
        <f t="shared" si="2"/>
        <v>0.12195121951219512</v>
      </c>
      <c r="AF37" s="82">
        <f t="shared" si="3"/>
        <v>1</v>
      </c>
    </row>
    <row r="38" spans="2:32" x14ac:dyDescent="0.25">
      <c r="B38" s="63" t="str">
        <f t="shared" si="4"/>
        <v/>
      </c>
      <c r="C38" s="64" t="str">
        <f>IF('תנאי סף'!$AK38&lt;&gt;1,"",'תנאי סף'!C38)</f>
        <v/>
      </c>
      <c r="D38" s="64" t="str">
        <f>IF('תנאי סף'!$AK38&lt;&gt;1,"",'תנאי סף'!D38)</f>
        <v/>
      </c>
      <c r="E38" s="64" t="str">
        <f>IF('תנאי סף'!$AK38&lt;&gt;1,"",'תנאי סף'!E38)</f>
        <v/>
      </c>
      <c r="F38" s="64" t="str">
        <f>IF('תנאי סף'!$AK38&lt;&gt;1,"",'תנאי סף'!F38)</f>
        <v/>
      </c>
      <c r="G38" s="80" t="str">
        <f>IF('תנאי סף'!$AK38&lt;&gt;1,"",'תנאי סף'!I38)</f>
        <v/>
      </c>
      <c r="H38" s="80" t="str">
        <f t="shared" si="5"/>
        <v/>
      </c>
      <c r="I38" s="76"/>
      <c r="J38" s="65" t="str">
        <f>סיכום!K38</f>
        <v/>
      </c>
      <c r="K38" s="77" t="str">
        <f t="shared" si="6"/>
        <v/>
      </c>
      <c r="L38" s="65" t="str">
        <f t="shared" si="7"/>
        <v/>
      </c>
      <c r="M38" s="65" t="str">
        <f t="shared" si="8"/>
        <v/>
      </c>
      <c r="N38" s="78">
        <f t="shared" si="9"/>
        <v>0</v>
      </c>
      <c r="O38" s="79" t="str">
        <f t="shared" si="10"/>
        <v/>
      </c>
      <c r="P38" s="79" t="str">
        <f t="shared" si="0"/>
        <v/>
      </c>
      <c r="Q38" s="78">
        <f t="shared" si="11"/>
        <v>0</v>
      </c>
      <c r="R38" s="79" t="str">
        <f t="shared" si="12"/>
        <v/>
      </c>
      <c r="S38" s="79" t="str">
        <f t="shared" si="1"/>
        <v/>
      </c>
      <c r="T38" s="78">
        <f t="shared" si="13"/>
        <v>0</v>
      </c>
      <c r="U38" s="79" t="str">
        <f t="shared" si="14"/>
        <v/>
      </c>
      <c r="V38" s="79" t="str">
        <f t="shared" si="15"/>
        <v/>
      </c>
      <c r="W38" s="78">
        <f t="shared" si="16"/>
        <v>0</v>
      </c>
      <c r="X38" s="79" t="str">
        <f t="shared" si="17"/>
        <v/>
      </c>
      <c r="Y38" s="79" t="str">
        <f t="shared" si="18"/>
        <v/>
      </c>
      <c r="Z38" s="80" t="str">
        <f t="shared" si="19"/>
        <v/>
      </c>
      <c r="AA38" s="80"/>
      <c r="AB38" s="80"/>
      <c r="AC38" s="81" t="str">
        <f t="shared" si="2"/>
        <v/>
      </c>
      <c r="AF38" s="82">
        <f t="shared" si="3"/>
        <v>1</v>
      </c>
    </row>
    <row r="39" spans="2:32" x14ac:dyDescent="0.25">
      <c r="B39" s="63" t="str">
        <f t="shared" si="4"/>
        <v/>
      </c>
      <c r="C39" s="64" t="str">
        <f>IF('תנאי סף'!$AK39&lt;&gt;1,"",'תנאי סף'!C39)</f>
        <v/>
      </c>
      <c r="D39" s="64" t="str">
        <f>IF('תנאי סף'!$AK39&lt;&gt;1,"",'תנאי סף'!D39)</f>
        <v/>
      </c>
      <c r="E39" s="64" t="str">
        <f>IF('תנאי סף'!$AK39&lt;&gt;1,"",'תנאי סף'!E39)</f>
        <v/>
      </c>
      <c r="F39" s="64" t="str">
        <f>IF('תנאי סף'!$AK39&lt;&gt;1,"",'תנאי סף'!F39)</f>
        <v/>
      </c>
      <c r="G39" s="80" t="str">
        <f>IF('תנאי סף'!$AK39&lt;&gt;1,"",'תנאי סף'!I39)</f>
        <v/>
      </c>
      <c r="H39" s="80" t="str">
        <f t="shared" si="5"/>
        <v/>
      </c>
      <c r="I39" s="76"/>
      <c r="J39" s="65" t="str">
        <f>סיכום!K39</f>
        <v/>
      </c>
      <c r="K39" s="77" t="str">
        <f t="shared" si="6"/>
        <v/>
      </c>
      <c r="L39" s="65" t="str">
        <f t="shared" si="7"/>
        <v/>
      </c>
      <c r="M39" s="65" t="str">
        <f t="shared" si="8"/>
        <v/>
      </c>
      <c r="N39" s="78">
        <f t="shared" si="9"/>
        <v>0</v>
      </c>
      <c r="O39" s="79" t="str">
        <f t="shared" si="10"/>
        <v/>
      </c>
      <c r="P39" s="79" t="str">
        <f t="shared" si="0"/>
        <v/>
      </c>
      <c r="Q39" s="78">
        <f t="shared" si="11"/>
        <v>0</v>
      </c>
      <c r="R39" s="79" t="str">
        <f t="shared" si="12"/>
        <v/>
      </c>
      <c r="S39" s="79" t="str">
        <f t="shared" si="1"/>
        <v/>
      </c>
      <c r="T39" s="78">
        <f t="shared" si="13"/>
        <v>0</v>
      </c>
      <c r="U39" s="79" t="str">
        <f t="shared" si="14"/>
        <v/>
      </c>
      <c r="V39" s="79" t="str">
        <f t="shared" si="15"/>
        <v/>
      </c>
      <c r="W39" s="78">
        <f t="shared" si="16"/>
        <v>0</v>
      </c>
      <c r="X39" s="79" t="str">
        <f t="shared" si="17"/>
        <v/>
      </c>
      <c r="Y39" s="79" t="str">
        <f t="shared" si="18"/>
        <v/>
      </c>
      <c r="Z39" s="80" t="str">
        <f t="shared" si="19"/>
        <v/>
      </c>
      <c r="AA39" s="80"/>
      <c r="AB39" s="80"/>
      <c r="AC39" s="81" t="str">
        <f t="shared" si="2"/>
        <v/>
      </c>
      <c r="AF39" s="82">
        <f t="shared" si="3"/>
        <v>1</v>
      </c>
    </row>
    <row r="40" spans="2:32" x14ac:dyDescent="0.25">
      <c r="B40" s="63" t="str">
        <f t="shared" si="4"/>
        <v/>
      </c>
      <c r="C40" s="64" t="str">
        <f>IF('תנאי סף'!$AK40&lt;&gt;1,"",'תנאי סף'!C40)</f>
        <v/>
      </c>
      <c r="D40" s="64" t="str">
        <f>IF('תנאי סף'!$AK40&lt;&gt;1,"",'תנאי סף'!D40)</f>
        <v/>
      </c>
      <c r="E40" s="64" t="str">
        <f>IF('תנאי סף'!$AK40&lt;&gt;1,"",'תנאי סף'!E40)</f>
        <v/>
      </c>
      <c r="F40" s="64" t="str">
        <f>IF('תנאי סף'!$AK40&lt;&gt;1,"",'תנאי סף'!F40)</f>
        <v/>
      </c>
      <c r="G40" s="80" t="str">
        <f>IF('תנאי סף'!$AK40&lt;&gt;1,"",'תנאי סף'!I40)</f>
        <v/>
      </c>
      <c r="H40" s="80" t="str">
        <f t="shared" si="5"/>
        <v/>
      </c>
      <c r="I40" s="76"/>
      <c r="J40" s="65" t="str">
        <f>סיכום!K40</f>
        <v/>
      </c>
      <c r="K40" s="77" t="str">
        <f t="shared" si="6"/>
        <v/>
      </c>
      <c r="L40" s="65" t="str">
        <f t="shared" si="7"/>
        <v/>
      </c>
      <c r="M40" s="65" t="str">
        <f t="shared" si="8"/>
        <v/>
      </c>
      <c r="N40" s="78">
        <f t="shared" si="9"/>
        <v>0</v>
      </c>
      <c r="O40" s="79" t="str">
        <f t="shared" si="10"/>
        <v/>
      </c>
      <c r="P40" s="79" t="str">
        <f t="shared" si="0"/>
        <v/>
      </c>
      <c r="Q40" s="78">
        <f t="shared" si="11"/>
        <v>0</v>
      </c>
      <c r="R40" s="79" t="str">
        <f t="shared" si="12"/>
        <v/>
      </c>
      <c r="S40" s="79" t="str">
        <f t="shared" si="1"/>
        <v/>
      </c>
      <c r="T40" s="78">
        <f t="shared" si="13"/>
        <v>0</v>
      </c>
      <c r="U40" s="79" t="str">
        <f t="shared" si="14"/>
        <v/>
      </c>
      <c r="V40" s="79" t="str">
        <f t="shared" si="15"/>
        <v/>
      </c>
      <c r="W40" s="78">
        <f t="shared" si="16"/>
        <v>0</v>
      </c>
      <c r="X40" s="79" t="str">
        <f t="shared" si="17"/>
        <v/>
      </c>
      <c r="Y40" s="79" t="str">
        <f t="shared" si="18"/>
        <v/>
      </c>
      <c r="Z40" s="80" t="str">
        <f t="shared" si="19"/>
        <v/>
      </c>
      <c r="AA40" s="80"/>
      <c r="AB40" s="80"/>
      <c r="AC40" s="81" t="str">
        <f t="shared" si="2"/>
        <v/>
      </c>
      <c r="AF40" s="82">
        <f t="shared" si="3"/>
        <v>1</v>
      </c>
    </row>
    <row r="41" spans="2:32" x14ac:dyDescent="0.25">
      <c r="B41" s="63" t="str">
        <f t="shared" si="4"/>
        <v/>
      </c>
      <c r="C41" s="64" t="str">
        <f>IF('תנאי סף'!$AK41&lt;&gt;1,"",'תנאי סף'!C41)</f>
        <v/>
      </c>
      <c r="D41" s="64" t="str">
        <f>IF('תנאי סף'!$AK41&lt;&gt;1,"",'תנאי סף'!D41)</f>
        <v/>
      </c>
      <c r="E41" s="64" t="str">
        <f>IF('תנאי סף'!$AK41&lt;&gt;1,"",'תנאי סף'!E41)</f>
        <v/>
      </c>
      <c r="F41" s="64" t="str">
        <f>IF('תנאי סף'!$AK41&lt;&gt;1,"",'תנאי סף'!F41)</f>
        <v/>
      </c>
      <c r="G41" s="80" t="str">
        <f>IF('תנאי סף'!$AK41&lt;&gt;1,"",'תנאי סף'!I41)</f>
        <v/>
      </c>
      <c r="H41" s="80" t="str">
        <f t="shared" si="5"/>
        <v/>
      </c>
      <c r="I41" s="76"/>
      <c r="J41" s="65" t="str">
        <f>סיכום!K41</f>
        <v/>
      </c>
      <c r="K41" s="77" t="str">
        <f t="shared" si="6"/>
        <v/>
      </c>
      <c r="L41" s="65" t="str">
        <f t="shared" si="7"/>
        <v/>
      </c>
      <c r="M41" s="65" t="str">
        <f t="shared" si="8"/>
        <v/>
      </c>
      <c r="N41" s="78">
        <f t="shared" si="9"/>
        <v>0</v>
      </c>
      <c r="O41" s="79" t="str">
        <f t="shared" si="10"/>
        <v/>
      </c>
      <c r="P41" s="79" t="str">
        <f t="shared" si="0"/>
        <v/>
      </c>
      <c r="Q41" s="78">
        <f t="shared" si="11"/>
        <v>0</v>
      </c>
      <c r="R41" s="79" t="str">
        <f t="shared" si="12"/>
        <v/>
      </c>
      <c r="S41" s="79" t="str">
        <f t="shared" si="1"/>
        <v/>
      </c>
      <c r="T41" s="78">
        <f t="shared" si="13"/>
        <v>0</v>
      </c>
      <c r="U41" s="79" t="str">
        <f t="shared" si="14"/>
        <v/>
      </c>
      <c r="V41" s="79" t="str">
        <f t="shared" si="15"/>
        <v/>
      </c>
      <c r="W41" s="78">
        <f t="shared" si="16"/>
        <v>0</v>
      </c>
      <c r="X41" s="79" t="str">
        <f t="shared" si="17"/>
        <v/>
      </c>
      <c r="Y41" s="79" t="str">
        <f t="shared" si="18"/>
        <v/>
      </c>
      <c r="Z41" s="80" t="str">
        <f t="shared" si="19"/>
        <v/>
      </c>
      <c r="AA41" s="80"/>
      <c r="AB41" s="80"/>
      <c r="AC41" s="81" t="str">
        <f t="shared" si="2"/>
        <v/>
      </c>
      <c r="AF41" s="82">
        <f t="shared" si="3"/>
        <v>1</v>
      </c>
    </row>
    <row r="42" spans="2:32" x14ac:dyDescent="0.25">
      <c r="B42" s="63" t="str">
        <f t="shared" si="4"/>
        <v/>
      </c>
      <c r="C42" s="64" t="str">
        <f>IF('תנאי סף'!$AK42&lt;&gt;1,"",'תנאי סף'!C42)</f>
        <v/>
      </c>
      <c r="D42" s="64" t="str">
        <f>IF('תנאי סף'!$AK42&lt;&gt;1,"",'תנאי סף'!D42)</f>
        <v/>
      </c>
      <c r="E42" s="64" t="str">
        <f>IF('תנאי סף'!$AK42&lt;&gt;1,"",'תנאי סף'!E42)</f>
        <v/>
      </c>
      <c r="F42" s="64" t="str">
        <f>IF('תנאי סף'!$AK42&lt;&gt;1,"",'תנאי סף'!F42)</f>
        <v/>
      </c>
      <c r="G42" s="80" t="str">
        <f>IF('תנאי סף'!$AK42&lt;&gt;1,"",'תנאי סף'!I42)</f>
        <v/>
      </c>
      <c r="H42" s="80" t="str">
        <f t="shared" si="5"/>
        <v/>
      </c>
      <c r="I42" s="76"/>
      <c r="J42" s="65" t="str">
        <f>סיכום!K42</f>
        <v/>
      </c>
      <c r="K42" s="77" t="str">
        <f t="shared" si="6"/>
        <v/>
      </c>
      <c r="L42" s="65" t="str">
        <f t="shared" si="7"/>
        <v/>
      </c>
      <c r="M42" s="65" t="str">
        <f t="shared" si="8"/>
        <v/>
      </c>
      <c r="N42" s="78">
        <f t="shared" si="9"/>
        <v>0</v>
      </c>
      <c r="O42" s="79" t="str">
        <f t="shared" si="10"/>
        <v/>
      </c>
      <c r="P42" s="79" t="str">
        <f t="shared" si="0"/>
        <v/>
      </c>
      <c r="Q42" s="78">
        <f t="shared" si="11"/>
        <v>0</v>
      </c>
      <c r="R42" s="79" t="str">
        <f t="shared" si="12"/>
        <v/>
      </c>
      <c r="S42" s="79" t="str">
        <f t="shared" si="1"/>
        <v/>
      </c>
      <c r="T42" s="78">
        <f t="shared" si="13"/>
        <v>0</v>
      </c>
      <c r="U42" s="79" t="str">
        <f t="shared" si="14"/>
        <v/>
      </c>
      <c r="V42" s="79" t="str">
        <f t="shared" si="15"/>
        <v/>
      </c>
      <c r="W42" s="78">
        <f t="shared" si="16"/>
        <v>0</v>
      </c>
      <c r="X42" s="79" t="str">
        <f t="shared" si="17"/>
        <v/>
      </c>
      <c r="Y42" s="79" t="str">
        <f t="shared" si="18"/>
        <v/>
      </c>
      <c r="Z42" s="80" t="str">
        <f t="shared" si="19"/>
        <v/>
      </c>
      <c r="AA42" s="80"/>
      <c r="AB42" s="80"/>
      <c r="AC42" s="81" t="str">
        <f t="shared" si="2"/>
        <v/>
      </c>
      <c r="AF42" s="82">
        <f t="shared" si="3"/>
        <v>1</v>
      </c>
    </row>
    <row r="43" spans="2:32" x14ac:dyDescent="0.25">
      <c r="B43" s="63" t="str">
        <f t="shared" si="4"/>
        <v/>
      </c>
      <c r="C43" s="64" t="str">
        <f>IF('תנאי סף'!$AK43&lt;&gt;1,"",'תנאי סף'!C43)</f>
        <v/>
      </c>
      <c r="D43" s="64" t="str">
        <f>IF('תנאי סף'!$AK43&lt;&gt;1,"",'תנאי סף'!D43)</f>
        <v/>
      </c>
      <c r="E43" s="64" t="str">
        <f>IF('תנאי סף'!$AK43&lt;&gt;1,"",'תנאי סף'!E43)</f>
        <v/>
      </c>
      <c r="F43" s="64" t="str">
        <f>IF('תנאי סף'!$AK43&lt;&gt;1,"",'תנאי סף'!F43)</f>
        <v/>
      </c>
      <c r="G43" s="80" t="str">
        <f>IF('תנאי סף'!$AK43&lt;&gt;1,"",'תנאי סף'!I43)</f>
        <v/>
      </c>
      <c r="H43" s="80" t="str">
        <f t="shared" si="5"/>
        <v/>
      </c>
      <c r="I43" s="76"/>
      <c r="J43" s="65" t="str">
        <f>סיכום!K43</f>
        <v/>
      </c>
      <c r="K43" s="77" t="str">
        <f t="shared" si="6"/>
        <v/>
      </c>
      <c r="L43" s="65" t="str">
        <f t="shared" si="7"/>
        <v/>
      </c>
      <c r="M43" s="65" t="str">
        <f t="shared" si="8"/>
        <v/>
      </c>
      <c r="N43" s="78">
        <f t="shared" si="9"/>
        <v>0</v>
      </c>
      <c r="O43" s="79" t="str">
        <f t="shared" si="10"/>
        <v/>
      </c>
      <c r="P43" s="79" t="str">
        <f t="shared" si="0"/>
        <v/>
      </c>
      <c r="Q43" s="78">
        <f t="shared" si="11"/>
        <v>0</v>
      </c>
      <c r="R43" s="79" t="str">
        <f t="shared" si="12"/>
        <v/>
      </c>
      <c r="S43" s="79" t="str">
        <f t="shared" si="1"/>
        <v/>
      </c>
      <c r="T43" s="78">
        <f t="shared" si="13"/>
        <v>0</v>
      </c>
      <c r="U43" s="79" t="str">
        <f t="shared" si="14"/>
        <v/>
      </c>
      <c r="V43" s="79" t="str">
        <f t="shared" si="15"/>
        <v/>
      </c>
      <c r="W43" s="78">
        <f t="shared" si="16"/>
        <v>0</v>
      </c>
      <c r="X43" s="79" t="str">
        <f t="shared" si="17"/>
        <v/>
      </c>
      <c r="Y43" s="79" t="str">
        <f t="shared" si="18"/>
        <v/>
      </c>
      <c r="Z43" s="80" t="str">
        <f t="shared" si="19"/>
        <v/>
      </c>
      <c r="AA43" s="80"/>
      <c r="AB43" s="80"/>
      <c r="AC43" s="81" t="str">
        <f t="shared" si="2"/>
        <v/>
      </c>
      <c r="AF43" s="82">
        <f t="shared" si="3"/>
        <v>1</v>
      </c>
    </row>
    <row r="44" spans="2:32" x14ac:dyDescent="0.25">
      <c r="B44" s="63" t="str">
        <f t="shared" si="4"/>
        <v/>
      </c>
      <c r="C44" s="64" t="str">
        <f>IF('תנאי סף'!$AK44&lt;&gt;1,"",'תנאי סף'!C44)</f>
        <v/>
      </c>
      <c r="D44" s="64" t="str">
        <f>IF('תנאי סף'!$AK44&lt;&gt;1,"",'תנאי סף'!D44)</f>
        <v/>
      </c>
      <c r="E44" s="64" t="str">
        <f>IF('תנאי סף'!$AK44&lt;&gt;1,"",'תנאי סף'!E44)</f>
        <v/>
      </c>
      <c r="F44" s="64" t="str">
        <f>IF('תנאי סף'!$AK44&lt;&gt;1,"",'תנאי סף'!F44)</f>
        <v/>
      </c>
      <c r="G44" s="80" t="str">
        <f>IF('תנאי סף'!$AK44&lt;&gt;1,"",'תנאי סף'!I44)</f>
        <v/>
      </c>
      <c r="H44" s="80" t="str">
        <f t="shared" si="5"/>
        <v/>
      </c>
      <c r="I44" s="76"/>
      <c r="J44" s="65" t="str">
        <f>סיכום!K44</f>
        <v/>
      </c>
      <c r="K44" s="77" t="str">
        <f t="shared" si="6"/>
        <v/>
      </c>
      <c r="L44" s="65" t="str">
        <f t="shared" si="7"/>
        <v/>
      </c>
      <c r="M44" s="65" t="str">
        <f t="shared" si="8"/>
        <v/>
      </c>
      <c r="N44" s="78">
        <f t="shared" si="9"/>
        <v>0</v>
      </c>
      <c r="O44" s="79" t="str">
        <f t="shared" si="10"/>
        <v/>
      </c>
      <c r="P44" s="79" t="str">
        <f t="shared" si="0"/>
        <v/>
      </c>
      <c r="Q44" s="78">
        <f t="shared" si="11"/>
        <v>0</v>
      </c>
      <c r="R44" s="79" t="str">
        <f t="shared" si="12"/>
        <v/>
      </c>
      <c r="S44" s="79" t="str">
        <f t="shared" si="1"/>
        <v/>
      </c>
      <c r="T44" s="78">
        <f t="shared" si="13"/>
        <v>0</v>
      </c>
      <c r="U44" s="79" t="str">
        <f t="shared" si="14"/>
        <v/>
      </c>
      <c r="V44" s="79" t="str">
        <f t="shared" si="15"/>
        <v/>
      </c>
      <c r="W44" s="78">
        <f t="shared" si="16"/>
        <v>0</v>
      </c>
      <c r="X44" s="79" t="str">
        <f t="shared" si="17"/>
        <v/>
      </c>
      <c r="Y44" s="79" t="str">
        <f t="shared" si="18"/>
        <v/>
      </c>
      <c r="Z44" s="80" t="str">
        <f t="shared" si="19"/>
        <v/>
      </c>
      <c r="AA44" s="80"/>
      <c r="AB44" s="80"/>
      <c r="AC44" s="81" t="str">
        <f t="shared" si="2"/>
        <v/>
      </c>
      <c r="AF44" s="82">
        <f t="shared" si="3"/>
        <v>1</v>
      </c>
    </row>
    <row r="45" spans="2:32" x14ac:dyDescent="0.25">
      <c r="B45" s="63" t="str">
        <f t="shared" si="4"/>
        <v/>
      </c>
      <c r="C45" s="64" t="str">
        <f>IF('תנאי סף'!$AK45&lt;&gt;1,"",'תנאי סף'!C45)</f>
        <v/>
      </c>
      <c r="D45" s="64" t="str">
        <f>IF('תנאי סף'!$AK45&lt;&gt;1,"",'תנאי סף'!D45)</f>
        <v/>
      </c>
      <c r="E45" s="64" t="str">
        <f>IF('תנאי סף'!$AK45&lt;&gt;1,"",'תנאי סף'!E45)</f>
        <v/>
      </c>
      <c r="F45" s="64" t="str">
        <f>IF('תנאי סף'!$AK45&lt;&gt;1,"",'תנאי סף'!F45)</f>
        <v/>
      </c>
      <c r="G45" s="80" t="str">
        <f>IF('תנאי סף'!$AK45&lt;&gt;1,"",'תנאי סף'!I45)</f>
        <v/>
      </c>
      <c r="H45" s="80" t="str">
        <f t="shared" si="5"/>
        <v/>
      </c>
      <c r="I45" s="76"/>
      <c r="J45" s="65" t="str">
        <f>סיכום!K45</f>
        <v/>
      </c>
      <c r="K45" s="77" t="str">
        <f t="shared" si="6"/>
        <v/>
      </c>
      <c r="L45" s="65" t="str">
        <f t="shared" si="7"/>
        <v/>
      </c>
      <c r="M45" s="65" t="str">
        <f t="shared" si="8"/>
        <v/>
      </c>
      <c r="N45" s="78">
        <f t="shared" si="9"/>
        <v>0</v>
      </c>
      <c r="O45" s="79" t="str">
        <f t="shared" si="10"/>
        <v/>
      </c>
      <c r="P45" s="79" t="str">
        <f t="shared" si="0"/>
        <v/>
      </c>
      <c r="Q45" s="78">
        <f t="shared" si="11"/>
        <v>0</v>
      </c>
      <c r="R45" s="79" t="str">
        <f t="shared" si="12"/>
        <v/>
      </c>
      <c r="S45" s="79" t="str">
        <f t="shared" si="1"/>
        <v/>
      </c>
      <c r="T45" s="78">
        <f t="shared" si="13"/>
        <v>0</v>
      </c>
      <c r="U45" s="79" t="str">
        <f t="shared" si="14"/>
        <v/>
      </c>
      <c r="V45" s="79" t="str">
        <f t="shared" si="15"/>
        <v/>
      </c>
      <c r="W45" s="78">
        <f t="shared" si="16"/>
        <v>0</v>
      </c>
      <c r="X45" s="79" t="str">
        <f t="shared" si="17"/>
        <v/>
      </c>
      <c r="Y45" s="79" t="str">
        <f t="shared" si="18"/>
        <v/>
      </c>
      <c r="Z45" s="80" t="str">
        <f t="shared" si="19"/>
        <v/>
      </c>
      <c r="AA45" s="80"/>
      <c r="AB45" s="80"/>
      <c r="AC45" s="81" t="str">
        <f t="shared" si="2"/>
        <v/>
      </c>
      <c r="AF45" s="82">
        <f t="shared" si="3"/>
        <v>1</v>
      </c>
    </row>
    <row r="46" spans="2:32" x14ac:dyDescent="0.25">
      <c r="B46" s="63" t="str">
        <f t="shared" si="4"/>
        <v/>
      </c>
      <c r="C46" s="64" t="str">
        <f>IF('תנאי סף'!$AK46&lt;&gt;1,"",'תנאי סף'!C46)</f>
        <v/>
      </c>
      <c r="D46" s="64" t="str">
        <f>IF('תנאי סף'!$AK46&lt;&gt;1,"",'תנאי סף'!D46)</f>
        <v/>
      </c>
      <c r="E46" s="64" t="str">
        <f>IF('תנאי סף'!$AK46&lt;&gt;1,"",'תנאי סף'!E46)</f>
        <v/>
      </c>
      <c r="F46" s="64" t="str">
        <f>IF('תנאי סף'!$AK46&lt;&gt;1,"",'תנאי סף'!F46)</f>
        <v/>
      </c>
      <c r="G46" s="80" t="str">
        <f>IF('תנאי סף'!$AK46&lt;&gt;1,"",'תנאי סף'!I46)</f>
        <v/>
      </c>
      <c r="H46" s="80" t="str">
        <f t="shared" si="5"/>
        <v/>
      </c>
      <c r="I46" s="76"/>
      <c r="J46" s="65" t="str">
        <f>סיכום!K46</f>
        <v/>
      </c>
      <c r="K46" s="77" t="str">
        <f t="shared" si="6"/>
        <v/>
      </c>
      <c r="L46" s="65" t="str">
        <f t="shared" si="7"/>
        <v/>
      </c>
      <c r="M46" s="65" t="str">
        <f t="shared" si="8"/>
        <v/>
      </c>
      <c r="N46" s="78">
        <f t="shared" si="9"/>
        <v>0</v>
      </c>
      <c r="O46" s="79" t="str">
        <f t="shared" si="10"/>
        <v/>
      </c>
      <c r="P46" s="79" t="str">
        <f t="shared" si="0"/>
        <v/>
      </c>
      <c r="Q46" s="78">
        <f t="shared" si="11"/>
        <v>0</v>
      </c>
      <c r="R46" s="79" t="str">
        <f t="shared" si="12"/>
        <v/>
      </c>
      <c r="S46" s="79" t="str">
        <f t="shared" si="1"/>
        <v/>
      </c>
      <c r="T46" s="78">
        <f t="shared" si="13"/>
        <v>0</v>
      </c>
      <c r="U46" s="79" t="str">
        <f t="shared" si="14"/>
        <v/>
      </c>
      <c r="V46" s="79" t="str">
        <f t="shared" si="15"/>
        <v/>
      </c>
      <c r="W46" s="78">
        <f t="shared" si="16"/>
        <v>0</v>
      </c>
      <c r="X46" s="79" t="str">
        <f t="shared" si="17"/>
        <v/>
      </c>
      <c r="Y46" s="79" t="str">
        <f t="shared" si="18"/>
        <v/>
      </c>
      <c r="Z46" s="80" t="str">
        <f t="shared" si="19"/>
        <v/>
      </c>
      <c r="AA46" s="80"/>
      <c r="AB46" s="80"/>
      <c r="AC46" s="81" t="str">
        <f t="shared" si="2"/>
        <v/>
      </c>
      <c r="AF46" s="82">
        <f t="shared" si="3"/>
        <v>1</v>
      </c>
    </row>
    <row r="47" spans="2:32" x14ac:dyDescent="0.25">
      <c r="B47" s="63" t="str">
        <f t="shared" si="4"/>
        <v/>
      </c>
      <c r="C47" s="64" t="str">
        <f>IF('תנאי סף'!$AK47&lt;&gt;1,"",'תנאי סף'!C47)</f>
        <v/>
      </c>
      <c r="D47" s="64" t="str">
        <f>IF('תנאי סף'!$AK47&lt;&gt;1,"",'תנאי סף'!D47)</f>
        <v/>
      </c>
      <c r="E47" s="64" t="str">
        <f>IF('תנאי סף'!$AK47&lt;&gt;1,"",'תנאי סף'!E47)</f>
        <v/>
      </c>
      <c r="F47" s="64" t="str">
        <f>IF('תנאי סף'!$AK47&lt;&gt;1,"",'תנאי סף'!F47)</f>
        <v/>
      </c>
      <c r="G47" s="80" t="str">
        <f>IF('תנאי סף'!$AK47&lt;&gt;1,"",'תנאי סף'!I47)</f>
        <v/>
      </c>
      <c r="H47" s="80" t="str">
        <f t="shared" si="5"/>
        <v/>
      </c>
      <c r="I47" s="76"/>
      <c r="J47" s="65" t="str">
        <f>סיכום!K47</f>
        <v/>
      </c>
      <c r="K47" s="77" t="str">
        <f t="shared" si="6"/>
        <v/>
      </c>
      <c r="L47" s="65" t="str">
        <f t="shared" si="7"/>
        <v/>
      </c>
      <c r="M47" s="65" t="str">
        <f t="shared" si="8"/>
        <v/>
      </c>
      <c r="N47" s="78">
        <f t="shared" si="9"/>
        <v>0</v>
      </c>
      <c r="O47" s="79" t="str">
        <f t="shared" si="10"/>
        <v/>
      </c>
      <c r="P47" s="79" t="str">
        <f t="shared" si="0"/>
        <v/>
      </c>
      <c r="Q47" s="78">
        <f t="shared" si="11"/>
        <v>0</v>
      </c>
      <c r="R47" s="79" t="str">
        <f t="shared" si="12"/>
        <v/>
      </c>
      <c r="S47" s="79" t="str">
        <f t="shared" si="1"/>
        <v/>
      </c>
      <c r="T47" s="78">
        <f t="shared" si="13"/>
        <v>0</v>
      </c>
      <c r="U47" s="79" t="str">
        <f t="shared" si="14"/>
        <v/>
      </c>
      <c r="V47" s="79" t="str">
        <f t="shared" si="15"/>
        <v/>
      </c>
      <c r="W47" s="78">
        <f t="shared" si="16"/>
        <v>0</v>
      </c>
      <c r="X47" s="79" t="str">
        <f t="shared" si="17"/>
        <v/>
      </c>
      <c r="Y47" s="79" t="str">
        <f t="shared" si="18"/>
        <v/>
      </c>
      <c r="Z47" s="80" t="str">
        <f t="shared" si="19"/>
        <v/>
      </c>
      <c r="AA47" s="80"/>
      <c r="AB47" s="80"/>
      <c r="AC47" s="81" t="str">
        <f t="shared" si="2"/>
        <v/>
      </c>
      <c r="AF47" s="82">
        <f t="shared" si="3"/>
        <v>1</v>
      </c>
    </row>
    <row r="48" spans="2:32" x14ac:dyDescent="0.25">
      <c r="B48" s="63" t="str">
        <f t="shared" si="4"/>
        <v/>
      </c>
      <c r="C48" s="64" t="str">
        <f>IF('תנאי סף'!$AK48&lt;&gt;1,"",'תנאי סף'!C48)</f>
        <v/>
      </c>
      <c r="D48" s="64" t="str">
        <f>IF('תנאי סף'!$AK48&lt;&gt;1,"",'תנאי סף'!D48)</f>
        <v/>
      </c>
      <c r="E48" s="64" t="str">
        <f>IF('תנאי סף'!$AK48&lt;&gt;1,"",'תנאי סף'!E48)</f>
        <v/>
      </c>
      <c r="F48" s="64" t="str">
        <f>IF('תנאי סף'!$AK48&lt;&gt;1,"",'תנאי סף'!F48)</f>
        <v/>
      </c>
      <c r="G48" s="80" t="str">
        <f>IF('תנאי סף'!$AK48&lt;&gt;1,"",'תנאי סף'!I48)</f>
        <v/>
      </c>
      <c r="H48" s="80" t="str">
        <f t="shared" si="5"/>
        <v/>
      </c>
      <c r="I48" s="76"/>
      <c r="J48" s="65" t="str">
        <f>סיכום!K48</f>
        <v/>
      </c>
      <c r="K48" s="77" t="str">
        <f t="shared" si="6"/>
        <v/>
      </c>
      <c r="L48" s="65" t="str">
        <f t="shared" si="7"/>
        <v/>
      </c>
      <c r="M48" s="65" t="str">
        <f t="shared" si="8"/>
        <v/>
      </c>
      <c r="N48" s="78">
        <f t="shared" si="9"/>
        <v>0</v>
      </c>
      <c r="O48" s="79" t="str">
        <f t="shared" si="10"/>
        <v/>
      </c>
      <c r="P48" s="79" t="str">
        <f t="shared" si="0"/>
        <v/>
      </c>
      <c r="Q48" s="78">
        <f t="shared" si="11"/>
        <v>0</v>
      </c>
      <c r="R48" s="79" t="str">
        <f t="shared" si="12"/>
        <v/>
      </c>
      <c r="S48" s="79" t="str">
        <f t="shared" si="1"/>
        <v/>
      </c>
      <c r="T48" s="78">
        <f t="shared" si="13"/>
        <v>0</v>
      </c>
      <c r="U48" s="79" t="str">
        <f t="shared" si="14"/>
        <v/>
      </c>
      <c r="V48" s="79" t="str">
        <f t="shared" si="15"/>
        <v/>
      </c>
      <c r="W48" s="78">
        <f t="shared" si="16"/>
        <v>0</v>
      </c>
      <c r="X48" s="79" t="str">
        <f t="shared" si="17"/>
        <v/>
      </c>
      <c r="Y48" s="79" t="str">
        <f t="shared" si="18"/>
        <v/>
      </c>
      <c r="Z48" s="80" t="str">
        <f t="shared" si="19"/>
        <v/>
      </c>
      <c r="AA48" s="80"/>
      <c r="AB48" s="80"/>
      <c r="AC48" s="81" t="str">
        <f t="shared" si="2"/>
        <v/>
      </c>
      <c r="AF48" s="82">
        <f t="shared" si="3"/>
        <v>1</v>
      </c>
    </row>
    <row r="49" spans="2:32" x14ac:dyDescent="0.25">
      <c r="B49" s="63" t="str">
        <f t="shared" si="4"/>
        <v/>
      </c>
      <c r="C49" s="64" t="str">
        <f>IF('תנאי סף'!$AK49&lt;&gt;1,"",'תנאי סף'!C49)</f>
        <v/>
      </c>
      <c r="D49" s="64" t="str">
        <f>IF('תנאי סף'!$AK49&lt;&gt;1,"",'תנאי סף'!D49)</f>
        <v/>
      </c>
      <c r="E49" s="64" t="str">
        <f>IF('תנאי סף'!$AK49&lt;&gt;1,"",'תנאי סף'!E49)</f>
        <v/>
      </c>
      <c r="F49" s="64" t="str">
        <f>IF('תנאי סף'!$AK49&lt;&gt;1,"",'תנאי סף'!F49)</f>
        <v/>
      </c>
      <c r="G49" s="80" t="str">
        <f>IF('תנאי סף'!$AK49&lt;&gt;1,"",'תנאי סף'!I49)</f>
        <v/>
      </c>
      <c r="H49" s="80" t="str">
        <f t="shared" si="5"/>
        <v/>
      </c>
      <c r="I49" s="76"/>
      <c r="J49" s="65" t="str">
        <f>סיכום!K49</f>
        <v/>
      </c>
      <c r="K49" s="77" t="str">
        <f t="shared" si="6"/>
        <v/>
      </c>
      <c r="L49" s="65" t="str">
        <f t="shared" si="7"/>
        <v/>
      </c>
      <c r="M49" s="65" t="str">
        <f t="shared" si="8"/>
        <v/>
      </c>
      <c r="N49" s="78">
        <f t="shared" si="9"/>
        <v>0</v>
      </c>
      <c r="O49" s="79" t="str">
        <f t="shared" si="10"/>
        <v/>
      </c>
      <c r="P49" s="79" t="str">
        <f t="shared" si="0"/>
        <v/>
      </c>
      <c r="Q49" s="78">
        <f t="shared" si="11"/>
        <v>0</v>
      </c>
      <c r="R49" s="79" t="str">
        <f t="shared" si="12"/>
        <v/>
      </c>
      <c r="S49" s="79" t="str">
        <f t="shared" si="1"/>
        <v/>
      </c>
      <c r="T49" s="78">
        <f t="shared" si="13"/>
        <v>0</v>
      </c>
      <c r="U49" s="79" t="str">
        <f t="shared" si="14"/>
        <v/>
      </c>
      <c r="V49" s="79" t="str">
        <f t="shared" si="15"/>
        <v/>
      </c>
      <c r="W49" s="78">
        <f t="shared" si="16"/>
        <v>0</v>
      </c>
      <c r="X49" s="79" t="str">
        <f t="shared" si="17"/>
        <v/>
      </c>
      <c r="Y49" s="79" t="str">
        <f t="shared" si="18"/>
        <v/>
      </c>
      <c r="Z49" s="80" t="str">
        <f t="shared" si="19"/>
        <v/>
      </c>
      <c r="AA49" s="80"/>
      <c r="AB49" s="80"/>
      <c r="AC49" s="81" t="str">
        <f t="shared" si="2"/>
        <v/>
      </c>
      <c r="AF49" s="82">
        <f t="shared" si="3"/>
        <v>1</v>
      </c>
    </row>
    <row r="50" spans="2:32" x14ac:dyDescent="0.25">
      <c r="B50" s="63" t="str">
        <f t="shared" si="4"/>
        <v/>
      </c>
      <c r="C50" s="64" t="str">
        <f>IF('תנאי סף'!$AK50&lt;&gt;1,"",'תנאי סף'!C50)</f>
        <v/>
      </c>
      <c r="D50" s="64" t="str">
        <f>IF('תנאי סף'!$AK50&lt;&gt;1,"",'תנאי סף'!D50)</f>
        <v/>
      </c>
      <c r="E50" s="64" t="str">
        <f>IF('תנאי סף'!$AK50&lt;&gt;1,"",'תנאי סף'!E50)</f>
        <v/>
      </c>
      <c r="F50" s="64" t="str">
        <f>IF('תנאי סף'!$AK50&lt;&gt;1,"",'תנאי סף'!F50)</f>
        <v/>
      </c>
      <c r="G50" s="80" t="str">
        <f>IF('תנאי סף'!$AK50&lt;&gt;1,"",'תנאי סף'!I50)</f>
        <v/>
      </c>
      <c r="H50" s="80" t="str">
        <f t="shared" si="5"/>
        <v/>
      </c>
      <c r="I50" s="76"/>
      <c r="J50" s="65" t="str">
        <f>סיכום!K50</f>
        <v/>
      </c>
      <c r="K50" s="77" t="str">
        <f t="shared" si="6"/>
        <v/>
      </c>
      <c r="L50" s="65" t="str">
        <f t="shared" si="7"/>
        <v/>
      </c>
      <c r="M50" s="65" t="str">
        <f t="shared" si="8"/>
        <v/>
      </c>
      <c r="N50" s="78">
        <f t="shared" si="9"/>
        <v>0</v>
      </c>
      <c r="O50" s="79" t="str">
        <f t="shared" si="10"/>
        <v/>
      </c>
      <c r="P50" s="79" t="str">
        <f t="shared" si="0"/>
        <v/>
      </c>
      <c r="Q50" s="78">
        <f t="shared" si="11"/>
        <v>0</v>
      </c>
      <c r="R50" s="79" t="str">
        <f t="shared" si="12"/>
        <v/>
      </c>
      <c r="S50" s="79" t="str">
        <f t="shared" si="1"/>
        <v/>
      </c>
      <c r="T50" s="78">
        <f t="shared" si="13"/>
        <v>0</v>
      </c>
      <c r="U50" s="79" t="str">
        <f t="shared" si="14"/>
        <v/>
      </c>
      <c r="V50" s="79" t="str">
        <f t="shared" si="15"/>
        <v/>
      </c>
      <c r="W50" s="78">
        <f t="shared" si="16"/>
        <v>0</v>
      </c>
      <c r="X50" s="79" t="str">
        <f t="shared" si="17"/>
        <v/>
      </c>
      <c r="Y50" s="79" t="str">
        <f t="shared" si="18"/>
        <v/>
      </c>
      <c r="Z50" s="80" t="str">
        <f t="shared" si="19"/>
        <v/>
      </c>
      <c r="AA50" s="80"/>
      <c r="AB50" s="80"/>
      <c r="AC50" s="81" t="str">
        <f t="shared" si="2"/>
        <v/>
      </c>
      <c r="AF50" s="82">
        <f t="shared" si="3"/>
        <v>1</v>
      </c>
    </row>
    <row r="51" spans="2:32" x14ac:dyDescent="0.25">
      <c r="B51" s="63" t="str">
        <f t="shared" si="4"/>
        <v/>
      </c>
      <c r="C51" s="64" t="str">
        <f>IF('תנאי סף'!$AK51&lt;&gt;1,"",'תנאי סף'!C51)</f>
        <v/>
      </c>
      <c r="D51" s="64" t="str">
        <f>IF('תנאי סף'!$AK51&lt;&gt;1,"",'תנאי סף'!D51)</f>
        <v/>
      </c>
      <c r="E51" s="64" t="str">
        <f>IF('תנאי סף'!$AK51&lt;&gt;1,"",'תנאי סף'!E51)</f>
        <v/>
      </c>
      <c r="F51" s="64" t="str">
        <f>IF('תנאי סף'!$AK51&lt;&gt;1,"",'תנאי סף'!F51)</f>
        <v/>
      </c>
      <c r="G51" s="80" t="str">
        <f>IF('תנאי סף'!$AK51&lt;&gt;1,"",'תנאי סף'!I51)</f>
        <v/>
      </c>
      <c r="H51" s="80" t="str">
        <f t="shared" si="5"/>
        <v/>
      </c>
      <c r="I51" s="76"/>
      <c r="J51" s="65" t="str">
        <f>סיכום!K51</f>
        <v/>
      </c>
      <c r="K51" s="77" t="str">
        <f t="shared" si="6"/>
        <v/>
      </c>
      <c r="L51" s="65" t="str">
        <f t="shared" si="7"/>
        <v/>
      </c>
      <c r="M51" s="65" t="str">
        <f t="shared" si="8"/>
        <v/>
      </c>
      <c r="N51" s="78">
        <f t="shared" si="9"/>
        <v>0</v>
      </c>
      <c r="O51" s="79" t="str">
        <f t="shared" si="10"/>
        <v/>
      </c>
      <c r="P51" s="79" t="str">
        <f t="shared" si="0"/>
        <v/>
      </c>
      <c r="Q51" s="78">
        <f t="shared" si="11"/>
        <v>0</v>
      </c>
      <c r="R51" s="79" t="str">
        <f t="shared" si="12"/>
        <v/>
      </c>
      <c r="S51" s="79" t="str">
        <f t="shared" si="1"/>
        <v/>
      </c>
      <c r="T51" s="78">
        <f t="shared" si="13"/>
        <v>0</v>
      </c>
      <c r="U51" s="79" t="str">
        <f t="shared" si="14"/>
        <v/>
      </c>
      <c r="V51" s="79" t="str">
        <f t="shared" si="15"/>
        <v/>
      </c>
      <c r="W51" s="78">
        <f t="shared" si="16"/>
        <v>0</v>
      </c>
      <c r="X51" s="79" t="str">
        <f t="shared" si="17"/>
        <v/>
      </c>
      <c r="Y51" s="79" t="str">
        <f t="shared" si="18"/>
        <v/>
      </c>
      <c r="Z51" s="80" t="str">
        <f t="shared" si="19"/>
        <v/>
      </c>
      <c r="AA51" s="80"/>
      <c r="AB51" s="80"/>
      <c r="AC51" s="81" t="str">
        <f t="shared" si="2"/>
        <v/>
      </c>
      <c r="AF51" s="82">
        <f t="shared" si="3"/>
        <v>1</v>
      </c>
    </row>
    <row r="52" spans="2:32" x14ac:dyDescent="0.25">
      <c r="B52" s="63" t="str">
        <f t="shared" si="4"/>
        <v/>
      </c>
      <c r="C52" s="64" t="str">
        <f>IF('תנאי סף'!$AK52&lt;&gt;1,"",'תנאי סף'!C52)</f>
        <v/>
      </c>
      <c r="D52" s="64" t="str">
        <f>IF('תנאי סף'!$AK52&lt;&gt;1,"",'תנאי סף'!D52)</f>
        <v/>
      </c>
      <c r="E52" s="64" t="str">
        <f>IF('תנאי סף'!$AK52&lt;&gt;1,"",'תנאי סף'!E52)</f>
        <v/>
      </c>
      <c r="F52" s="64" t="str">
        <f>IF('תנאי סף'!$AK52&lt;&gt;1,"",'תנאי סף'!F52)</f>
        <v/>
      </c>
      <c r="G52" s="80" t="str">
        <f>IF('תנאי סף'!$AK52&lt;&gt;1,"",'תנאי סף'!I52)</f>
        <v/>
      </c>
      <c r="H52" s="80" t="str">
        <f t="shared" si="5"/>
        <v/>
      </c>
      <c r="I52" s="76"/>
      <c r="J52" s="65" t="str">
        <f>סיכום!K52</f>
        <v/>
      </c>
      <c r="K52" s="77" t="str">
        <f t="shared" si="6"/>
        <v/>
      </c>
      <c r="L52" s="65" t="str">
        <f t="shared" si="7"/>
        <v/>
      </c>
      <c r="M52" s="65" t="str">
        <f t="shared" si="8"/>
        <v/>
      </c>
      <c r="N52" s="78">
        <f t="shared" si="9"/>
        <v>0</v>
      </c>
      <c r="O52" s="79" t="str">
        <f t="shared" si="10"/>
        <v/>
      </c>
      <c r="P52" s="79" t="str">
        <f t="shared" si="0"/>
        <v/>
      </c>
      <c r="Q52" s="78">
        <f t="shared" si="11"/>
        <v>0</v>
      </c>
      <c r="R52" s="79" t="str">
        <f t="shared" si="12"/>
        <v/>
      </c>
      <c r="S52" s="79" t="str">
        <f t="shared" si="1"/>
        <v/>
      </c>
      <c r="T52" s="78">
        <f t="shared" si="13"/>
        <v>0</v>
      </c>
      <c r="U52" s="79" t="str">
        <f t="shared" si="14"/>
        <v/>
      </c>
      <c r="V52" s="79" t="str">
        <f t="shared" si="15"/>
        <v/>
      </c>
      <c r="W52" s="78">
        <f t="shared" si="16"/>
        <v>0</v>
      </c>
      <c r="X52" s="79" t="str">
        <f t="shared" si="17"/>
        <v/>
      </c>
      <c r="Y52" s="79" t="str">
        <f t="shared" si="18"/>
        <v/>
      </c>
      <c r="Z52" s="80" t="str">
        <f t="shared" si="19"/>
        <v/>
      </c>
      <c r="AA52" s="80"/>
      <c r="AB52" s="80"/>
      <c r="AC52" s="81" t="str">
        <f t="shared" si="2"/>
        <v/>
      </c>
      <c r="AF52" s="82">
        <f t="shared" si="3"/>
        <v>1</v>
      </c>
    </row>
    <row r="53" spans="2:32" x14ac:dyDescent="0.25">
      <c r="B53" s="63" t="str">
        <f t="shared" si="4"/>
        <v/>
      </c>
      <c r="C53" s="64" t="str">
        <f>IF('תנאי סף'!$AK53&lt;&gt;1,"",'תנאי סף'!C53)</f>
        <v/>
      </c>
      <c r="D53" s="64" t="str">
        <f>IF('תנאי סף'!$AK53&lt;&gt;1,"",'תנאי סף'!D53)</f>
        <v/>
      </c>
      <c r="E53" s="64" t="str">
        <f>IF('תנאי סף'!$AK53&lt;&gt;1,"",'תנאי סף'!E53)</f>
        <v/>
      </c>
      <c r="F53" s="64" t="str">
        <f>IF('תנאי סף'!$AK53&lt;&gt;1,"",'תנאי סף'!F53)</f>
        <v/>
      </c>
      <c r="G53" s="80" t="str">
        <f>IF('תנאי סף'!$AK53&lt;&gt;1,"",'תנאי סף'!I53)</f>
        <v/>
      </c>
      <c r="H53" s="80" t="str">
        <f t="shared" si="5"/>
        <v/>
      </c>
      <c r="I53" s="76"/>
      <c r="J53" s="65" t="str">
        <f>סיכום!K53</f>
        <v/>
      </c>
      <c r="K53" s="77" t="str">
        <f t="shared" si="6"/>
        <v/>
      </c>
      <c r="L53" s="65" t="str">
        <f t="shared" si="7"/>
        <v/>
      </c>
      <c r="M53" s="65" t="str">
        <f t="shared" si="8"/>
        <v/>
      </c>
      <c r="N53" s="78">
        <f t="shared" si="9"/>
        <v>0</v>
      </c>
      <c r="O53" s="79" t="str">
        <f t="shared" si="10"/>
        <v/>
      </c>
      <c r="P53" s="79" t="str">
        <f t="shared" si="0"/>
        <v/>
      </c>
      <c r="Q53" s="78">
        <f t="shared" si="11"/>
        <v>0</v>
      </c>
      <c r="R53" s="79" t="str">
        <f t="shared" si="12"/>
        <v/>
      </c>
      <c r="S53" s="79" t="str">
        <f t="shared" si="1"/>
        <v/>
      </c>
      <c r="T53" s="78">
        <f t="shared" si="13"/>
        <v>0</v>
      </c>
      <c r="U53" s="79" t="str">
        <f t="shared" si="14"/>
        <v/>
      </c>
      <c r="V53" s="79" t="str">
        <f t="shared" si="15"/>
        <v/>
      </c>
      <c r="W53" s="78">
        <f t="shared" si="16"/>
        <v>0</v>
      </c>
      <c r="X53" s="79" t="str">
        <f t="shared" si="17"/>
        <v/>
      </c>
      <c r="Y53" s="79" t="str">
        <f t="shared" si="18"/>
        <v/>
      </c>
      <c r="Z53" s="80" t="str">
        <f t="shared" si="19"/>
        <v/>
      </c>
      <c r="AA53" s="80"/>
      <c r="AB53" s="80"/>
      <c r="AC53" s="81" t="str">
        <f t="shared" si="2"/>
        <v/>
      </c>
      <c r="AF53" s="82">
        <f t="shared" si="3"/>
        <v>1</v>
      </c>
    </row>
    <row r="54" spans="2:32" x14ac:dyDescent="0.25">
      <c r="B54" s="63" t="str">
        <f t="shared" si="4"/>
        <v/>
      </c>
      <c r="C54" s="64" t="str">
        <f>IF('תנאי סף'!$AK54&lt;&gt;1,"",'תנאי סף'!C54)</f>
        <v/>
      </c>
      <c r="D54" s="64" t="str">
        <f>IF('תנאי סף'!$AK54&lt;&gt;1,"",'תנאי סף'!D54)</f>
        <v/>
      </c>
      <c r="E54" s="64" t="str">
        <f>IF('תנאי סף'!$AK54&lt;&gt;1,"",'תנאי סף'!E54)</f>
        <v/>
      </c>
      <c r="F54" s="64" t="str">
        <f>IF('תנאי סף'!$AK54&lt;&gt;1,"",'תנאי סף'!F54)</f>
        <v/>
      </c>
      <c r="G54" s="80" t="str">
        <f>IF('תנאי סף'!$AK54&lt;&gt;1,"",'תנאי סף'!I54)</f>
        <v/>
      </c>
      <c r="H54" s="80" t="str">
        <f t="shared" si="5"/>
        <v/>
      </c>
      <c r="I54" s="76"/>
      <c r="J54" s="65" t="str">
        <f>סיכום!K54</f>
        <v/>
      </c>
      <c r="K54" s="77" t="str">
        <f t="shared" si="6"/>
        <v/>
      </c>
      <c r="L54" s="65" t="str">
        <f t="shared" si="7"/>
        <v/>
      </c>
      <c r="M54" s="65" t="str">
        <f t="shared" si="8"/>
        <v/>
      </c>
      <c r="N54" s="78">
        <f t="shared" si="9"/>
        <v>0</v>
      </c>
      <c r="O54" s="79" t="str">
        <f t="shared" si="10"/>
        <v/>
      </c>
      <c r="P54" s="79" t="str">
        <f t="shared" si="0"/>
        <v/>
      </c>
      <c r="Q54" s="78">
        <f t="shared" si="11"/>
        <v>0</v>
      </c>
      <c r="R54" s="79" t="str">
        <f t="shared" si="12"/>
        <v/>
      </c>
      <c r="S54" s="79" t="str">
        <f t="shared" si="1"/>
        <v/>
      </c>
      <c r="T54" s="78">
        <f t="shared" si="13"/>
        <v>0</v>
      </c>
      <c r="U54" s="79" t="str">
        <f t="shared" si="14"/>
        <v/>
      </c>
      <c r="V54" s="79" t="str">
        <f t="shared" si="15"/>
        <v/>
      </c>
      <c r="W54" s="78">
        <f t="shared" si="16"/>
        <v>0</v>
      </c>
      <c r="X54" s="79" t="str">
        <f t="shared" si="17"/>
        <v/>
      </c>
      <c r="Y54" s="79" t="str">
        <f t="shared" si="18"/>
        <v/>
      </c>
      <c r="Z54" s="80" t="str">
        <f t="shared" si="19"/>
        <v/>
      </c>
      <c r="AA54" s="80"/>
      <c r="AB54" s="80"/>
      <c r="AC54" s="81" t="str">
        <f t="shared" si="2"/>
        <v/>
      </c>
      <c r="AF54" s="82">
        <f t="shared" si="3"/>
        <v>1</v>
      </c>
    </row>
    <row r="55" spans="2:32" x14ac:dyDescent="0.25">
      <c r="B55" s="63" t="str">
        <f t="shared" si="4"/>
        <v/>
      </c>
      <c r="C55" s="64" t="str">
        <f>IF('תנאי סף'!$AK55&lt;&gt;1,"",'תנאי סף'!C55)</f>
        <v/>
      </c>
      <c r="D55" s="64" t="str">
        <f>IF('תנאי סף'!$AK55&lt;&gt;1,"",'תנאי סף'!D55)</f>
        <v/>
      </c>
      <c r="E55" s="64" t="str">
        <f>IF('תנאי סף'!$AK55&lt;&gt;1,"",'תנאי סף'!E55)</f>
        <v/>
      </c>
      <c r="F55" s="64" t="str">
        <f>IF('תנאי סף'!$AK55&lt;&gt;1,"",'תנאי סף'!F55)</f>
        <v/>
      </c>
      <c r="G55" s="80" t="str">
        <f>IF('תנאי סף'!$AK55&lt;&gt;1,"",'תנאי סף'!I55)</f>
        <v/>
      </c>
      <c r="H55" s="80" t="str">
        <f t="shared" si="5"/>
        <v/>
      </c>
      <c r="I55" s="76"/>
      <c r="J55" s="65" t="str">
        <f>סיכום!K55</f>
        <v/>
      </c>
      <c r="K55" s="77" t="str">
        <f t="shared" si="6"/>
        <v/>
      </c>
      <c r="L55" s="65" t="str">
        <f t="shared" si="7"/>
        <v/>
      </c>
      <c r="M55" s="65" t="str">
        <f t="shared" si="8"/>
        <v/>
      </c>
      <c r="N55" s="78">
        <f t="shared" si="9"/>
        <v>0</v>
      </c>
      <c r="O55" s="79" t="str">
        <f t="shared" si="10"/>
        <v/>
      </c>
      <c r="P55" s="79" t="str">
        <f t="shared" si="0"/>
        <v/>
      </c>
      <c r="Q55" s="78">
        <f t="shared" si="11"/>
        <v>0</v>
      </c>
      <c r="R55" s="79" t="str">
        <f t="shared" si="12"/>
        <v/>
      </c>
      <c r="S55" s="79" t="str">
        <f t="shared" si="1"/>
        <v/>
      </c>
      <c r="T55" s="78">
        <f t="shared" si="13"/>
        <v>0</v>
      </c>
      <c r="U55" s="79" t="str">
        <f t="shared" si="14"/>
        <v/>
      </c>
      <c r="V55" s="79" t="str">
        <f t="shared" si="15"/>
        <v/>
      </c>
      <c r="W55" s="78">
        <f t="shared" si="16"/>
        <v>0</v>
      </c>
      <c r="X55" s="79" t="str">
        <f t="shared" si="17"/>
        <v/>
      </c>
      <c r="Y55" s="79" t="str">
        <f t="shared" si="18"/>
        <v/>
      </c>
      <c r="Z55" s="80" t="str">
        <f t="shared" si="19"/>
        <v/>
      </c>
      <c r="AA55" s="80"/>
      <c r="AB55" s="80"/>
      <c r="AC55" s="81" t="str">
        <f t="shared" si="2"/>
        <v/>
      </c>
      <c r="AF55" s="82">
        <f t="shared" si="3"/>
        <v>1</v>
      </c>
    </row>
    <row r="56" spans="2:32" x14ac:dyDescent="0.25">
      <c r="B56" s="63" t="str">
        <f t="shared" si="4"/>
        <v/>
      </c>
      <c r="C56" s="64" t="str">
        <f>IF('תנאי סף'!$AK56&lt;&gt;1,"",'תנאי סף'!C56)</f>
        <v/>
      </c>
      <c r="D56" s="64" t="str">
        <f>IF('תנאי סף'!$AK56&lt;&gt;1,"",'תנאי סף'!D56)</f>
        <v/>
      </c>
      <c r="E56" s="64" t="str">
        <f>IF('תנאי סף'!$AK56&lt;&gt;1,"",'תנאי סף'!E56)</f>
        <v/>
      </c>
      <c r="F56" s="64" t="str">
        <f>IF('תנאי סף'!$AK56&lt;&gt;1,"",'תנאי סף'!F56)</f>
        <v/>
      </c>
      <c r="G56" s="80" t="str">
        <f>IF('תנאי סף'!$AK56&lt;&gt;1,"",'תנאי סף'!I56)</f>
        <v/>
      </c>
      <c r="H56" s="80" t="str">
        <f t="shared" si="5"/>
        <v/>
      </c>
      <c r="I56" s="76"/>
      <c r="J56" s="65" t="str">
        <f>סיכום!K56</f>
        <v/>
      </c>
      <c r="K56" s="77" t="str">
        <f t="shared" si="6"/>
        <v/>
      </c>
      <c r="L56" s="65" t="str">
        <f t="shared" si="7"/>
        <v/>
      </c>
      <c r="M56" s="65" t="str">
        <f t="shared" si="8"/>
        <v/>
      </c>
      <c r="N56" s="78">
        <f t="shared" si="9"/>
        <v>0</v>
      </c>
      <c r="O56" s="79" t="str">
        <f t="shared" si="10"/>
        <v/>
      </c>
      <c r="P56" s="79" t="str">
        <f t="shared" si="0"/>
        <v/>
      </c>
      <c r="Q56" s="78">
        <f t="shared" si="11"/>
        <v>0</v>
      </c>
      <c r="R56" s="79" t="str">
        <f t="shared" si="12"/>
        <v/>
      </c>
      <c r="S56" s="79" t="str">
        <f t="shared" si="1"/>
        <v/>
      </c>
      <c r="T56" s="78">
        <f t="shared" si="13"/>
        <v>0</v>
      </c>
      <c r="U56" s="79" t="str">
        <f t="shared" si="14"/>
        <v/>
      </c>
      <c r="V56" s="79" t="str">
        <f t="shared" si="15"/>
        <v/>
      </c>
      <c r="W56" s="78">
        <f t="shared" si="16"/>
        <v>0</v>
      </c>
      <c r="X56" s="79" t="str">
        <f t="shared" si="17"/>
        <v/>
      </c>
      <c r="Y56" s="79" t="str">
        <f t="shared" si="18"/>
        <v/>
      </c>
      <c r="Z56" s="80" t="str">
        <f t="shared" si="19"/>
        <v/>
      </c>
      <c r="AA56" s="80"/>
      <c r="AB56" s="80"/>
      <c r="AC56" s="81" t="str">
        <f t="shared" si="2"/>
        <v/>
      </c>
      <c r="AF56" s="82">
        <f t="shared" si="3"/>
        <v>1</v>
      </c>
    </row>
    <row r="57" spans="2:32" x14ac:dyDescent="0.25">
      <c r="B57" s="63" t="str">
        <f t="shared" si="4"/>
        <v/>
      </c>
      <c r="C57" s="64" t="str">
        <f>IF('תנאי סף'!$AK57&lt;&gt;1,"",'תנאי סף'!C57)</f>
        <v/>
      </c>
      <c r="D57" s="64" t="str">
        <f>IF('תנאי סף'!$AK57&lt;&gt;1,"",'תנאי סף'!D57)</f>
        <v/>
      </c>
      <c r="E57" s="64" t="str">
        <f>IF('תנאי סף'!$AK57&lt;&gt;1,"",'תנאי סף'!E57)</f>
        <v/>
      </c>
      <c r="F57" s="64" t="str">
        <f>IF('תנאי סף'!$AK57&lt;&gt;1,"",'תנאי סף'!F57)</f>
        <v/>
      </c>
      <c r="G57" s="80" t="str">
        <f>IF('תנאי סף'!$AK57&lt;&gt;1,"",'תנאי סף'!I57)</f>
        <v/>
      </c>
      <c r="H57" s="80" t="str">
        <f t="shared" si="5"/>
        <v/>
      </c>
      <c r="I57" s="76"/>
      <c r="J57" s="65" t="str">
        <f>סיכום!K57</f>
        <v/>
      </c>
      <c r="K57" s="77" t="str">
        <f t="shared" si="6"/>
        <v/>
      </c>
      <c r="L57" s="65" t="str">
        <f t="shared" si="7"/>
        <v/>
      </c>
      <c r="M57" s="65" t="str">
        <f t="shared" si="8"/>
        <v/>
      </c>
      <c r="N57" s="78">
        <f t="shared" si="9"/>
        <v>0</v>
      </c>
      <c r="O57" s="79" t="str">
        <f t="shared" si="10"/>
        <v/>
      </c>
      <c r="P57" s="79" t="str">
        <f t="shared" si="0"/>
        <v/>
      </c>
      <c r="Q57" s="78">
        <f t="shared" si="11"/>
        <v>0</v>
      </c>
      <c r="R57" s="79" t="str">
        <f t="shared" si="12"/>
        <v/>
      </c>
      <c r="S57" s="79" t="str">
        <f t="shared" si="1"/>
        <v/>
      </c>
      <c r="T57" s="78">
        <f t="shared" si="13"/>
        <v>0</v>
      </c>
      <c r="U57" s="79" t="str">
        <f t="shared" si="14"/>
        <v/>
      </c>
      <c r="V57" s="79" t="str">
        <f t="shared" si="15"/>
        <v/>
      </c>
      <c r="W57" s="78">
        <f t="shared" si="16"/>
        <v>0</v>
      </c>
      <c r="X57" s="79" t="str">
        <f t="shared" si="17"/>
        <v/>
      </c>
      <c r="Y57" s="79" t="str">
        <f t="shared" si="18"/>
        <v/>
      </c>
      <c r="Z57" s="80" t="str">
        <f t="shared" si="19"/>
        <v/>
      </c>
      <c r="AA57" s="80"/>
      <c r="AB57" s="80"/>
      <c r="AC57" s="81" t="str">
        <f t="shared" si="2"/>
        <v/>
      </c>
      <c r="AF57" s="82">
        <f t="shared" si="3"/>
        <v>1</v>
      </c>
    </row>
    <row r="58" spans="2:32" x14ac:dyDescent="0.25">
      <c r="B58" s="63" t="str">
        <f t="shared" si="4"/>
        <v/>
      </c>
      <c r="C58" s="64" t="str">
        <f>IF('תנאי סף'!$AK58&lt;&gt;1,"",'תנאי סף'!C58)</f>
        <v/>
      </c>
      <c r="D58" s="64" t="str">
        <f>IF('תנאי סף'!$AK58&lt;&gt;1,"",'תנאי סף'!D58)</f>
        <v/>
      </c>
      <c r="E58" s="64" t="str">
        <f>IF('תנאי סף'!$AK58&lt;&gt;1,"",'תנאי סף'!E58)</f>
        <v/>
      </c>
      <c r="F58" s="64" t="str">
        <f>IF('תנאי סף'!$AK58&lt;&gt;1,"",'תנאי סף'!F58)</f>
        <v/>
      </c>
      <c r="G58" s="80" t="str">
        <f>IF('תנאי סף'!$AK58&lt;&gt;1,"",'תנאי סף'!I58)</f>
        <v/>
      </c>
      <c r="H58" s="80" t="str">
        <f t="shared" si="5"/>
        <v/>
      </c>
      <c r="I58" s="76"/>
      <c r="J58" s="65" t="str">
        <f>סיכום!K58</f>
        <v/>
      </c>
      <c r="K58" s="77" t="str">
        <f t="shared" si="6"/>
        <v/>
      </c>
      <c r="L58" s="65" t="str">
        <f t="shared" si="7"/>
        <v/>
      </c>
      <c r="M58" s="65" t="str">
        <f t="shared" si="8"/>
        <v/>
      </c>
      <c r="N58" s="78">
        <f t="shared" si="9"/>
        <v>0</v>
      </c>
      <c r="O58" s="79" t="str">
        <f t="shared" si="10"/>
        <v/>
      </c>
      <c r="P58" s="79" t="str">
        <f t="shared" si="0"/>
        <v/>
      </c>
      <c r="Q58" s="78">
        <f t="shared" si="11"/>
        <v>0</v>
      </c>
      <c r="R58" s="79" t="str">
        <f t="shared" si="12"/>
        <v/>
      </c>
      <c r="S58" s="79" t="str">
        <f t="shared" si="1"/>
        <v/>
      </c>
      <c r="T58" s="78">
        <f t="shared" si="13"/>
        <v>0</v>
      </c>
      <c r="U58" s="79" t="str">
        <f t="shared" si="14"/>
        <v/>
      </c>
      <c r="V58" s="79" t="str">
        <f t="shared" si="15"/>
        <v/>
      </c>
      <c r="W58" s="78">
        <f t="shared" si="16"/>
        <v>0</v>
      </c>
      <c r="X58" s="79" t="str">
        <f t="shared" si="17"/>
        <v/>
      </c>
      <c r="Y58" s="79" t="str">
        <f t="shared" si="18"/>
        <v/>
      </c>
      <c r="Z58" s="80" t="str">
        <f t="shared" si="19"/>
        <v/>
      </c>
      <c r="AA58" s="80"/>
      <c r="AB58" s="80"/>
      <c r="AC58" s="81" t="str">
        <f t="shared" si="2"/>
        <v/>
      </c>
      <c r="AF58" s="82">
        <f t="shared" si="3"/>
        <v>1</v>
      </c>
    </row>
    <row r="59" spans="2:32" x14ac:dyDescent="0.25">
      <c r="B59" s="63" t="str">
        <f t="shared" si="4"/>
        <v/>
      </c>
      <c r="C59" s="64" t="str">
        <f>IF('תנאי סף'!$AK59&lt;&gt;1,"",'תנאי סף'!C59)</f>
        <v/>
      </c>
      <c r="D59" s="64" t="str">
        <f>IF('תנאי סף'!$AK59&lt;&gt;1,"",'תנאי סף'!D59)</f>
        <v/>
      </c>
      <c r="E59" s="64" t="str">
        <f>IF('תנאי סף'!$AK59&lt;&gt;1,"",'תנאי סף'!E59)</f>
        <v/>
      </c>
      <c r="F59" s="64" t="str">
        <f>IF('תנאי סף'!$AK59&lt;&gt;1,"",'תנאי סף'!F59)</f>
        <v/>
      </c>
      <c r="G59" s="80" t="str">
        <f>IF('תנאי סף'!$AK59&lt;&gt;1,"",'תנאי סף'!I59)</f>
        <v/>
      </c>
      <c r="H59" s="80" t="str">
        <f t="shared" si="5"/>
        <v/>
      </c>
      <c r="I59" s="76"/>
      <c r="J59" s="65" t="str">
        <f>סיכום!K59</f>
        <v/>
      </c>
      <c r="K59" s="77" t="str">
        <f t="shared" si="6"/>
        <v/>
      </c>
      <c r="L59" s="65" t="str">
        <f t="shared" si="7"/>
        <v/>
      </c>
      <c r="M59" s="65" t="str">
        <f t="shared" si="8"/>
        <v/>
      </c>
      <c r="N59" s="78">
        <f t="shared" si="9"/>
        <v>0</v>
      </c>
      <c r="O59" s="79" t="str">
        <f t="shared" si="10"/>
        <v/>
      </c>
      <c r="P59" s="79" t="str">
        <f t="shared" si="0"/>
        <v/>
      </c>
      <c r="Q59" s="78">
        <f t="shared" si="11"/>
        <v>0</v>
      </c>
      <c r="R59" s="79" t="str">
        <f t="shared" si="12"/>
        <v/>
      </c>
      <c r="S59" s="79" t="str">
        <f t="shared" si="1"/>
        <v/>
      </c>
      <c r="T59" s="78">
        <f t="shared" si="13"/>
        <v>0</v>
      </c>
      <c r="U59" s="79" t="str">
        <f t="shared" si="14"/>
        <v/>
      </c>
      <c r="V59" s="79" t="str">
        <f t="shared" si="15"/>
        <v/>
      </c>
      <c r="W59" s="78">
        <f t="shared" si="16"/>
        <v>0</v>
      </c>
      <c r="X59" s="79" t="str">
        <f t="shared" si="17"/>
        <v/>
      </c>
      <c r="Y59" s="79" t="str">
        <f t="shared" si="18"/>
        <v/>
      </c>
      <c r="Z59" s="80" t="str">
        <f t="shared" si="19"/>
        <v/>
      </c>
      <c r="AA59" s="80"/>
      <c r="AB59" s="80"/>
      <c r="AC59" s="81" t="str">
        <f t="shared" si="2"/>
        <v/>
      </c>
      <c r="AF59" s="82">
        <f t="shared" si="3"/>
        <v>1</v>
      </c>
    </row>
    <row r="60" spans="2:32" x14ac:dyDescent="0.25">
      <c r="B60" s="63" t="str">
        <f t="shared" si="4"/>
        <v/>
      </c>
      <c r="C60" s="64" t="str">
        <f>IF('תנאי סף'!$AK60&lt;&gt;1,"",'תנאי סף'!C60)</f>
        <v/>
      </c>
      <c r="D60" s="64" t="str">
        <f>IF('תנאי סף'!$AK60&lt;&gt;1,"",'תנאי סף'!D60)</f>
        <v/>
      </c>
      <c r="E60" s="64" t="str">
        <f>IF('תנאי סף'!$AK60&lt;&gt;1,"",'תנאי סף'!E60)</f>
        <v/>
      </c>
      <c r="F60" s="64" t="str">
        <f>IF('תנאי סף'!$AK60&lt;&gt;1,"",'תנאי סף'!F60)</f>
        <v/>
      </c>
      <c r="G60" s="80" t="str">
        <f>IF('תנאי סף'!$AK60&lt;&gt;1,"",'תנאי סף'!I60)</f>
        <v/>
      </c>
      <c r="H60" s="80" t="str">
        <f t="shared" si="5"/>
        <v/>
      </c>
      <c r="I60" s="76"/>
      <c r="J60" s="65" t="str">
        <f>סיכום!K60</f>
        <v/>
      </c>
      <c r="K60" s="77" t="str">
        <f t="shared" si="6"/>
        <v/>
      </c>
      <c r="L60" s="65" t="str">
        <f t="shared" si="7"/>
        <v/>
      </c>
      <c r="M60" s="65" t="str">
        <f t="shared" si="8"/>
        <v/>
      </c>
      <c r="N60" s="78">
        <f t="shared" si="9"/>
        <v>0</v>
      </c>
      <c r="O60" s="79" t="str">
        <f t="shared" si="10"/>
        <v/>
      </c>
      <c r="P60" s="79" t="str">
        <f t="shared" si="0"/>
        <v/>
      </c>
      <c r="Q60" s="78">
        <f t="shared" si="11"/>
        <v>0</v>
      </c>
      <c r="R60" s="79" t="str">
        <f t="shared" si="12"/>
        <v/>
      </c>
      <c r="S60" s="79" t="str">
        <f t="shared" si="1"/>
        <v/>
      </c>
      <c r="T60" s="78">
        <f t="shared" si="13"/>
        <v>0</v>
      </c>
      <c r="U60" s="79" t="str">
        <f t="shared" si="14"/>
        <v/>
      </c>
      <c r="V60" s="79" t="str">
        <f t="shared" si="15"/>
        <v/>
      </c>
      <c r="W60" s="78">
        <f t="shared" si="16"/>
        <v>0</v>
      </c>
      <c r="X60" s="79" t="str">
        <f t="shared" si="17"/>
        <v/>
      </c>
      <c r="Y60" s="79" t="str">
        <f t="shared" si="18"/>
        <v/>
      </c>
      <c r="Z60" s="80" t="str">
        <f t="shared" si="19"/>
        <v/>
      </c>
      <c r="AA60" s="80"/>
      <c r="AB60" s="80"/>
      <c r="AC60" s="81" t="str">
        <f t="shared" si="2"/>
        <v/>
      </c>
      <c r="AF60" s="82">
        <f t="shared" si="3"/>
        <v>1</v>
      </c>
    </row>
    <row r="61" spans="2:32" x14ac:dyDescent="0.25">
      <c r="B61" s="63" t="str">
        <f t="shared" si="4"/>
        <v/>
      </c>
      <c r="C61" s="64" t="str">
        <f>IF('תנאי סף'!$AK61&lt;&gt;1,"",'תנאי סף'!C61)</f>
        <v/>
      </c>
      <c r="D61" s="64" t="str">
        <f>IF('תנאי סף'!$AK61&lt;&gt;1,"",'תנאי סף'!D61)</f>
        <v/>
      </c>
      <c r="E61" s="64" t="str">
        <f>IF('תנאי סף'!$AK61&lt;&gt;1,"",'תנאי סף'!E61)</f>
        <v/>
      </c>
      <c r="F61" s="64" t="str">
        <f>IF('תנאי סף'!$AK61&lt;&gt;1,"",'תנאי סף'!F61)</f>
        <v/>
      </c>
      <c r="G61" s="80" t="str">
        <f>IF('תנאי סף'!$AK61&lt;&gt;1,"",'תנאי סף'!I61)</f>
        <v/>
      </c>
      <c r="H61" s="80" t="str">
        <f t="shared" si="5"/>
        <v/>
      </c>
      <c r="I61" s="76"/>
      <c r="J61" s="65" t="str">
        <f>סיכום!K61</f>
        <v/>
      </c>
      <c r="K61" s="77" t="str">
        <f t="shared" si="6"/>
        <v/>
      </c>
      <c r="L61" s="65" t="str">
        <f t="shared" si="7"/>
        <v/>
      </c>
      <c r="M61" s="65" t="str">
        <f t="shared" si="8"/>
        <v/>
      </c>
      <c r="N61" s="78">
        <f t="shared" si="9"/>
        <v>0</v>
      </c>
      <c r="O61" s="79" t="str">
        <f t="shared" si="10"/>
        <v/>
      </c>
      <c r="P61" s="79" t="str">
        <f t="shared" si="0"/>
        <v/>
      </c>
      <c r="Q61" s="78">
        <f t="shared" si="11"/>
        <v>0</v>
      </c>
      <c r="R61" s="79" t="str">
        <f t="shared" si="12"/>
        <v/>
      </c>
      <c r="S61" s="79" t="str">
        <f t="shared" si="1"/>
        <v/>
      </c>
      <c r="T61" s="78">
        <f t="shared" si="13"/>
        <v>0</v>
      </c>
      <c r="U61" s="79" t="str">
        <f t="shared" si="14"/>
        <v/>
      </c>
      <c r="V61" s="79" t="str">
        <f t="shared" si="15"/>
        <v/>
      </c>
      <c r="W61" s="78">
        <f t="shared" si="16"/>
        <v>0</v>
      </c>
      <c r="X61" s="79" t="str">
        <f t="shared" si="17"/>
        <v/>
      </c>
      <c r="Y61" s="79" t="str">
        <f t="shared" si="18"/>
        <v/>
      </c>
      <c r="Z61" s="80" t="str">
        <f t="shared" si="19"/>
        <v/>
      </c>
      <c r="AA61" s="80"/>
      <c r="AB61" s="80"/>
      <c r="AC61" s="81" t="str">
        <f t="shared" si="2"/>
        <v/>
      </c>
      <c r="AF61" s="82">
        <f t="shared" si="3"/>
        <v>1</v>
      </c>
    </row>
    <row r="62" spans="2:32" x14ac:dyDescent="0.25">
      <c r="B62" s="63" t="str">
        <f t="shared" si="4"/>
        <v/>
      </c>
      <c r="C62" s="64" t="str">
        <f>IF('תנאי סף'!$AK62&lt;&gt;1,"",'תנאי סף'!C62)</f>
        <v/>
      </c>
      <c r="D62" s="64" t="str">
        <f>IF('תנאי סף'!$AK62&lt;&gt;1,"",'תנאי סף'!D62)</f>
        <v/>
      </c>
      <c r="E62" s="64" t="str">
        <f>IF('תנאי סף'!$AK62&lt;&gt;1,"",'תנאי סף'!E62)</f>
        <v/>
      </c>
      <c r="F62" s="64" t="str">
        <f>IF('תנאי סף'!$AK62&lt;&gt;1,"",'תנאי סף'!F62)</f>
        <v/>
      </c>
      <c r="G62" s="80" t="str">
        <f>IF('תנאי סף'!$AK62&lt;&gt;1,"",'תנאי סף'!I62)</f>
        <v/>
      </c>
      <c r="H62" s="80" t="str">
        <f t="shared" si="5"/>
        <v/>
      </c>
      <c r="I62" s="76"/>
      <c r="J62" s="65" t="str">
        <f>סיכום!K62</f>
        <v/>
      </c>
      <c r="K62" s="77" t="str">
        <f t="shared" si="6"/>
        <v/>
      </c>
      <c r="L62" s="65" t="str">
        <f t="shared" si="7"/>
        <v/>
      </c>
      <c r="M62" s="65" t="str">
        <f t="shared" si="8"/>
        <v/>
      </c>
      <c r="N62" s="78">
        <f t="shared" si="9"/>
        <v>0</v>
      </c>
      <c r="O62" s="79" t="str">
        <f t="shared" si="10"/>
        <v/>
      </c>
      <c r="P62" s="79" t="str">
        <f t="shared" si="0"/>
        <v/>
      </c>
      <c r="Q62" s="78">
        <f t="shared" si="11"/>
        <v>0</v>
      </c>
      <c r="R62" s="79" t="str">
        <f t="shared" si="12"/>
        <v/>
      </c>
      <c r="S62" s="79" t="str">
        <f t="shared" si="1"/>
        <v/>
      </c>
      <c r="T62" s="78">
        <f t="shared" si="13"/>
        <v>0</v>
      </c>
      <c r="U62" s="79" t="str">
        <f t="shared" si="14"/>
        <v/>
      </c>
      <c r="V62" s="79" t="str">
        <f t="shared" si="15"/>
        <v/>
      </c>
      <c r="W62" s="78">
        <f t="shared" si="16"/>
        <v>0</v>
      </c>
      <c r="X62" s="79" t="str">
        <f t="shared" si="17"/>
        <v/>
      </c>
      <c r="Y62" s="79" t="str">
        <f t="shared" si="18"/>
        <v/>
      </c>
      <c r="Z62" s="80" t="str">
        <f t="shared" si="19"/>
        <v/>
      </c>
      <c r="AA62" s="80"/>
      <c r="AB62" s="80"/>
      <c r="AC62" s="81" t="str">
        <f t="shared" si="2"/>
        <v/>
      </c>
      <c r="AF62" s="82">
        <f t="shared" si="3"/>
        <v>1</v>
      </c>
    </row>
    <row r="63" spans="2:32" x14ac:dyDescent="0.25">
      <c r="B63" s="63" t="str">
        <f t="shared" si="4"/>
        <v/>
      </c>
      <c r="C63" s="64" t="str">
        <f>IF('תנאי סף'!$AK63&lt;&gt;1,"",'תנאי סף'!C63)</f>
        <v/>
      </c>
      <c r="D63" s="64" t="str">
        <f>IF('תנאי סף'!$AK63&lt;&gt;1,"",'תנאי סף'!D63)</f>
        <v/>
      </c>
      <c r="E63" s="64" t="str">
        <f>IF('תנאי סף'!$AK63&lt;&gt;1,"",'תנאי סף'!E63)</f>
        <v/>
      </c>
      <c r="F63" s="64" t="str">
        <f>IF('תנאי סף'!$AK63&lt;&gt;1,"",'תנאי סף'!F63)</f>
        <v/>
      </c>
      <c r="G63" s="80" t="str">
        <f>IF('תנאי סף'!$AK63&lt;&gt;1,"",'תנאי סף'!I63)</f>
        <v/>
      </c>
      <c r="H63" s="80" t="str">
        <f t="shared" si="5"/>
        <v/>
      </c>
      <c r="I63" s="76"/>
      <c r="J63" s="65" t="str">
        <f>סיכום!K63</f>
        <v/>
      </c>
      <c r="K63" s="77" t="str">
        <f t="shared" si="6"/>
        <v/>
      </c>
      <c r="L63" s="65" t="str">
        <f t="shared" si="7"/>
        <v/>
      </c>
      <c r="M63" s="65" t="str">
        <f t="shared" ref="M63:M94" si="20">IF($F63="","",IF(K63=1,L63,L63/SUMIF(K$31:K$130,0,L$31:L$130)*($C$2-SUMIF(K$31:K$130,1,L$31:L$130))))</f>
        <v/>
      </c>
      <c r="N63" s="78">
        <f t="shared" si="9"/>
        <v>0</v>
      </c>
      <c r="O63" s="79" t="str">
        <f t="shared" si="10"/>
        <v/>
      </c>
      <c r="P63" s="79" t="str">
        <f t="shared" ref="P63:P94" si="21">IF($F63="","",IF(N63=1,O63,O63/SUMIF(N$31:N$130,0,O$31:O$130)*($C$2-SUMIF(N$31:N$130,1,O$31:O$130))))</f>
        <v/>
      </c>
      <c r="Q63" s="78">
        <f t="shared" si="11"/>
        <v>0</v>
      </c>
      <c r="R63" s="79" t="str">
        <f t="shared" si="12"/>
        <v/>
      </c>
      <c r="S63" s="79" t="str">
        <f t="shared" ref="S63:S94" si="22">IF($F63="","",IF(Q63=1,R63,R63/SUMIF(Q$31:Q$130,0,R$31:R$130)*($C$2-SUMIF(Q$31:Q$130,1,R$31:R$130))))</f>
        <v/>
      </c>
      <c r="T63" s="78">
        <f t="shared" si="13"/>
        <v>0</v>
      </c>
      <c r="U63" s="79" t="str">
        <f t="shared" si="14"/>
        <v/>
      </c>
      <c r="V63" s="79" t="str">
        <f t="shared" si="15"/>
        <v/>
      </c>
      <c r="W63" s="78">
        <f t="shared" si="16"/>
        <v>0</v>
      </c>
      <c r="X63" s="79" t="str">
        <f t="shared" si="17"/>
        <v/>
      </c>
      <c r="Y63" s="79" t="str">
        <f t="shared" si="18"/>
        <v/>
      </c>
      <c r="Z63" s="80" t="str">
        <f t="shared" si="19"/>
        <v/>
      </c>
      <c r="AA63" s="80"/>
      <c r="AB63" s="80"/>
      <c r="AC63" s="81" t="str">
        <f t="shared" ref="AC63:AC94" si="23">IF(F63="","",IFERROR(Z63/SUMIF($Z$31:$Z$130,"&lt;&gt;#DIV/0!"),0))</f>
        <v/>
      </c>
      <c r="AF63" s="82">
        <f t="shared" ref="AF63:AF94" si="24">IFERROR(IF(I63*1&gt;=0,1,0),0)</f>
        <v>1</v>
      </c>
    </row>
    <row r="64" spans="2:32" x14ac:dyDescent="0.25">
      <c r="B64" s="63" t="str">
        <f t="shared" si="4"/>
        <v/>
      </c>
      <c r="C64" s="64" t="str">
        <f>IF('תנאי סף'!$AK64&lt;&gt;1,"",'תנאי סף'!C64)</f>
        <v/>
      </c>
      <c r="D64" s="64" t="str">
        <f>IF('תנאי סף'!$AK64&lt;&gt;1,"",'תנאי סף'!D64)</f>
        <v/>
      </c>
      <c r="E64" s="64" t="str">
        <f>IF('תנאי סף'!$AK64&lt;&gt;1,"",'תנאי סף'!E64)</f>
        <v/>
      </c>
      <c r="F64" s="64" t="str">
        <f>IF('תנאי סף'!$AK64&lt;&gt;1,"",'תנאי סף'!F64)</f>
        <v/>
      </c>
      <c r="G64" s="80" t="str">
        <f>IF('תנאי סף'!$AK64&lt;&gt;1,"",'תנאי סף'!I64)</f>
        <v/>
      </c>
      <c r="H64" s="80" t="str">
        <f t="shared" si="5"/>
        <v/>
      </c>
      <c r="I64" s="76"/>
      <c r="J64" s="65" t="str">
        <f>סיכום!K64</f>
        <v/>
      </c>
      <c r="K64" s="77" t="str">
        <f t="shared" si="6"/>
        <v/>
      </c>
      <c r="L64" s="65" t="str">
        <f t="shared" si="7"/>
        <v/>
      </c>
      <c r="M64" s="65" t="str">
        <f t="shared" si="20"/>
        <v/>
      </c>
      <c r="N64" s="78">
        <f t="shared" si="9"/>
        <v>0</v>
      </c>
      <c r="O64" s="79" t="str">
        <f t="shared" si="10"/>
        <v/>
      </c>
      <c r="P64" s="79" t="str">
        <f t="shared" si="21"/>
        <v/>
      </c>
      <c r="Q64" s="78">
        <f t="shared" si="11"/>
        <v>0</v>
      </c>
      <c r="R64" s="79" t="str">
        <f t="shared" si="12"/>
        <v/>
      </c>
      <c r="S64" s="79" t="str">
        <f t="shared" si="22"/>
        <v/>
      </c>
      <c r="T64" s="78">
        <f t="shared" si="13"/>
        <v>0</v>
      </c>
      <c r="U64" s="79" t="str">
        <f t="shared" si="14"/>
        <v/>
      </c>
      <c r="V64" s="79" t="str">
        <f t="shared" si="15"/>
        <v/>
      </c>
      <c r="W64" s="78">
        <f t="shared" si="16"/>
        <v>0</v>
      </c>
      <c r="X64" s="79" t="str">
        <f t="shared" si="17"/>
        <v/>
      </c>
      <c r="Y64" s="79" t="str">
        <f t="shared" si="18"/>
        <v/>
      </c>
      <c r="Z64" s="80" t="str">
        <f t="shared" si="19"/>
        <v/>
      </c>
      <c r="AA64" s="80"/>
      <c r="AB64" s="80"/>
      <c r="AC64" s="81" t="str">
        <f t="shared" si="23"/>
        <v/>
      </c>
      <c r="AF64" s="82">
        <f t="shared" si="24"/>
        <v>1</v>
      </c>
    </row>
    <row r="65" spans="2:32" x14ac:dyDescent="0.25">
      <c r="B65" s="63" t="str">
        <f t="shared" si="4"/>
        <v/>
      </c>
      <c r="C65" s="64" t="str">
        <f>IF('תנאי סף'!$AK65&lt;&gt;1,"",'תנאי סף'!C65)</f>
        <v/>
      </c>
      <c r="D65" s="64" t="str">
        <f>IF('תנאי סף'!$AK65&lt;&gt;1,"",'תנאי סף'!D65)</f>
        <v/>
      </c>
      <c r="E65" s="64" t="str">
        <f>IF('תנאי סף'!$AK65&lt;&gt;1,"",'תנאי סף'!E65)</f>
        <v/>
      </c>
      <c r="F65" s="64" t="str">
        <f>IF('תנאי סף'!$AK65&lt;&gt;1,"",'תנאי סף'!F65)</f>
        <v/>
      </c>
      <c r="G65" s="80" t="str">
        <f>IF('תנאי סף'!$AK65&lt;&gt;1,"",'תנאי סף'!I65)</f>
        <v/>
      </c>
      <c r="H65" s="80" t="str">
        <f t="shared" si="5"/>
        <v/>
      </c>
      <c r="I65" s="76"/>
      <c r="J65" s="65" t="str">
        <f>סיכום!K65</f>
        <v/>
      </c>
      <c r="K65" s="77" t="str">
        <f t="shared" si="6"/>
        <v/>
      </c>
      <c r="L65" s="65" t="str">
        <f t="shared" si="7"/>
        <v/>
      </c>
      <c r="M65" s="65" t="str">
        <f t="shared" si="20"/>
        <v/>
      </c>
      <c r="N65" s="78">
        <f t="shared" si="9"/>
        <v>0</v>
      </c>
      <c r="O65" s="79" t="str">
        <f t="shared" si="10"/>
        <v/>
      </c>
      <c r="P65" s="79" t="str">
        <f t="shared" si="21"/>
        <v/>
      </c>
      <c r="Q65" s="78">
        <f t="shared" si="11"/>
        <v>0</v>
      </c>
      <c r="R65" s="79" t="str">
        <f t="shared" si="12"/>
        <v/>
      </c>
      <c r="S65" s="79" t="str">
        <f t="shared" si="22"/>
        <v/>
      </c>
      <c r="T65" s="78">
        <f t="shared" si="13"/>
        <v>0</v>
      </c>
      <c r="U65" s="79" t="str">
        <f t="shared" si="14"/>
        <v/>
      </c>
      <c r="V65" s="79" t="str">
        <f t="shared" si="15"/>
        <v/>
      </c>
      <c r="W65" s="78">
        <f t="shared" si="16"/>
        <v>0</v>
      </c>
      <c r="X65" s="79" t="str">
        <f t="shared" si="17"/>
        <v/>
      </c>
      <c r="Y65" s="79" t="str">
        <f t="shared" si="18"/>
        <v/>
      </c>
      <c r="Z65" s="80" t="str">
        <f t="shared" si="19"/>
        <v/>
      </c>
      <c r="AA65" s="80"/>
      <c r="AB65" s="80"/>
      <c r="AC65" s="81" t="str">
        <f t="shared" si="23"/>
        <v/>
      </c>
      <c r="AF65" s="82">
        <f t="shared" si="24"/>
        <v>1</v>
      </c>
    </row>
    <row r="66" spans="2:32" x14ac:dyDescent="0.25">
      <c r="B66" s="63" t="str">
        <f t="shared" si="4"/>
        <v/>
      </c>
      <c r="C66" s="64" t="str">
        <f>IF('תנאי סף'!$AK66&lt;&gt;1,"",'תנאי סף'!C66)</f>
        <v/>
      </c>
      <c r="D66" s="64" t="str">
        <f>IF('תנאי סף'!$AK66&lt;&gt;1,"",'תנאי סף'!D66)</f>
        <v/>
      </c>
      <c r="E66" s="64" t="str">
        <f>IF('תנאי סף'!$AK66&lt;&gt;1,"",'תנאי סף'!E66)</f>
        <v/>
      </c>
      <c r="F66" s="64" t="str">
        <f>IF('תנאי סף'!$AK66&lt;&gt;1,"",'תנאי סף'!F66)</f>
        <v/>
      </c>
      <c r="G66" s="80" t="str">
        <f>IF('תנאי סף'!$AK66&lt;&gt;1,"",'תנאי סף'!I66)</f>
        <v/>
      </c>
      <c r="H66" s="80" t="str">
        <f t="shared" si="5"/>
        <v/>
      </c>
      <c r="I66" s="76"/>
      <c r="J66" s="65" t="str">
        <f>סיכום!K66</f>
        <v/>
      </c>
      <c r="K66" s="77" t="str">
        <f t="shared" si="6"/>
        <v/>
      </c>
      <c r="L66" s="65" t="str">
        <f t="shared" si="7"/>
        <v/>
      </c>
      <c r="M66" s="65" t="str">
        <f t="shared" si="20"/>
        <v/>
      </c>
      <c r="N66" s="78">
        <f t="shared" si="9"/>
        <v>0</v>
      </c>
      <c r="O66" s="79" t="str">
        <f t="shared" si="10"/>
        <v/>
      </c>
      <c r="P66" s="79" t="str">
        <f t="shared" si="21"/>
        <v/>
      </c>
      <c r="Q66" s="78">
        <f t="shared" si="11"/>
        <v>0</v>
      </c>
      <c r="R66" s="79" t="str">
        <f t="shared" si="12"/>
        <v/>
      </c>
      <c r="S66" s="79" t="str">
        <f t="shared" si="22"/>
        <v/>
      </c>
      <c r="T66" s="78">
        <f t="shared" si="13"/>
        <v>0</v>
      </c>
      <c r="U66" s="79" t="str">
        <f t="shared" si="14"/>
        <v/>
      </c>
      <c r="V66" s="79" t="str">
        <f t="shared" si="15"/>
        <v/>
      </c>
      <c r="W66" s="78">
        <f t="shared" si="16"/>
        <v>0</v>
      </c>
      <c r="X66" s="79" t="str">
        <f t="shared" si="17"/>
        <v/>
      </c>
      <c r="Y66" s="79" t="str">
        <f t="shared" si="18"/>
        <v/>
      </c>
      <c r="Z66" s="80" t="str">
        <f t="shared" si="19"/>
        <v/>
      </c>
      <c r="AA66" s="80"/>
      <c r="AB66" s="80"/>
      <c r="AC66" s="81" t="str">
        <f t="shared" si="23"/>
        <v/>
      </c>
      <c r="AF66" s="82">
        <f t="shared" si="24"/>
        <v>1</v>
      </c>
    </row>
    <row r="67" spans="2:32" x14ac:dyDescent="0.25">
      <c r="B67" s="63" t="str">
        <f t="shared" si="4"/>
        <v/>
      </c>
      <c r="C67" s="64" t="str">
        <f>IF('תנאי סף'!$AK67&lt;&gt;1,"",'תנאי סף'!C67)</f>
        <v/>
      </c>
      <c r="D67" s="64" t="str">
        <f>IF('תנאי סף'!$AK67&lt;&gt;1,"",'תנאי סף'!D67)</f>
        <v/>
      </c>
      <c r="E67" s="64" t="str">
        <f>IF('תנאי סף'!$AK67&lt;&gt;1,"",'תנאי סף'!E67)</f>
        <v/>
      </c>
      <c r="F67" s="64" t="str">
        <f>IF('תנאי סף'!$AK67&lt;&gt;1,"",'תנאי סף'!F67)</f>
        <v/>
      </c>
      <c r="G67" s="80" t="str">
        <f>IF('תנאי סף'!$AK67&lt;&gt;1,"",'תנאי סף'!I67)</f>
        <v/>
      </c>
      <c r="H67" s="80" t="str">
        <f t="shared" si="5"/>
        <v/>
      </c>
      <c r="I67" s="76"/>
      <c r="J67" s="65" t="str">
        <f>סיכום!K67</f>
        <v/>
      </c>
      <c r="K67" s="77" t="str">
        <f t="shared" si="6"/>
        <v/>
      </c>
      <c r="L67" s="65" t="str">
        <f t="shared" si="7"/>
        <v/>
      </c>
      <c r="M67" s="65" t="str">
        <f t="shared" si="20"/>
        <v/>
      </c>
      <c r="N67" s="78">
        <f t="shared" si="9"/>
        <v>0</v>
      </c>
      <c r="O67" s="79" t="str">
        <f t="shared" si="10"/>
        <v/>
      </c>
      <c r="P67" s="79" t="str">
        <f t="shared" si="21"/>
        <v/>
      </c>
      <c r="Q67" s="78">
        <f t="shared" si="11"/>
        <v>0</v>
      </c>
      <c r="R67" s="79" t="str">
        <f t="shared" si="12"/>
        <v/>
      </c>
      <c r="S67" s="79" t="str">
        <f t="shared" si="22"/>
        <v/>
      </c>
      <c r="T67" s="78">
        <f t="shared" si="13"/>
        <v>0</v>
      </c>
      <c r="U67" s="79" t="str">
        <f t="shared" si="14"/>
        <v/>
      </c>
      <c r="V67" s="79" t="str">
        <f t="shared" si="15"/>
        <v/>
      </c>
      <c r="W67" s="78">
        <f t="shared" si="16"/>
        <v>0</v>
      </c>
      <c r="X67" s="79" t="str">
        <f t="shared" si="17"/>
        <v/>
      </c>
      <c r="Y67" s="79" t="str">
        <f t="shared" si="18"/>
        <v/>
      </c>
      <c r="Z67" s="80" t="str">
        <f t="shared" si="19"/>
        <v/>
      </c>
      <c r="AA67" s="80"/>
      <c r="AB67" s="80"/>
      <c r="AC67" s="81" t="str">
        <f t="shared" si="23"/>
        <v/>
      </c>
      <c r="AF67" s="82">
        <f t="shared" si="24"/>
        <v>1</v>
      </c>
    </row>
    <row r="68" spans="2:32" x14ac:dyDescent="0.25">
      <c r="B68" s="63" t="str">
        <f t="shared" si="4"/>
        <v/>
      </c>
      <c r="C68" s="64" t="str">
        <f>IF('תנאי סף'!$AK68&lt;&gt;1,"",'תנאי סף'!C68)</f>
        <v/>
      </c>
      <c r="D68" s="64" t="str">
        <f>IF('תנאי סף'!$AK68&lt;&gt;1,"",'תנאי סף'!D68)</f>
        <v/>
      </c>
      <c r="E68" s="64" t="str">
        <f>IF('תנאי סף'!$AK68&lt;&gt;1,"",'תנאי סף'!E68)</f>
        <v/>
      </c>
      <c r="F68" s="64" t="str">
        <f>IF('תנאי סף'!$AK68&lt;&gt;1,"",'תנאי סף'!F68)</f>
        <v/>
      </c>
      <c r="G68" s="80" t="str">
        <f>IF('תנאי סף'!$AK68&lt;&gt;1,"",'תנאי סף'!I68)</f>
        <v/>
      </c>
      <c r="H68" s="80" t="str">
        <f t="shared" si="5"/>
        <v/>
      </c>
      <c r="I68" s="76"/>
      <c r="J68" s="65" t="str">
        <f>סיכום!K68</f>
        <v/>
      </c>
      <c r="K68" s="77" t="str">
        <f t="shared" si="6"/>
        <v/>
      </c>
      <c r="L68" s="65" t="str">
        <f t="shared" si="7"/>
        <v/>
      </c>
      <c r="M68" s="65" t="str">
        <f t="shared" si="20"/>
        <v/>
      </c>
      <c r="N68" s="78">
        <f t="shared" si="9"/>
        <v>0</v>
      </c>
      <c r="O68" s="79" t="str">
        <f t="shared" si="10"/>
        <v/>
      </c>
      <c r="P68" s="79" t="str">
        <f t="shared" si="21"/>
        <v/>
      </c>
      <c r="Q68" s="78">
        <f t="shared" si="11"/>
        <v>0</v>
      </c>
      <c r="R68" s="79" t="str">
        <f t="shared" si="12"/>
        <v/>
      </c>
      <c r="S68" s="79" t="str">
        <f t="shared" si="22"/>
        <v/>
      </c>
      <c r="T68" s="78">
        <f t="shared" si="13"/>
        <v>0</v>
      </c>
      <c r="U68" s="79" t="str">
        <f t="shared" si="14"/>
        <v/>
      </c>
      <c r="V68" s="79" t="str">
        <f t="shared" si="15"/>
        <v/>
      </c>
      <c r="W68" s="78">
        <f t="shared" si="16"/>
        <v>0</v>
      </c>
      <c r="X68" s="79" t="str">
        <f t="shared" si="17"/>
        <v/>
      </c>
      <c r="Y68" s="79" t="str">
        <f t="shared" si="18"/>
        <v/>
      </c>
      <c r="Z68" s="80" t="str">
        <f t="shared" si="19"/>
        <v/>
      </c>
      <c r="AA68" s="80"/>
      <c r="AB68" s="80"/>
      <c r="AC68" s="81" t="str">
        <f t="shared" si="23"/>
        <v/>
      </c>
      <c r="AF68" s="82">
        <f t="shared" si="24"/>
        <v>1</v>
      </c>
    </row>
    <row r="69" spans="2:32" x14ac:dyDescent="0.25">
      <c r="B69" s="63" t="str">
        <f t="shared" si="4"/>
        <v/>
      </c>
      <c r="C69" s="64" t="str">
        <f>IF('תנאי סף'!$AK69&lt;&gt;1,"",'תנאי סף'!C69)</f>
        <v/>
      </c>
      <c r="D69" s="64" t="str">
        <f>IF('תנאי סף'!$AK69&lt;&gt;1,"",'תנאי סף'!D69)</f>
        <v/>
      </c>
      <c r="E69" s="64" t="str">
        <f>IF('תנאי סף'!$AK69&lt;&gt;1,"",'תנאי סף'!E69)</f>
        <v/>
      </c>
      <c r="F69" s="64" t="str">
        <f>IF('תנאי סף'!$AK69&lt;&gt;1,"",'תנאי סף'!F69)</f>
        <v/>
      </c>
      <c r="G69" s="80" t="str">
        <f>IF('תנאי סף'!$AK69&lt;&gt;1,"",'תנאי סף'!I69)</f>
        <v/>
      </c>
      <c r="H69" s="80" t="str">
        <f t="shared" si="5"/>
        <v/>
      </c>
      <c r="I69" s="76"/>
      <c r="J69" s="65" t="str">
        <f>סיכום!K69</f>
        <v/>
      </c>
      <c r="K69" s="77" t="str">
        <f t="shared" si="6"/>
        <v/>
      </c>
      <c r="L69" s="65" t="str">
        <f t="shared" si="7"/>
        <v/>
      </c>
      <c r="M69" s="65" t="str">
        <f t="shared" si="20"/>
        <v/>
      </c>
      <c r="N69" s="78">
        <f t="shared" si="9"/>
        <v>0</v>
      </c>
      <c r="O69" s="79" t="str">
        <f t="shared" si="10"/>
        <v/>
      </c>
      <c r="P69" s="79" t="str">
        <f t="shared" si="21"/>
        <v/>
      </c>
      <c r="Q69" s="78">
        <f t="shared" si="11"/>
        <v>0</v>
      </c>
      <c r="R69" s="79" t="str">
        <f t="shared" si="12"/>
        <v/>
      </c>
      <c r="S69" s="79" t="str">
        <f t="shared" si="22"/>
        <v/>
      </c>
      <c r="T69" s="78">
        <f t="shared" si="13"/>
        <v>0</v>
      </c>
      <c r="U69" s="79" t="str">
        <f t="shared" si="14"/>
        <v/>
      </c>
      <c r="V69" s="79" t="str">
        <f t="shared" si="15"/>
        <v/>
      </c>
      <c r="W69" s="78">
        <f t="shared" si="16"/>
        <v>0</v>
      </c>
      <c r="X69" s="79" t="str">
        <f t="shared" si="17"/>
        <v/>
      </c>
      <c r="Y69" s="79" t="str">
        <f t="shared" si="18"/>
        <v/>
      </c>
      <c r="Z69" s="80" t="str">
        <f t="shared" si="19"/>
        <v/>
      </c>
      <c r="AA69" s="80"/>
      <c r="AB69" s="80"/>
      <c r="AC69" s="81" t="str">
        <f t="shared" si="23"/>
        <v/>
      </c>
      <c r="AF69" s="82">
        <f t="shared" si="24"/>
        <v>1</v>
      </c>
    </row>
    <row r="70" spans="2:32" x14ac:dyDescent="0.25">
      <c r="B70" s="63" t="str">
        <f t="shared" si="4"/>
        <v/>
      </c>
      <c r="C70" s="64" t="str">
        <f>IF('תנאי סף'!$AK70&lt;&gt;1,"",'תנאי סף'!C70)</f>
        <v/>
      </c>
      <c r="D70" s="64" t="str">
        <f>IF('תנאי סף'!$AK70&lt;&gt;1,"",'תנאי סף'!D70)</f>
        <v/>
      </c>
      <c r="E70" s="64" t="str">
        <f>IF('תנאי סף'!$AK70&lt;&gt;1,"",'תנאי סף'!E70)</f>
        <v/>
      </c>
      <c r="F70" s="64" t="str">
        <f>IF('תנאי סף'!$AK70&lt;&gt;1,"",'תנאי סף'!F70)</f>
        <v/>
      </c>
      <c r="G70" s="80" t="str">
        <f>IF('תנאי סף'!$AK70&lt;&gt;1,"",'תנאי סף'!I70)</f>
        <v/>
      </c>
      <c r="H70" s="80" t="str">
        <f t="shared" si="5"/>
        <v/>
      </c>
      <c r="I70" s="76"/>
      <c r="J70" s="65" t="str">
        <f>סיכום!K70</f>
        <v/>
      </c>
      <c r="K70" s="77" t="str">
        <f t="shared" si="6"/>
        <v/>
      </c>
      <c r="L70" s="65" t="str">
        <f t="shared" si="7"/>
        <v/>
      </c>
      <c r="M70" s="65" t="str">
        <f t="shared" si="20"/>
        <v/>
      </c>
      <c r="N70" s="78">
        <f t="shared" si="9"/>
        <v>0</v>
      </c>
      <c r="O70" s="79" t="str">
        <f t="shared" si="10"/>
        <v/>
      </c>
      <c r="P70" s="79" t="str">
        <f t="shared" si="21"/>
        <v/>
      </c>
      <c r="Q70" s="78">
        <f t="shared" si="11"/>
        <v>0</v>
      </c>
      <c r="R70" s="79" t="str">
        <f t="shared" si="12"/>
        <v/>
      </c>
      <c r="S70" s="79" t="str">
        <f t="shared" si="22"/>
        <v/>
      </c>
      <c r="T70" s="78">
        <f t="shared" si="13"/>
        <v>0</v>
      </c>
      <c r="U70" s="79" t="str">
        <f t="shared" si="14"/>
        <v/>
      </c>
      <c r="V70" s="79" t="str">
        <f t="shared" si="15"/>
        <v/>
      </c>
      <c r="W70" s="78">
        <f t="shared" si="16"/>
        <v>0</v>
      </c>
      <c r="X70" s="79" t="str">
        <f t="shared" si="17"/>
        <v/>
      </c>
      <c r="Y70" s="79" t="str">
        <f t="shared" si="18"/>
        <v/>
      </c>
      <c r="Z70" s="80" t="str">
        <f t="shared" si="19"/>
        <v/>
      </c>
      <c r="AA70" s="80"/>
      <c r="AB70" s="80"/>
      <c r="AC70" s="81" t="str">
        <f t="shared" si="23"/>
        <v/>
      </c>
      <c r="AF70" s="82">
        <f t="shared" si="24"/>
        <v>1</v>
      </c>
    </row>
    <row r="71" spans="2:32" x14ac:dyDescent="0.25">
      <c r="B71" s="63" t="str">
        <f t="shared" si="4"/>
        <v/>
      </c>
      <c r="C71" s="64" t="str">
        <f>IF('תנאי סף'!$AK71&lt;&gt;1,"",'תנאי סף'!C71)</f>
        <v/>
      </c>
      <c r="D71" s="64" t="str">
        <f>IF('תנאי סף'!$AK71&lt;&gt;1,"",'תנאי סף'!D71)</f>
        <v/>
      </c>
      <c r="E71" s="64" t="str">
        <f>IF('תנאי סף'!$AK71&lt;&gt;1,"",'תנאי סף'!E71)</f>
        <v/>
      </c>
      <c r="F71" s="64" t="str">
        <f>IF('תנאי סף'!$AK71&lt;&gt;1,"",'תנאי סף'!F71)</f>
        <v/>
      </c>
      <c r="G71" s="80" t="str">
        <f>IF('תנאי סף'!$AK71&lt;&gt;1,"",'תנאי סף'!I71)</f>
        <v/>
      </c>
      <c r="H71" s="80" t="str">
        <f t="shared" si="5"/>
        <v/>
      </c>
      <c r="I71" s="76"/>
      <c r="J71" s="65" t="str">
        <f>סיכום!K71</f>
        <v/>
      </c>
      <c r="K71" s="77" t="str">
        <f t="shared" si="6"/>
        <v/>
      </c>
      <c r="L71" s="65" t="str">
        <f t="shared" si="7"/>
        <v/>
      </c>
      <c r="M71" s="65" t="str">
        <f t="shared" si="20"/>
        <v/>
      </c>
      <c r="N71" s="78">
        <f t="shared" si="9"/>
        <v>0</v>
      </c>
      <c r="O71" s="79" t="str">
        <f t="shared" si="10"/>
        <v/>
      </c>
      <c r="P71" s="79" t="str">
        <f t="shared" si="21"/>
        <v/>
      </c>
      <c r="Q71" s="78">
        <f t="shared" si="11"/>
        <v>0</v>
      </c>
      <c r="R71" s="79" t="str">
        <f t="shared" si="12"/>
        <v/>
      </c>
      <c r="S71" s="79" t="str">
        <f t="shared" si="22"/>
        <v/>
      </c>
      <c r="T71" s="78">
        <f t="shared" si="13"/>
        <v>0</v>
      </c>
      <c r="U71" s="79" t="str">
        <f t="shared" si="14"/>
        <v/>
      </c>
      <c r="V71" s="79" t="str">
        <f t="shared" si="15"/>
        <v/>
      </c>
      <c r="W71" s="78">
        <f t="shared" si="16"/>
        <v>0</v>
      </c>
      <c r="X71" s="79" t="str">
        <f t="shared" si="17"/>
        <v/>
      </c>
      <c r="Y71" s="79" t="str">
        <f t="shared" si="18"/>
        <v/>
      </c>
      <c r="Z71" s="80" t="str">
        <f t="shared" si="19"/>
        <v/>
      </c>
      <c r="AA71" s="80"/>
      <c r="AB71" s="80"/>
      <c r="AC71" s="81" t="str">
        <f t="shared" si="23"/>
        <v/>
      </c>
      <c r="AF71" s="82">
        <f t="shared" si="24"/>
        <v>1</v>
      </c>
    </row>
    <row r="72" spans="2:32" x14ac:dyDescent="0.25">
      <c r="B72" s="63" t="str">
        <f t="shared" si="4"/>
        <v/>
      </c>
      <c r="C72" s="64" t="str">
        <f>IF('תנאי סף'!$AK72&lt;&gt;1,"",'תנאי סף'!C72)</f>
        <v/>
      </c>
      <c r="D72" s="64" t="str">
        <f>IF('תנאי סף'!$AK72&lt;&gt;1,"",'תנאי סף'!D72)</f>
        <v/>
      </c>
      <c r="E72" s="64" t="str">
        <f>IF('תנאי סף'!$AK72&lt;&gt;1,"",'תנאי סף'!E72)</f>
        <v/>
      </c>
      <c r="F72" s="64" t="str">
        <f>IF('תנאי סף'!$AK72&lt;&gt;1,"",'תנאי סף'!F72)</f>
        <v/>
      </c>
      <c r="G72" s="80" t="str">
        <f>IF('תנאי סף'!$AK72&lt;&gt;1,"",'תנאי סף'!I72)</f>
        <v/>
      </c>
      <c r="H72" s="80" t="str">
        <f t="shared" si="5"/>
        <v/>
      </c>
      <c r="I72" s="76"/>
      <c r="J72" s="65" t="str">
        <f>סיכום!K72</f>
        <v/>
      </c>
      <c r="K72" s="77" t="str">
        <f t="shared" si="6"/>
        <v/>
      </c>
      <c r="L72" s="65" t="str">
        <f t="shared" si="7"/>
        <v/>
      </c>
      <c r="M72" s="65" t="str">
        <f t="shared" si="20"/>
        <v/>
      </c>
      <c r="N72" s="78">
        <f t="shared" si="9"/>
        <v>0</v>
      </c>
      <c r="O72" s="79" t="str">
        <f t="shared" si="10"/>
        <v/>
      </c>
      <c r="P72" s="79" t="str">
        <f t="shared" si="21"/>
        <v/>
      </c>
      <c r="Q72" s="78">
        <f t="shared" si="11"/>
        <v>0</v>
      </c>
      <c r="R72" s="79" t="str">
        <f t="shared" si="12"/>
        <v/>
      </c>
      <c r="S72" s="79" t="str">
        <f t="shared" si="22"/>
        <v/>
      </c>
      <c r="T72" s="78">
        <f t="shared" si="13"/>
        <v>0</v>
      </c>
      <c r="U72" s="79" t="str">
        <f t="shared" si="14"/>
        <v/>
      </c>
      <c r="V72" s="79" t="str">
        <f t="shared" si="15"/>
        <v/>
      </c>
      <c r="W72" s="78">
        <f t="shared" si="16"/>
        <v>0</v>
      </c>
      <c r="X72" s="79" t="str">
        <f t="shared" si="17"/>
        <v/>
      </c>
      <c r="Y72" s="79" t="str">
        <f t="shared" si="18"/>
        <v/>
      </c>
      <c r="Z72" s="80" t="str">
        <f t="shared" si="19"/>
        <v/>
      </c>
      <c r="AA72" s="80"/>
      <c r="AB72" s="80"/>
      <c r="AC72" s="81" t="str">
        <f t="shared" si="23"/>
        <v/>
      </c>
      <c r="AF72" s="82">
        <f t="shared" si="24"/>
        <v>1</v>
      </c>
    </row>
    <row r="73" spans="2:32" x14ac:dyDescent="0.25">
      <c r="B73" s="63" t="str">
        <f t="shared" si="4"/>
        <v/>
      </c>
      <c r="C73" s="64" t="str">
        <f>IF('תנאי סף'!$AK73&lt;&gt;1,"",'תנאי סף'!C73)</f>
        <v/>
      </c>
      <c r="D73" s="64" t="str">
        <f>IF('תנאי סף'!$AK73&lt;&gt;1,"",'תנאי סף'!D73)</f>
        <v/>
      </c>
      <c r="E73" s="64" t="str">
        <f>IF('תנאי סף'!$AK73&lt;&gt;1,"",'תנאי סף'!E73)</f>
        <v/>
      </c>
      <c r="F73" s="64" t="str">
        <f>IF('תנאי סף'!$AK73&lt;&gt;1,"",'תנאי סף'!F73)</f>
        <v/>
      </c>
      <c r="G73" s="80" t="str">
        <f>IF('תנאי סף'!$AK73&lt;&gt;1,"",'תנאי סף'!I73)</f>
        <v/>
      </c>
      <c r="H73" s="80" t="str">
        <f t="shared" si="5"/>
        <v/>
      </c>
      <c r="I73" s="76"/>
      <c r="J73" s="65" t="str">
        <f>סיכום!K73</f>
        <v/>
      </c>
      <c r="K73" s="77" t="str">
        <f t="shared" si="6"/>
        <v/>
      </c>
      <c r="L73" s="65" t="str">
        <f t="shared" si="7"/>
        <v/>
      </c>
      <c r="M73" s="65" t="str">
        <f t="shared" si="20"/>
        <v/>
      </c>
      <c r="N73" s="78">
        <f t="shared" si="9"/>
        <v>0</v>
      </c>
      <c r="O73" s="79" t="str">
        <f t="shared" si="10"/>
        <v/>
      </c>
      <c r="P73" s="79" t="str">
        <f t="shared" si="21"/>
        <v/>
      </c>
      <c r="Q73" s="78">
        <f t="shared" si="11"/>
        <v>0</v>
      </c>
      <c r="R73" s="79" t="str">
        <f t="shared" si="12"/>
        <v/>
      </c>
      <c r="S73" s="79" t="str">
        <f t="shared" si="22"/>
        <v/>
      </c>
      <c r="T73" s="78">
        <f t="shared" si="13"/>
        <v>0</v>
      </c>
      <c r="U73" s="79" t="str">
        <f t="shared" si="14"/>
        <v/>
      </c>
      <c r="V73" s="79" t="str">
        <f t="shared" si="15"/>
        <v/>
      </c>
      <c r="W73" s="78">
        <f t="shared" si="16"/>
        <v>0</v>
      </c>
      <c r="X73" s="79" t="str">
        <f t="shared" si="17"/>
        <v/>
      </c>
      <c r="Y73" s="79" t="str">
        <f t="shared" si="18"/>
        <v/>
      </c>
      <c r="Z73" s="80" t="str">
        <f t="shared" si="19"/>
        <v/>
      </c>
      <c r="AA73" s="80"/>
      <c r="AB73" s="80"/>
      <c r="AC73" s="81" t="str">
        <f t="shared" si="23"/>
        <v/>
      </c>
      <c r="AF73" s="82">
        <f t="shared" si="24"/>
        <v>1</v>
      </c>
    </row>
    <row r="74" spans="2:32" x14ac:dyDescent="0.25">
      <c r="B74" s="63" t="str">
        <f t="shared" si="4"/>
        <v/>
      </c>
      <c r="C74" s="64" t="str">
        <f>IF('תנאי סף'!$AK74&lt;&gt;1,"",'תנאי סף'!C74)</f>
        <v/>
      </c>
      <c r="D74" s="64" t="str">
        <f>IF('תנאי סף'!$AK74&lt;&gt;1,"",'תנאי סף'!D74)</f>
        <v/>
      </c>
      <c r="E74" s="64" t="str">
        <f>IF('תנאי סף'!$AK74&lt;&gt;1,"",'תנאי סף'!E74)</f>
        <v/>
      </c>
      <c r="F74" s="64" t="str">
        <f>IF('תנאי סף'!$AK74&lt;&gt;1,"",'תנאי סף'!F74)</f>
        <v/>
      </c>
      <c r="G74" s="80" t="str">
        <f>IF('תנאי סף'!$AK74&lt;&gt;1,"",'תנאי סף'!I74)</f>
        <v/>
      </c>
      <c r="H74" s="80" t="str">
        <f t="shared" si="5"/>
        <v/>
      </c>
      <c r="I74" s="76"/>
      <c r="J74" s="65" t="str">
        <f>סיכום!K74</f>
        <v/>
      </c>
      <c r="K74" s="77" t="str">
        <f t="shared" si="6"/>
        <v/>
      </c>
      <c r="L74" s="65" t="str">
        <f t="shared" si="7"/>
        <v/>
      </c>
      <c r="M74" s="65" t="str">
        <f t="shared" si="20"/>
        <v/>
      </c>
      <c r="N74" s="78">
        <f t="shared" si="9"/>
        <v>0</v>
      </c>
      <c r="O74" s="79" t="str">
        <f t="shared" si="10"/>
        <v/>
      </c>
      <c r="P74" s="79" t="str">
        <f t="shared" si="21"/>
        <v/>
      </c>
      <c r="Q74" s="78">
        <f t="shared" si="11"/>
        <v>0</v>
      </c>
      <c r="R74" s="79" t="str">
        <f t="shared" si="12"/>
        <v/>
      </c>
      <c r="S74" s="79" t="str">
        <f t="shared" si="22"/>
        <v/>
      </c>
      <c r="T74" s="78">
        <f t="shared" si="13"/>
        <v>0</v>
      </c>
      <c r="U74" s="79" t="str">
        <f t="shared" si="14"/>
        <v/>
      </c>
      <c r="V74" s="79" t="str">
        <f t="shared" si="15"/>
        <v/>
      </c>
      <c r="W74" s="78">
        <f t="shared" si="16"/>
        <v>0</v>
      </c>
      <c r="X74" s="79" t="str">
        <f t="shared" si="17"/>
        <v/>
      </c>
      <c r="Y74" s="79" t="str">
        <f t="shared" si="18"/>
        <v/>
      </c>
      <c r="Z74" s="80" t="str">
        <f t="shared" si="19"/>
        <v/>
      </c>
      <c r="AA74" s="80"/>
      <c r="AB74" s="80"/>
      <c r="AC74" s="81" t="str">
        <f t="shared" si="23"/>
        <v/>
      </c>
      <c r="AF74" s="82">
        <f t="shared" si="24"/>
        <v>1</v>
      </c>
    </row>
    <row r="75" spans="2:32" x14ac:dyDescent="0.25">
      <c r="B75" s="63" t="str">
        <f t="shared" si="4"/>
        <v/>
      </c>
      <c r="C75" s="64" t="str">
        <f>IF('תנאי סף'!$AK75&lt;&gt;1,"",'תנאי סף'!C75)</f>
        <v/>
      </c>
      <c r="D75" s="64" t="str">
        <f>IF('תנאי סף'!$AK75&lt;&gt;1,"",'תנאי סף'!D75)</f>
        <v/>
      </c>
      <c r="E75" s="64" t="str">
        <f>IF('תנאי סף'!$AK75&lt;&gt;1,"",'תנאי סף'!E75)</f>
        <v/>
      </c>
      <c r="F75" s="64" t="str">
        <f>IF('תנאי סף'!$AK75&lt;&gt;1,"",'תנאי סף'!F75)</f>
        <v/>
      </c>
      <c r="G75" s="80" t="str">
        <f>IF('תנאי סף'!$AK75&lt;&gt;1,"",'תנאי סף'!I75)</f>
        <v/>
      </c>
      <c r="H75" s="80" t="str">
        <f t="shared" si="5"/>
        <v/>
      </c>
      <c r="I75" s="76"/>
      <c r="J75" s="65" t="str">
        <f>סיכום!K75</f>
        <v/>
      </c>
      <c r="K75" s="77" t="str">
        <f t="shared" si="6"/>
        <v/>
      </c>
      <c r="L75" s="65" t="str">
        <f t="shared" si="7"/>
        <v/>
      </c>
      <c r="M75" s="65" t="str">
        <f t="shared" si="20"/>
        <v/>
      </c>
      <c r="N75" s="78">
        <f t="shared" si="9"/>
        <v>0</v>
      </c>
      <c r="O75" s="79" t="str">
        <f t="shared" si="10"/>
        <v/>
      </c>
      <c r="P75" s="79" t="str">
        <f t="shared" si="21"/>
        <v/>
      </c>
      <c r="Q75" s="78">
        <f t="shared" si="11"/>
        <v>0</v>
      </c>
      <c r="R75" s="79" t="str">
        <f t="shared" si="12"/>
        <v/>
      </c>
      <c r="S75" s="79" t="str">
        <f t="shared" si="22"/>
        <v/>
      </c>
      <c r="T75" s="78">
        <f t="shared" si="13"/>
        <v>0</v>
      </c>
      <c r="U75" s="79" t="str">
        <f t="shared" si="14"/>
        <v/>
      </c>
      <c r="V75" s="79" t="str">
        <f t="shared" si="15"/>
        <v/>
      </c>
      <c r="W75" s="78">
        <f t="shared" si="16"/>
        <v>0</v>
      </c>
      <c r="X75" s="79" t="str">
        <f t="shared" si="17"/>
        <v/>
      </c>
      <c r="Y75" s="79" t="str">
        <f t="shared" si="18"/>
        <v/>
      </c>
      <c r="Z75" s="80" t="str">
        <f t="shared" si="19"/>
        <v/>
      </c>
      <c r="AA75" s="80"/>
      <c r="AB75" s="80"/>
      <c r="AC75" s="81" t="str">
        <f t="shared" si="23"/>
        <v/>
      </c>
      <c r="AF75" s="82">
        <f t="shared" si="24"/>
        <v>1</v>
      </c>
    </row>
    <row r="76" spans="2:32" x14ac:dyDescent="0.25">
      <c r="B76" s="63" t="str">
        <f t="shared" si="4"/>
        <v/>
      </c>
      <c r="C76" s="64" t="str">
        <f>IF('תנאי סף'!$AK76&lt;&gt;1,"",'תנאי סף'!C76)</f>
        <v/>
      </c>
      <c r="D76" s="64" t="str">
        <f>IF('תנאי סף'!$AK76&lt;&gt;1,"",'תנאי סף'!D76)</f>
        <v/>
      </c>
      <c r="E76" s="64" t="str">
        <f>IF('תנאי סף'!$AK76&lt;&gt;1,"",'תנאי סף'!E76)</f>
        <v/>
      </c>
      <c r="F76" s="64" t="str">
        <f>IF('תנאי סף'!$AK76&lt;&gt;1,"",'תנאי סף'!F76)</f>
        <v/>
      </c>
      <c r="G76" s="80" t="str">
        <f>IF('תנאי סף'!$AK76&lt;&gt;1,"",'תנאי סף'!I76)</f>
        <v/>
      </c>
      <c r="H76" s="80" t="str">
        <f t="shared" si="5"/>
        <v/>
      </c>
      <c r="I76" s="76"/>
      <c r="J76" s="65" t="str">
        <f>סיכום!K76</f>
        <v/>
      </c>
      <c r="K76" s="77" t="str">
        <f t="shared" si="6"/>
        <v/>
      </c>
      <c r="L76" s="65" t="str">
        <f t="shared" si="7"/>
        <v/>
      </c>
      <c r="M76" s="65" t="str">
        <f t="shared" si="20"/>
        <v/>
      </c>
      <c r="N76" s="78">
        <f t="shared" si="9"/>
        <v>0</v>
      </c>
      <c r="O76" s="79" t="str">
        <f t="shared" si="10"/>
        <v/>
      </c>
      <c r="P76" s="79" t="str">
        <f t="shared" si="21"/>
        <v/>
      </c>
      <c r="Q76" s="78">
        <f t="shared" si="11"/>
        <v>0</v>
      </c>
      <c r="R76" s="79" t="str">
        <f t="shared" si="12"/>
        <v/>
      </c>
      <c r="S76" s="79" t="str">
        <f t="shared" si="22"/>
        <v/>
      </c>
      <c r="T76" s="78">
        <f t="shared" si="13"/>
        <v>0</v>
      </c>
      <c r="U76" s="79" t="str">
        <f t="shared" si="14"/>
        <v/>
      </c>
      <c r="V76" s="79" t="str">
        <f t="shared" si="15"/>
        <v/>
      </c>
      <c r="W76" s="78">
        <f t="shared" si="16"/>
        <v>0</v>
      </c>
      <c r="X76" s="79" t="str">
        <f t="shared" si="17"/>
        <v/>
      </c>
      <c r="Y76" s="79" t="str">
        <f t="shared" si="18"/>
        <v/>
      </c>
      <c r="Z76" s="80" t="str">
        <f t="shared" si="19"/>
        <v/>
      </c>
      <c r="AA76" s="80"/>
      <c r="AB76" s="80"/>
      <c r="AC76" s="81" t="str">
        <f t="shared" si="23"/>
        <v/>
      </c>
      <c r="AF76" s="82">
        <f t="shared" si="24"/>
        <v>1</v>
      </c>
    </row>
    <row r="77" spans="2:32" x14ac:dyDescent="0.25">
      <c r="B77" s="63" t="str">
        <f t="shared" si="4"/>
        <v/>
      </c>
      <c r="C77" s="64" t="str">
        <f>IF('תנאי סף'!$AK77&lt;&gt;1,"",'תנאי סף'!C77)</f>
        <v/>
      </c>
      <c r="D77" s="64" t="str">
        <f>IF('תנאי סף'!$AK77&lt;&gt;1,"",'תנאי סף'!D77)</f>
        <v/>
      </c>
      <c r="E77" s="64" t="str">
        <f>IF('תנאי סף'!$AK77&lt;&gt;1,"",'תנאי סף'!E77)</f>
        <v/>
      </c>
      <c r="F77" s="64" t="str">
        <f>IF('תנאי סף'!$AK77&lt;&gt;1,"",'תנאי סף'!F77)</f>
        <v/>
      </c>
      <c r="G77" s="80" t="str">
        <f>IF('תנאי סף'!$AK77&lt;&gt;1,"",'תנאי סף'!I77)</f>
        <v/>
      </c>
      <c r="H77" s="80" t="str">
        <f t="shared" si="5"/>
        <v/>
      </c>
      <c r="I77" s="76"/>
      <c r="J77" s="65" t="str">
        <f>סיכום!K77</f>
        <v/>
      </c>
      <c r="K77" s="77" t="str">
        <f t="shared" si="6"/>
        <v/>
      </c>
      <c r="L77" s="65" t="str">
        <f t="shared" si="7"/>
        <v/>
      </c>
      <c r="M77" s="65" t="str">
        <f t="shared" si="20"/>
        <v/>
      </c>
      <c r="N77" s="78">
        <f t="shared" si="9"/>
        <v>0</v>
      </c>
      <c r="O77" s="79" t="str">
        <f t="shared" si="10"/>
        <v/>
      </c>
      <c r="P77" s="79" t="str">
        <f t="shared" si="21"/>
        <v/>
      </c>
      <c r="Q77" s="78">
        <f t="shared" si="11"/>
        <v>0</v>
      </c>
      <c r="R77" s="79" t="str">
        <f t="shared" si="12"/>
        <v/>
      </c>
      <c r="S77" s="79" t="str">
        <f t="shared" si="22"/>
        <v/>
      </c>
      <c r="T77" s="78">
        <f t="shared" si="13"/>
        <v>0</v>
      </c>
      <c r="U77" s="79" t="str">
        <f t="shared" si="14"/>
        <v/>
      </c>
      <c r="V77" s="79" t="str">
        <f t="shared" si="15"/>
        <v/>
      </c>
      <c r="W77" s="78">
        <f t="shared" si="16"/>
        <v>0</v>
      </c>
      <c r="X77" s="79" t="str">
        <f t="shared" si="17"/>
        <v/>
      </c>
      <c r="Y77" s="79" t="str">
        <f t="shared" si="18"/>
        <v/>
      </c>
      <c r="Z77" s="80" t="str">
        <f t="shared" si="19"/>
        <v/>
      </c>
      <c r="AA77" s="80"/>
      <c r="AB77" s="80"/>
      <c r="AC77" s="81" t="str">
        <f t="shared" si="23"/>
        <v/>
      </c>
      <c r="AF77" s="82">
        <f t="shared" si="24"/>
        <v>1</v>
      </c>
    </row>
    <row r="78" spans="2:32" x14ac:dyDescent="0.25">
      <c r="B78" s="63" t="str">
        <f t="shared" si="4"/>
        <v/>
      </c>
      <c r="C78" s="64" t="str">
        <f>IF('תנאי סף'!$AK78&lt;&gt;1,"",'תנאי סף'!C78)</f>
        <v/>
      </c>
      <c r="D78" s="64" t="str">
        <f>IF('תנאי סף'!$AK78&lt;&gt;1,"",'תנאי סף'!D78)</f>
        <v/>
      </c>
      <c r="E78" s="64" t="str">
        <f>IF('תנאי סף'!$AK78&lt;&gt;1,"",'תנאי סף'!E78)</f>
        <v/>
      </c>
      <c r="F78" s="64" t="str">
        <f>IF('תנאי סף'!$AK78&lt;&gt;1,"",'תנאי סף'!F78)</f>
        <v/>
      </c>
      <c r="G78" s="80" t="str">
        <f>IF('תנאי סף'!$AK78&lt;&gt;1,"",'תנאי סף'!I78)</f>
        <v/>
      </c>
      <c r="H78" s="80" t="str">
        <f t="shared" si="5"/>
        <v/>
      </c>
      <c r="I78" s="76"/>
      <c r="J78" s="65" t="str">
        <f>סיכום!K78</f>
        <v/>
      </c>
      <c r="K78" s="77" t="str">
        <f t="shared" si="6"/>
        <v/>
      </c>
      <c r="L78" s="65" t="str">
        <f t="shared" si="7"/>
        <v/>
      </c>
      <c r="M78" s="65" t="str">
        <f t="shared" si="20"/>
        <v/>
      </c>
      <c r="N78" s="78">
        <f t="shared" si="9"/>
        <v>0</v>
      </c>
      <c r="O78" s="79" t="str">
        <f t="shared" si="10"/>
        <v/>
      </c>
      <c r="P78" s="79" t="str">
        <f t="shared" si="21"/>
        <v/>
      </c>
      <c r="Q78" s="78">
        <f t="shared" si="11"/>
        <v>0</v>
      </c>
      <c r="R78" s="79" t="str">
        <f t="shared" si="12"/>
        <v/>
      </c>
      <c r="S78" s="79" t="str">
        <f t="shared" si="22"/>
        <v/>
      </c>
      <c r="T78" s="78">
        <f t="shared" si="13"/>
        <v>0</v>
      </c>
      <c r="U78" s="79" t="str">
        <f t="shared" si="14"/>
        <v/>
      </c>
      <c r="V78" s="79" t="str">
        <f t="shared" si="15"/>
        <v/>
      </c>
      <c r="W78" s="78">
        <f t="shared" si="16"/>
        <v>0</v>
      </c>
      <c r="X78" s="79" t="str">
        <f t="shared" si="17"/>
        <v/>
      </c>
      <c r="Y78" s="79" t="str">
        <f t="shared" si="18"/>
        <v/>
      </c>
      <c r="Z78" s="80" t="str">
        <f t="shared" si="19"/>
        <v/>
      </c>
      <c r="AA78" s="80"/>
      <c r="AB78" s="80"/>
      <c r="AC78" s="81" t="str">
        <f t="shared" si="23"/>
        <v/>
      </c>
      <c r="AF78" s="82">
        <f t="shared" si="24"/>
        <v>1</v>
      </c>
    </row>
    <row r="79" spans="2:32" x14ac:dyDescent="0.25">
      <c r="B79" s="63" t="str">
        <f t="shared" si="4"/>
        <v/>
      </c>
      <c r="C79" s="64" t="str">
        <f>IF('תנאי סף'!$AK79&lt;&gt;1,"",'תנאי סף'!C79)</f>
        <v/>
      </c>
      <c r="D79" s="64" t="str">
        <f>IF('תנאי סף'!$AK79&lt;&gt;1,"",'תנאי סף'!D79)</f>
        <v/>
      </c>
      <c r="E79" s="64" t="str">
        <f>IF('תנאי סף'!$AK79&lt;&gt;1,"",'תנאי סף'!E79)</f>
        <v/>
      </c>
      <c r="F79" s="64" t="str">
        <f>IF('תנאי סף'!$AK79&lt;&gt;1,"",'תנאי סף'!F79)</f>
        <v/>
      </c>
      <c r="G79" s="80" t="str">
        <f>IF('תנאי סף'!$AK79&lt;&gt;1,"",'תנאי סף'!I79)</f>
        <v/>
      </c>
      <c r="H79" s="80" t="str">
        <f t="shared" si="5"/>
        <v/>
      </c>
      <c r="I79" s="76"/>
      <c r="J79" s="65" t="str">
        <f>סיכום!K79</f>
        <v/>
      </c>
      <c r="K79" s="77" t="str">
        <f t="shared" si="6"/>
        <v/>
      </c>
      <c r="L79" s="65" t="str">
        <f t="shared" si="7"/>
        <v/>
      </c>
      <c r="M79" s="65" t="str">
        <f t="shared" si="20"/>
        <v/>
      </c>
      <c r="N79" s="78">
        <f t="shared" si="9"/>
        <v>0</v>
      </c>
      <c r="O79" s="79" t="str">
        <f t="shared" si="10"/>
        <v/>
      </c>
      <c r="P79" s="79" t="str">
        <f t="shared" si="21"/>
        <v/>
      </c>
      <c r="Q79" s="78">
        <f t="shared" si="11"/>
        <v>0</v>
      </c>
      <c r="R79" s="79" t="str">
        <f t="shared" si="12"/>
        <v/>
      </c>
      <c r="S79" s="79" t="str">
        <f t="shared" si="22"/>
        <v/>
      </c>
      <c r="T79" s="78">
        <f t="shared" si="13"/>
        <v>0</v>
      </c>
      <c r="U79" s="79" t="str">
        <f t="shared" si="14"/>
        <v/>
      </c>
      <c r="V79" s="79" t="str">
        <f t="shared" si="15"/>
        <v/>
      </c>
      <c r="W79" s="78">
        <f t="shared" si="16"/>
        <v>0</v>
      </c>
      <c r="X79" s="79" t="str">
        <f t="shared" si="17"/>
        <v/>
      </c>
      <c r="Y79" s="79" t="str">
        <f t="shared" si="18"/>
        <v/>
      </c>
      <c r="Z79" s="80" t="str">
        <f t="shared" si="19"/>
        <v/>
      </c>
      <c r="AA79" s="80"/>
      <c r="AB79" s="80"/>
      <c r="AC79" s="81" t="str">
        <f t="shared" si="23"/>
        <v/>
      </c>
      <c r="AF79" s="82">
        <f t="shared" si="24"/>
        <v>1</v>
      </c>
    </row>
    <row r="80" spans="2:32" x14ac:dyDescent="0.25">
      <c r="B80" s="63" t="str">
        <f t="shared" si="4"/>
        <v/>
      </c>
      <c r="C80" s="64" t="str">
        <f>IF('תנאי סף'!$AK80&lt;&gt;1,"",'תנאי סף'!C80)</f>
        <v/>
      </c>
      <c r="D80" s="64" t="str">
        <f>IF('תנאי סף'!$AK80&lt;&gt;1,"",'תנאי סף'!D80)</f>
        <v/>
      </c>
      <c r="E80" s="64" t="str">
        <f>IF('תנאי סף'!$AK80&lt;&gt;1,"",'תנאי סף'!E80)</f>
        <v/>
      </c>
      <c r="F80" s="64" t="str">
        <f>IF('תנאי סף'!$AK80&lt;&gt;1,"",'תנאי סף'!F80)</f>
        <v/>
      </c>
      <c r="G80" s="80" t="str">
        <f>IF('תנאי סף'!$AK80&lt;&gt;1,"",'תנאי סף'!I80)</f>
        <v/>
      </c>
      <c r="H80" s="80" t="str">
        <f t="shared" si="5"/>
        <v/>
      </c>
      <c r="I80" s="76"/>
      <c r="J80" s="65" t="str">
        <f>סיכום!K80</f>
        <v/>
      </c>
      <c r="K80" s="77" t="str">
        <f t="shared" si="6"/>
        <v/>
      </c>
      <c r="L80" s="65" t="str">
        <f t="shared" si="7"/>
        <v/>
      </c>
      <c r="M80" s="65" t="str">
        <f t="shared" si="20"/>
        <v/>
      </c>
      <c r="N80" s="78">
        <f t="shared" si="9"/>
        <v>0</v>
      </c>
      <c r="O80" s="79" t="str">
        <f t="shared" si="10"/>
        <v/>
      </c>
      <c r="P80" s="79" t="str">
        <f t="shared" si="21"/>
        <v/>
      </c>
      <c r="Q80" s="78">
        <f t="shared" si="11"/>
        <v>0</v>
      </c>
      <c r="R80" s="79" t="str">
        <f t="shared" si="12"/>
        <v/>
      </c>
      <c r="S80" s="79" t="str">
        <f t="shared" si="22"/>
        <v/>
      </c>
      <c r="T80" s="78">
        <f t="shared" si="13"/>
        <v>0</v>
      </c>
      <c r="U80" s="79" t="str">
        <f t="shared" si="14"/>
        <v/>
      </c>
      <c r="V80" s="79" t="str">
        <f t="shared" si="15"/>
        <v/>
      </c>
      <c r="W80" s="78">
        <f t="shared" si="16"/>
        <v>0</v>
      </c>
      <c r="X80" s="79" t="str">
        <f t="shared" si="17"/>
        <v/>
      </c>
      <c r="Y80" s="79" t="str">
        <f t="shared" si="18"/>
        <v/>
      </c>
      <c r="Z80" s="80" t="str">
        <f t="shared" si="19"/>
        <v/>
      </c>
      <c r="AA80" s="80"/>
      <c r="AB80" s="80"/>
      <c r="AC80" s="81" t="str">
        <f t="shared" si="23"/>
        <v/>
      </c>
      <c r="AF80" s="82">
        <f t="shared" si="24"/>
        <v>1</v>
      </c>
    </row>
    <row r="81" spans="2:32" x14ac:dyDescent="0.25">
      <c r="B81" s="63" t="str">
        <f t="shared" si="4"/>
        <v/>
      </c>
      <c r="C81" s="64" t="str">
        <f>IF('תנאי סף'!$AK81&lt;&gt;1,"",'תנאי סף'!C81)</f>
        <v/>
      </c>
      <c r="D81" s="64" t="str">
        <f>IF('תנאי סף'!$AK81&lt;&gt;1,"",'תנאי סף'!D81)</f>
        <v/>
      </c>
      <c r="E81" s="64" t="str">
        <f>IF('תנאי סף'!$AK81&lt;&gt;1,"",'תנאי סף'!E81)</f>
        <v/>
      </c>
      <c r="F81" s="64" t="str">
        <f>IF('תנאי סף'!$AK81&lt;&gt;1,"",'תנאי סף'!F81)</f>
        <v/>
      </c>
      <c r="G81" s="80" t="str">
        <f>IF('תנאי סף'!$AK81&lt;&gt;1,"",'תנאי סף'!I81)</f>
        <v/>
      </c>
      <c r="H81" s="80" t="str">
        <f t="shared" si="5"/>
        <v/>
      </c>
      <c r="I81" s="76"/>
      <c r="J81" s="65" t="str">
        <f>סיכום!K81</f>
        <v/>
      </c>
      <c r="K81" s="77" t="str">
        <f t="shared" si="6"/>
        <v/>
      </c>
      <c r="L81" s="65" t="str">
        <f t="shared" si="7"/>
        <v/>
      </c>
      <c r="M81" s="65" t="str">
        <f t="shared" si="20"/>
        <v/>
      </c>
      <c r="N81" s="78">
        <f t="shared" si="9"/>
        <v>0</v>
      </c>
      <c r="O81" s="79" t="str">
        <f t="shared" si="10"/>
        <v/>
      </c>
      <c r="P81" s="79" t="str">
        <f t="shared" si="21"/>
        <v/>
      </c>
      <c r="Q81" s="78">
        <f t="shared" si="11"/>
        <v>0</v>
      </c>
      <c r="R81" s="79" t="str">
        <f t="shared" si="12"/>
        <v/>
      </c>
      <c r="S81" s="79" t="str">
        <f t="shared" si="22"/>
        <v/>
      </c>
      <c r="T81" s="78">
        <f t="shared" si="13"/>
        <v>0</v>
      </c>
      <c r="U81" s="79" t="str">
        <f t="shared" si="14"/>
        <v/>
      </c>
      <c r="V81" s="79" t="str">
        <f t="shared" si="15"/>
        <v/>
      </c>
      <c r="W81" s="78">
        <f t="shared" si="16"/>
        <v>0</v>
      </c>
      <c r="X81" s="79" t="str">
        <f t="shared" si="17"/>
        <v/>
      </c>
      <c r="Y81" s="79" t="str">
        <f t="shared" si="18"/>
        <v/>
      </c>
      <c r="Z81" s="80" t="str">
        <f t="shared" si="19"/>
        <v/>
      </c>
      <c r="AA81" s="80"/>
      <c r="AB81" s="80"/>
      <c r="AC81" s="81" t="str">
        <f t="shared" si="23"/>
        <v/>
      </c>
      <c r="AF81" s="82">
        <f t="shared" si="24"/>
        <v>1</v>
      </c>
    </row>
    <row r="82" spans="2:32" x14ac:dyDescent="0.25">
      <c r="B82" s="63" t="str">
        <f t="shared" si="4"/>
        <v/>
      </c>
      <c r="C82" s="64" t="str">
        <f>IF('תנאי סף'!$AK82&lt;&gt;1,"",'תנאי סף'!C82)</f>
        <v/>
      </c>
      <c r="D82" s="64" t="str">
        <f>IF('תנאי סף'!$AK82&lt;&gt;1,"",'תנאי סף'!D82)</f>
        <v/>
      </c>
      <c r="E82" s="64" t="str">
        <f>IF('תנאי סף'!$AK82&lt;&gt;1,"",'תנאי סף'!E82)</f>
        <v/>
      </c>
      <c r="F82" s="64" t="str">
        <f>IF('תנאי סף'!$AK82&lt;&gt;1,"",'תנאי סף'!F82)</f>
        <v/>
      </c>
      <c r="G82" s="80" t="str">
        <f>IF('תנאי סף'!$AK82&lt;&gt;1,"",'תנאי סף'!I82)</f>
        <v/>
      </c>
      <c r="H82" s="80" t="str">
        <f t="shared" si="5"/>
        <v/>
      </c>
      <c r="I82" s="76"/>
      <c r="J82" s="65" t="str">
        <f>סיכום!K82</f>
        <v/>
      </c>
      <c r="K82" s="77" t="str">
        <f t="shared" si="6"/>
        <v/>
      </c>
      <c r="L82" s="65" t="str">
        <f t="shared" si="7"/>
        <v/>
      </c>
      <c r="M82" s="65" t="str">
        <f t="shared" si="20"/>
        <v/>
      </c>
      <c r="N82" s="78">
        <f t="shared" si="9"/>
        <v>0</v>
      </c>
      <c r="O82" s="79" t="str">
        <f t="shared" si="10"/>
        <v/>
      </c>
      <c r="P82" s="79" t="str">
        <f t="shared" si="21"/>
        <v/>
      </c>
      <c r="Q82" s="78">
        <f t="shared" si="11"/>
        <v>0</v>
      </c>
      <c r="R82" s="79" t="str">
        <f t="shared" si="12"/>
        <v/>
      </c>
      <c r="S82" s="79" t="str">
        <f t="shared" si="22"/>
        <v/>
      </c>
      <c r="T82" s="78">
        <f t="shared" si="13"/>
        <v>0</v>
      </c>
      <c r="U82" s="79" t="str">
        <f t="shared" si="14"/>
        <v/>
      </c>
      <c r="V82" s="79" t="str">
        <f t="shared" si="15"/>
        <v/>
      </c>
      <c r="W82" s="78">
        <f t="shared" si="16"/>
        <v>0</v>
      </c>
      <c r="X82" s="79" t="str">
        <f t="shared" si="17"/>
        <v/>
      </c>
      <c r="Y82" s="79" t="str">
        <f t="shared" si="18"/>
        <v/>
      </c>
      <c r="Z82" s="80" t="str">
        <f t="shared" si="19"/>
        <v/>
      </c>
      <c r="AA82" s="80"/>
      <c r="AB82" s="80"/>
      <c r="AC82" s="81" t="str">
        <f t="shared" si="23"/>
        <v/>
      </c>
      <c r="AF82" s="82">
        <f t="shared" si="24"/>
        <v>1</v>
      </c>
    </row>
    <row r="83" spans="2:32" x14ac:dyDescent="0.25">
      <c r="B83" s="63" t="str">
        <f t="shared" si="4"/>
        <v/>
      </c>
      <c r="C83" s="64" t="str">
        <f>IF('תנאי סף'!$AK83&lt;&gt;1,"",'תנאי סף'!C83)</f>
        <v/>
      </c>
      <c r="D83" s="64" t="str">
        <f>IF('תנאי סף'!$AK83&lt;&gt;1,"",'תנאי סף'!D83)</f>
        <v/>
      </c>
      <c r="E83" s="64" t="str">
        <f>IF('תנאי סף'!$AK83&lt;&gt;1,"",'תנאי סף'!E83)</f>
        <v/>
      </c>
      <c r="F83" s="64" t="str">
        <f>IF('תנאי סף'!$AK83&lt;&gt;1,"",'תנאי סף'!F83)</f>
        <v/>
      </c>
      <c r="G83" s="80" t="str">
        <f>IF('תנאי סף'!$AK83&lt;&gt;1,"",'תנאי סף'!I83)</f>
        <v/>
      </c>
      <c r="H83" s="80" t="str">
        <f t="shared" si="5"/>
        <v/>
      </c>
      <c r="I83" s="76"/>
      <c r="J83" s="65" t="str">
        <f>סיכום!K83</f>
        <v/>
      </c>
      <c r="K83" s="77" t="str">
        <f t="shared" si="6"/>
        <v/>
      </c>
      <c r="L83" s="65" t="str">
        <f t="shared" si="7"/>
        <v/>
      </c>
      <c r="M83" s="65" t="str">
        <f t="shared" si="20"/>
        <v/>
      </c>
      <c r="N83" s="78">
        <f t="shared" si="9"/>
        <v>0</v>
      </c>
      <c r="O83" s="79" t="str">
        <f t="shared" si="10"/>
        <v/>
      </c>
      <c r="P83" s="79" t="str">
        <f t="shared" si="21"/>
        <v/>
      </c>
      <c r="Q83" s="78">
        <f t="shared" si="11"/>
        <v>0</v>
      </c>
      <c r="R83" s="79" t="str">
        <f t="shared" si="12"/>
        <v/>
      </c>
      <c r="S83" s="79" t="str">
        <f t="shared" si="22"/>
        <v/>
      </c>
      <c r="T83" s="78">
        <f t="shared" si="13"/>
        <v>0</v>
      </c>
      <c r="U83" s="79" t="str">
        <f t="shared" si="14"/>
        <v/>
      </c>
      <c r="V83" s="79" t="str">
        <f t="shared" si="15"/>
        <v/>
      </c>
      <c r="W83" s="78">
        <f t="shared" si="16"/>
        <v>0</v>
      </c>
      <c r="X83" s="79" t="str">
        <f t="shared" si="17"/>
        <v/>
      </c>
      <c r="Y83" s="79" t="str">
        <f t="shared" si="18"/>
        <v/>
      </c>
      <c r="Z83" s="80" t="str">
        <f t="shared" si="19"/>
        <v/>
      </c>
      <c r="AA83" s="80"/>
      <c r="AB83" s="80"/>
      <c r="AC83" s="81" t="str">
        <f t="shared" si="23"/>
        <v/>
      </c>
      <c r="AF83" s="82">
        <f t="shared" si="24"/>
        <v>1</v>
      </c>
    </row>
    <row r="84" spans="2:32" x14ac:dyDescent="0.25">
      <c r="B84" s="63" t="str">
        <f t="shared" si="4"/>
        <v/>
      </c>
      <c r="C84" s="64" t="str">
        <f>IF('תנאי סף'!$AK84&lt;&gt;1,"",'תנאי סף'!C84)</f>
        <v/>
      </c>
      <c r="D84" s="64" t="str">
        <f>IF('תנאי סף'!$AK84&lt;&gt;1,"",'תנאי סף'!D84)</f>
        <v/>
      </c>
      <c r="E84" s="64" t="str">
        <f>IF('תנאי סף'!$AK84&lt;&gt;1,"",'תנאי סף'!E84)</f>
        <v/>
      </c>
      <c r="F84" s="64" t="str">
        <f>IF('תנאי סף'!$AK84&lt;&gt;1,"",'תנאי סף'!F84)</f>
        <v/>
      </c>
      <c r="G84" s="80" t="str">
        <f>IF('תנאי סף'!$AK84&lt;&gt;1,"",'תנאי סף'!I84)</f>
        <v/>
      </c>
      <c r="H84" s="80" t="str">
        <f t="shared" si="5"/>
        <v/>
      </c>
      <c r="I84" s="76"/>
      <c r="J84" s="65" t="str">
        <f>סיכום!K84</f>
        <v/>
      </c>
      <c r="K84" s="77" t="str">
        <f t="shared" si="6"/>
        <v/>
      </c>
      <c r="L84" s="65" t="str">
        <f t="shared" si="7"/>
        <v/>
      </c>
      <c r="M84" s="65" t="str">
        <f t="shared" si="20"/>
        <v/>
      </c>
      <c r="N84" s="78">
        <f t="shared" si="9"/>
        <v>0</v>
      </c>
      <c r="O84" s="79" t="str">
        <f t="shared" si="10"/>
        <v/>
      </c>
      <c r="P84" s="79" t="str">
        <f t="shared" si="21"/>
        <v/>
      </c>
      <c r="Q84" s="78">
        <f t="shared" si="11"/>
        <v>0</v>
      </c>
      <c r="R84" s="79" t="str">
        <f t="shared" si="12"/>
        <v/>
      </c>
      <c r="S84" s="79" t="str">
        <f t="shared" si="22"/>
        <v/>
      </c>
      <c r="T84" s="78">
        <f t="shared" si="13"/>
        <v>0</v>
      </c>
      <c r="U84" s="79" t="str">
        <f t="shared" si="14"/>
        <v/>
      </c>
      <c r="V84" s="79" t="str">
        <f t="shared" si="15"/>
        <v/>
      </c>
      <c r="W84" s="78">
        <f t="shared" si="16"/>
        <v>0</v>
      </c>
      <c r="X84" s="79" t="str">
        <f t="shared" si="17"/>
        <v/>
      </c>
      <c r="Y84" s="79" t="str">
        <f t="shared" si="18"/>
        <v/>
      </c>
      <c r="Z84" s="80" t="str">
        <f t="shared" si="19"/>
        <v/>
      </c>
      <c r="AA84" s="80"/>
      <c r="AB84" s="80"/>
      <c r="AC84" s="81" t="str">
        <f t="shared" si="23"/>
        <v/>
      </c>
      <c r="AF84" s="82">
        <f t="shared" si="24"/>
        <v>1</v>
      </c>
    </row>
    <row r="85" spans="2:32" x14ac:dyDescent="0.25">
      <c r="B85" s="63" t="str">
        <f t="shared" si="4"/>
        <v/>
      </c>
      <c r="C85" s="64" t="str">
        <f>IF('תנאי סף'!$AK85&lt;&gt;1,"",'תנאי סף'!C85)</f>
        <v/>
      </c>
      <c r="D85" s="64" t="str">
        <f>IF('תנאי סף'!$AK85&lt;&gt;1,"",'תנאי סף'!D85)</f>
        <v/>
      </c>
      <c r="E85" s="64" t="str">
        <f>IF('תנאי סף'!$AK85&lt;&gt;1,"",'תנאי סף'!E85)</f>
        <v/>
      </c>
      <c r="F85" s="64" t="str">
        <f>IF('תנאי סף'!$AK85&lt;&gt;1,"",'תנאי סף'!F85)</f>
        <v/>
      </c>
      <c r="G85" s="80" t="str">
        <f>IF('תנאי סף'!$AK85&lt;&gt;1,"",'תנאי סף'!I85)</f>
        <v/>
      </c>
      <c r="H85" s="80" t="str">
        <f t="shared" si="5"/>
        <v/>
      </c>
      <c r="I85" s="76"/>
      <c r="J85" s="65" t="str">
        <f>סיכום!K85</f>
        <v/>
      </c>
      <c r="K85" s="77" t="str">
        <f t="shared" si="6"/>
        <v/>
      </c>
      <c r="L85" s="65" t="str">
        <f t="shared" si="7"/>
        <v/>
      </c>
      <c r="M85" s="65" t="str">
        <f t="shared" si="20"/>
        <v/>
      </c>
      <c r="N85" s="78">
        <f t="shared" si="9"/>
        <v>0</v>
      </c>
      <c r="O85" s="79" t="str">
        <f t="shared" si="10"/>
        <v/>
      </c>
      <c r="P85" s="79" t="str">
        <f t="shared" si="21"/>
        <v/>
      </c>
      <c r="Q85" s="78">
        <f t="shared" si="11"/>
        <v>0</v>
      </c>
      <c r="R85" s="79" t="str">
        <f t="shared" si="12"/>
        <v/>
      </c>
      <c r="S85" s="79" t="str">
        <f t="shared" si="22"/>
        <v/>
      </c>
      <c r="T85" s="78">
        <f t="shared" si="13"/>
        <v>0</v>
      </c>
      <c r="U85" s="79" t="str">
        <f t="shared" si="14"/>
        <v/>
      </c>
      <c r="V85" s="79" t="str">
        <f t="shared" si="15"/>
        <v/>
      </c>
      <c r="W85" s="78">
        <f t="shared" si="16"/>
        <v>0</v>
      </c>
      <c r="X85" s="79" t="str">
        <f t="shared" si="17"/>
        <v/>
      </c>
      <c r="Y85" s="79" t="str">
        <f t="shared" si="18"/>
        <v/>
      </c>
      <c r="Z85" s="80" t="str">
        <f t="shared" si="19"/>
        <v/>
      </c>
      <c r="AA85" s="80"/>
      <c r="AB85" s="80"/>
      <c r="AC85" s="81" t="str">
        <f t="shared" si="23"/>
        <v/>
      </c>
      <c r="AF85" s="82">
        <f t="shared" si="24"/>
        <v>1</v>
      </c>
    </row>
    <row r="86" spans="2:32" x14ac:dyDescent="0.25">
      <c r="B86" s="63" t="str">
        <f t="shared" si="4"/>
        <v/>
      </c>
      <c r="C86" s="64" t="str">
        <f>IF('תנאי סף'!$AK86&lt;&gt;1,"",'תנאי סף'!C86)</f>
        <v/>
      </c>
      <c r="D86" s="64" t="str">
        <f>IF('תנאי סף'!$AK86&lt;&gt;1,"",'תנאי סף'!D86)</f>
        <v/>
      </c>
      <c r="E86" s="64" t="str">
        <f>IF('תנאי סף'!$AK86&lt;&gt;1,"",'תנאי סף'!E86)</f>
        <v/>
      </c>
      <c r="F86" s="64" t="str">
        <f>IF('תנאי סף'!$AK86&lt;&gt;1,"",'תנאי סף'!F86)</f>
        <v/>
      </c>
      <c r="G86" s="80" t="str">
        <f>IF('תנאי סף'!$AK86&lt;&gt;1,"",'תנאי סף'!I86)</f>
        <v/>
      </c>
      <c r="H86" s="80" t="str">
        <f t="shared" si="5"/>
        <v/>
      </c>
      <c r="I86" s="76"/>
      <c r="J86" s="65" t="str">
        <f>סיכום!K86</f>
        <v/>
      </c>
      <c r="K86" s="77" t="str">
        <f t="shared" si="6"/>
        <v/>
      </c>
      <c r="L86" s="65" t="str">
        <f t="shared" si="7"/>
        <v/>
      </c>
      <c r="M86" s="65" t="str">
        <f t="shared" si="20"/>
        <v/>
      </c>
      <c r="N86" s="78">
        <f t="shared" si="9"/>
        <v>0</v>
      </c>
      <c r="O86" s="79" t="str">
        <f t="shared" si="10"/>
        <v/>
      </c>
      <c r="P86" s="79" t="str">
        <f t="shared" si="21"/>
        <v/>
      </c>
      <c r="Q86" s="78">
        <f t="shared" si="11"/>
        <v>0</v>
      </c>
      <c r="R86" s="79" t="str">
        <f t="shared" si="12"/>
        <v/>
      </c>
      <c r="S86" s="79" t="str">
        <f t="shared" si="22"/>
        <v/>
      </c>
      <c r="T86" s="78">
        <f t="shared" si="13"/>
        <v>0</v>
      </c>
      <c r="U86" s="79" t="str">
        <f t="shared" si="14"/>
        <v/>
      </c>
      <c r="V86" s="79" t="str">
        <f t="shared" si="15"/>
        <v/>
      </c>
      <c r="W86" s="78">
        <f t="shared" si="16"/>
        <v>0</v>
      </c>
      <c r="X86" s="79" t="str">
        <f t="shared" si="17"/>
        <v/>
      </c>
      <c r="Y86" s="79" t="str">
        <f t="shared" si="18"/>
        <v/>
      </c>
      <c r="Z86" s="80" t="str">
        <f t="shared" si="19"/>
        <v/>
      </c>
      <c r="AA86" s="80"/>
      <c r="AB86" s="80"/>
      <c r="AC86" s="81" t="str">
        <f t="shared" si="23"/>
        <v/>
      </c>
      <c r="AF86" s="82">
        <f t="shared" si="24"/>
        <v>1</v>
      </c>
    </row>
    <row r="87" spans="2:32" x14ac:dyDescent="0.25">
      <c r="B87" s="63" t="str">
        <f t="shared" si="4"/>
        <v/>
      </c>
      <c r="C87" s="64" t="str">
        <f>IF('תנאי סף'!$AK87&lt;&gt;1,"",'תנאי סף'!C87)</f>
        <v/>
      </c>
      <c r="D87" s="64" t="str">
        <f>IF('תנאי סף'!$AK87&lt;&gt;1,"",'תנאי סף'!D87)</f>
        <v/>
      </c>
      <c r="E87" s="64" t="str">
        <f>IF('תנאי סף'!$AK87&lt;&gt;1,"",'תנאי סף'!E87)</f>
        <v/>
      </c>
      <c r="F87" s="64" t="str">
        <f>IF('תנאי סף'!$AK87&lt;&gt;1,"",'תנאי סף'!F87)</f>
        <v/>
      </c>
      <c r="G87" s="80" t="str">
        <f>IF('תנאי סף'!$AK87&lt;&gt;1,"",'תנאי סף'!I87)</f>
        <v/>
      </c>
      <c r="H87" s="80" t="str">
        <f t="shared" si="5"/>
        <v/>
      </c>
      <c r="I87" s="76"/>
      <c r="J87" s="65" t="str">
        <f>סיכום!K87</f>
        <v/>
      </c>
      <c r="K87" s="77" t="str">
        <f t="shared" si="6"/>
        <v/>
      </c>
      <c r="L87" s="65" t="str">
        <f t="shared" si="7"/>
        <v/>
      </c>
      <c r="M87" s="65" t="str">
        <f t="shared" si="20"/>
        <v/>
      </c>
      <c r="N87" s="78">
        <f t="shared" si="9"/>
        <v>0</v>
      </c>
      <c r="O87" s="79" t="str">
        <f t="shared" si="10"/>
        <v/>
      </c>
      <c r="P87" s="79" t="str">
        <f t="shared" si="21"/>
        <v/>
      </c>
      <c r="Q87" s="78">
        <f t="shared" si="11"/>
        <v>0</v>
      </c>
      <c r="R87" s="79" t="str">
        <f t="shared" si="12"/>
        <v/>
      </c>
      <c r="S87" s="79" t="str">
        <f t="shared" si="22"/>
        <v/>
      </c>
      <c r="T87" s="78">
        <f t="shared" si="13"/>
        <v>0</v>
      </c>
      <c r="U87" s="79" t="str">
        <f t="shared" si="14"/>
        <v/>
      </c>
      <c r="V87" s="79" t="str">
        <f t="shared" si="15"/>
        <v/>
      </c>
      <c r="W87" s="78">
        <f t="shared" si="16"/>
        <v>0</v>
      </c>
      <c r="X87" s="79" t="str">
        <f t="shared" si="17"/>
        <v/>
      </c>
      <c r="Y87" s="79" t="str">
        <f t="shared" si="18"/>
        <v/>
      </c>
      <c r="Z87" s="80" t="str">
        <f t="shared" si="19"/>
        <v/>
      </c>
      <c r="AA87" s="80"/>
      <c r="AB87" s="80"/>
      <c r="AC87" s="81" t="str">
        <f t="shared" si="23"/>
        <v/>
      </c>
      <c r="AF87" s="82">
        <f t="shared" si="24"/>
        <v>1</v>
      </c>
    </row>
    <row r="88" spans="2:32" x14ac:dyDescent="0.25">
      <c r="B88" s="63" t="str">
        <f t="shared" si="4"/>
        <v/>
      </c>
      <c r="C88" s="64" t="str">
        <f>IF('תנאי סף'!$AK88&lt;&gt;1,"",'תנאי סף'!C88)</f>
        <v/>
      </c>
      <c r="D88" s="64" t="str">
        <f>IF('תנאי סף'!$AK88&lt;&gt;1,"",'תנאי סף'!D88)</f>
        <v/>
      </c>
      <c r="E88" s="64" t="str">
        <f>IF('תנאי סף'!$AK88&lt;&gt;1,"",'תנאי סף'!E88)</f>
        <v/>
      </c>
      <c r="F88" s="64" t="str">
        <f>IF('תנאי סף'!$AK88&lt;&gt;1,"",'תנאי סף'!F88)</f>
        <v/>
      </c>
      <c r="G88" s="80" t="str">
        <f>IF('תנאי סף'!$AK88&lt;&gt;1,"",'תנאי סף'!I88)</f>
        <v/>
      </c>
      <c r="H88" s="80" t="str">
        <f t="shared" si="5"/>
        <v/>
      </c>
      <c r="I88" s="76"/>
      <c r="J88" s="65" t="str">
        <f>סיכום!K88</f>
        <v/>
      </c>
      <c r="K88" s="77" t="str">
        <f t="shared" si="6"/>
        <v/>
      </c>
      <c r="L88" s="65" t="str">
        <f t="shared" si="7"/>
        <v/>
      </c>
      <c r="M88" s="65" t="str">
        <f t="shared" si="20"/>
        <v/>
      </c>
      <c r="N88" s="78">
        <f t="shared" si="9"/>
        <v>0</v>
      </c>
      <c r="O88" s="79" t="str">
        <f t="shared" si="10"/>
        <v/>
      </c>
      <c r="P88" s="79" t="str">
        <f t="shared" si="21"/>
        <v/>
      </c>
      <c r="Q88" s="78">
        <f t="shared" si="11"/>
        <v>0</v>
      </c>
      <c r="R88" s="79" t="str">
        <f t="shared" si="12"/>
        <v/>
      </c>
      <c r="S88" s="79" t="str">
        <f t="shared" si="22"/>
        <v/>
      </c>
      <c r="T88" s="78">
        <f t="shared" si="13"/>
        <v>0</v>
      </c>
      <c r="U88" s="79" t="str">
        <f t="shared" si="14"/>
        <v/>
      </c>
      <c r="V88" s="79" t="str">
        <f t="shared" si="15"/>
        <v/>
      </c>
      <c r="W88" s="78">
        <f t="shared" si="16"/>
        <v>0</v>
      </c>
      <c r="X88" s="79" t="str">
        <f t="shared" si="17"/>
        <v/>
      </c>
      <c r="Y88" s="79" t="str">
        <f t="shared" si="18"/>
        <v/>
      </c>
      <c r="Z88" s="80" t="str">
        <f t="shared" si="19"/>
        <v/>
      </c>
      <c r="AA88" s="80"/>
      <c r="AB88" s="80"/>
      <c r="AC88" s="81" t="str">
        <f t="shared" si="23"/>
        <v/>
      </c>
      <c r="AF88" s="82">
        <f t="shared" si="24"/>
        <v>1</v>
      </c>
    </row>
    <row r="89" spans="2:32" x14ac:dyDescent="0.25">
      <c r="B89" s="63" t="str">
        <f t="shared" si="4"/>
        <v/>
      </c>
      <c r="C89" s="64" t="str">
        <f>IF('תנאי סף'!$AK89&lt;&gt;1,"",'תנאי סף'!C89)</f>
        <v/>
      </c>
      <c r="D89" s="64" t="str">
        <f>IF('תנאי סף'!$AK89&lt;&gt;1,"",'תנאי סף'!D89)</f>
        <v/>
      </c>
      <c r="E89" s="64" t="str">
        <f>IF('תנאי סף'!$AK89&lt;&gt;1,"",'תנאי סף'!E89)</f>
        <v/>
      </c>
      <c r="F89" s="64" t="str">
        <f>IF('תנאי סף'!$AK89&lt;&gt;1,"",'תנאי סף'!F89)</f>
        <v/>
      </c>
      <c r="G89" s="80" t="str">
        <f>IF('תנאי סף'!$AK89&lt;&gt;1,"",'תנאי סף'!I89)</f>
        <v/>
      </c>
      <c r="H89" s="80" t="str">
        <f t="shared" si="5"/>
        <v/>
      </c>
      <c r="I89" s="76"/>
      <c r="J89" s="65" t="str">
        <f>סיכום!K89</f>
        <v/>
      </c>
      <c r="K89" s="77" t="str">
        <f t="shared" si="6"/>
        <v/>
      </c>
      <c r="L89" s="65" t="str">
        <f t="shared" si="7"/>
        <v/>
      </c>
      <c r="M89" s="65" t="str">
        <f t="shared" si="20"/>
        <v/>
      </c>
      <c r="N89" s="78">
        <f t="shared" si="9"/>
        <v>0</v>
      </c>
      <c r="O89" s="79" t="str">
        <f t="shared" si="10"/>
        <v/>
      </c>
      <c r="P89" s="79" t="str">
        <f t="shared" si="21"/>
        <v/>
      </c>
      <c r="Q89" s="78">
        <f t="shared" si="11"/>
        <v>0</v>
      </c>
      <c r="R89" s="79" t="str">
        <f t="shared" si="12"/>
        <v/>
      </c>
      <c r="S89" s="79" t="str">
        <f t="shared" si="22"/>
        <v/>
      </c>
      <c r="T89" s="78">
        <f t="shared" si="13"/>
        <v>0</v>
      </c>
      <c r="U89" s="79" t="str">
        <f t="shared" si="14"/>
        <v/>
      </c>
      <c r="V89" s="79" t="str">
        <f t="shared" si="15"/>
        <v/>
      </c>
      <c r="W89" s="78">
        <f t="shared" si="16"/>
        <v>0</v>
      </c>
      <c r="X89" s="79" t="str">
        <f t="shared" si="17"/>
        <v/>
      </c>
      <c r="Y89" s="79" t="str">
        <f t="shared" si="18"/>
        <v/>
      </c>
      <c r="Z89" s="80" t="str">
        <f t="shared" si="19"/>
        <v/>
      </c>
      <c r="AA89" s="80"/>
      <c r="AB89" s="80"/>
      <c r="AC89" s="81" t="str">
        <f t="shared" si="23"/>
        <v/>
      </c>
      <c r="AF89" s="82">
        <f t="shared" si="24"/>
        <v>1</v>
      </c>
    </row>
    <row r="90" spans="2:32" x14ac:dyDescent="0.25">
      <c r="B90" s="63" t="str">
        <f t="shared" si="4"/>
        <v/>
      </c>
      <c r="C90" s="64" t="str">
        <f>IF('תנאי סף'!$AK90&lt;&gt;1,"",'תנאי סף'!C90)</f>
        <v/>
      </c>
      <c r="D90" s="64" t="str">
        <f>IF('תנאי סף'!$AK90&lt;&gt;1,"",'תנאי סף'!D90)</f>
        <v/>
      </c>
      <c r="E90" s="64" t="str">
        <f>IF('תנאי סף'!$AK90&lt;&gt;1,"",'תנאי סף'!E90)</f>
        <v/>
      </c>
      <c r="F90" s="64" t="str">
        <f>IF('תנאי סף'!$AK90&lt;&gt;1,"",'תנאי סף'!F90)</f>
        <v/>
      </c>
      <c r="G90" s="80" t="str">
        <f>IF('תנאי סף'!$AK90&lt;&gt;1,"",'תנאי סף'!I90)</f>
        <v/>
      </c>
      <c r="H90" s="80" t="str">
        <f t="shared" si="5"/>
        <v/>
      </c>
      <c r="I90" s="76"/>
      <c r="J90" s="65" t="str">
        <f>סיכום!K90</f>
        <v/>
      </c>
      <c r="K90" s="77" t="str">
        <f t="shared" si="6"/>
        <v/>
      </c>
      <c r="L90" s="65" t="str">
        <f t="shared" si="7"/>
        <v/>
      </c>
      <c r="M90" s="65" t="str">
        <f t="shared" si="20"/>
        <v/>
      </c>
      <c r="N90" s="78">
        <f t="shared" si="9"/>
        <v>0</v>
      </c>
      <c r="O90" s="79" t="str">
        <f t="shared" si="10"/>
        <v/>
      </c>
      <c r="P90" s="79" t="str">
        <f t="shared" si="21"/>
        <v/>
      </c>
      <c r="Q90" s="78">
        <f t="shared" si="11"/>
        <v>0</v>
      </c>
      <c r="R90" s="79" t="str">
        <f t="shared" si="12"/>
        <v/>
      </c>
      <c r="S90" s="79" t="str">
        <f t="shared" si="22"/>
        <v/>
      </c>
      <c r="T90" s="78">
        <f t="shared" si="13"/>
        <v>0</v>
      </c>
      <c r="U90" s="79" t="str">
        <f t="shared" si="14"/>
        <v/>
      </c>
      <c r="V90" s="79" t="str">
        <f t="shared" si="15"/>
        <v/>
      </c>
      <c r="W90" s="78">
        <f t="shared" si="16"/>
        <v>0</v>
      </c>
      <c r="X90" s="79" t="str">
        <f t="shared" si="17"/>
        <v/>
      </c>
      <c r="Y90" s="79" t="str">
        <f t="shared" si="18"/>
        <v/>
      </c>
      <c r="Z90" s="80" t="str">
        <f t="shared" si="19"/>
        <v/>
      </c>
      <c r="AA90" s="80"/>
      <c r="AB90" s="80"/>
      <c r="AC90" s="81" t="str">
        <f t="shared" si="23"/>
        <v/>
      </c>
      <c r="AF90" s="82">
        <f t="shared" si="24"/>
        <v>1</v>
      </c>
    </row>
    <row r="91" spans="2:32" x14ac:dyDescent="0.25">
      <c r="B91" s="63" t="str">
        <f t="shared" si="4"/>
        <v/>
      </c>
      <c r="C91" s="64" t="str">
        <f>IF('תנאי סף'!$AK91&lt;&gt;1,"",'תנאי סף'!C91)</f>
        <v/>
      </c>
      <c r="D91" s="64" t="str">
        <f>IF('תנאי סף'!$AK91&lt;&gt;1,"",'תנאי סף'!D91)</f>
        <v/>
      </c>
      <c r="E91" s="64" t="str">
        <f>IF('תנאי סף'!$AK91&lt;&gt;1,"",'תנאי סף'!E91)</f>
        <v/>
      </c>
      <c r="F91" s="64" t="str">
        <f>IF('תנאי סף'!$AK91&lt;&gt;1,"",'תנאי סף'!F91)</f>
        <v/>
      </c>
      <c r="G91" s="80" t="str">
        <f>IF('תנאי סף'!$AK91&lt;&gt;1,"",'תנאי סף'!I91)</f>
        <v/>
      </c>
      <c r="H91" s="80" t="str">
        <f t="shared" si="5"/>
        <v/>
      </c>
      <c r="I91" s="76"/>
      <c r="J91" s="65" t="str">
        <f>סיכום!K91</f>
        <v/>
      </c>
      <c r="K91" s="77" t="str">
        <f t="shared" si="6"/>
        <v/>
      </c>
      <c r="L91" s="65" t="str">
        <f t="shared" si="7"/>
        <v/>
      </c>
      <c r="M91" s="65" t="str">
        <f t="shared" si="20"/>
        <v/>
      </c>
      <c r="N91" s="78">
        <f t="shared" si="9"/>
        <v>0</v>
      </c>
      <c r="O91" s="79" t="str">
        <f t="shared" si="10"/>
        <v/>
      </c>
      <c r="P91" s="79" t="str">
        <f t="shared" si="21"/>
        <v/>
      </c>
      <c r="Q91" s="78">
        <f t="shared" si="11"/>
        <v>0</v>
      </c>
      <c r="R91" s="79" t="str">
        <f t="shared" si="12"/>
        <v/>
      </c>
      <c r="S91" s="79" t="str">
        <f t="shared" si="22"/>
        <v/>
      </c>
      <c r="T91" s="78">
        <f t="shared" si="13"/>
        <v>0</v>
      </c>
      <c r="U91" s="79" t="str">
        <f t="shared" si="14"/>
        <v/>
      </c>
      <c r="V91" s="79" t="str">
        <f t="shared" si="15"/>
        <v/>
      </c>
      <c r="W91" s="78">
        <f t="shared" si="16"/>
        <v>0</v>
      </c>
      <c r="X91" s="79" t="str">
        <f t="shared" si="17"/>
        <v/>
      </c>
      <c r="Y91" s="79" t="str">
        <f t="shared" si="18"/>
        <v/>
      </c>
      <c r="Z91" s="80" t="str">
        <f t="shared" si="19"/>
        <v/>
      </c>
      <c r="AA91" s="80"/>
      <c r="AB91" s="80"/>
      <c r="AC91" s="81" t="str">
        <f t="shared" si="23"/>
        <v/>
      </c>
      <c r="AF91" s="82">
        <f t="shared" si="24"/>
        <v>1</v>
      </c>
    </row>
    <row r="92" spans="2:32" x14ac:dyDescent="0.25">
      <c r="B92" s="63" t="str">
        <f t="shared" si="4"/>
        <v/>
      </c>
      <c r="C92" s="64" t="str">
        <f>IF('תנאי סף'!$AK92&lt;&gt;1,"",'תנאי סף'!C92)</f>
        <v/>
      </c>
      <c r="D92" s="64" t="str">
        <f>IF('תנאי סף'!$AK92&lt;&gt;1,"",'תנאי סף'!D92)</f>
        <v/>
      </c>
      <c r="E92" s="64" t="str">
        <f>IF('תנאי סף'!$AK92&lt;&gt;1,"",'תנאי סף'!E92)</f>
        <v/>
      </c>
      <c r="F92" s="64" t="str">
        <f>IF('תנאי סף'!$AK92&lt;&gt;1,"",'תנאי סף'!F92)</f>
        <v/>
      </c>
      <c r="G92" s="80" t="str">
        <f>IF('תנאי סף'!$AK92&lt;&gt;1,"",'תנאי סף'!I92)</f>
        <v/>
      </c>
      <c r="H92" s="80" t="str">
        <f t="shared" si="5"/>
        <v/>
      </c>
      <c r="I92" s="76"/>
      <c r="J92" s="65" t="str">
        <f>סיכום!K92</f>
        <v/>
      </c>
      <c r="K92" s="77" t="str">
        <f t="shared" si="6"/>
        <v/>
      </c>
      <c r="L92" s="65" t="str">
        <f t="shared" si="7"/>
        <v/>
      </c>
      <c r="M92" s="65" t="str">
        <f t="shared" si="20"/>
        <v/>
      </c>
      <c r="N92" s="78">
        <f t="shared" si="9"/>
        <v>0</v>
      </c>
      <c r="O92" s="79" t="str">
        <f t="shared" si="10"/>
        <v/>
      </c>
      <c r="P92" s="79" t="str">
        <f t="shared" si="21"/>
        <v/>
      </c>
      <c r="Q92" s="78">
        <f t="shared" si="11"/>
        <v>0</v>
      </c>
      <c r="R92" s="79" t="str">
        <f t="shared" si="12"/>
        <v/>
      </c>
      <c r="S92" s="79" t="str">
        <f t="shared" si="22"/>
        <v/>
      </c>
      <c r="T92" s="78">
        <f t="shared" si="13"/>
        <v>0</v>
      </c>
      <c r="U92" s="79" t="str">
        <f t="shared" si="14"/>
        <v/>
      </c>
      <c r="V92" s="79" t="str">
        <f t="shared" si="15"/>
        <v/>
      </c>
      <c r="W92" s="78">
        <f t="shared" si="16"/>
        <v>0</v>
      </c>
      <c r="X92" s="79" t="str">
        <f t="shared" si="17"/>
        <v/>
      </c>
      <c r="Y92" s="79" t="str">
        <f t="shared" si="18"/>
        <v/>
      </c>
      <c r="Z92" s="80" t="str">
        <f t="shared" si="19"/>
        <v/>
      </c>
      <c r="AA92" s="80"/>
      <c r="AB92" s="80"/>
      <c r="AC92" s="81" t="str">
        <f t="shared" si="23"/>
        <v/>
      </c>
      <c r="AF92" s="82">
        <f t="shared" si="24"/>
        <v>1</v>
      </c>
    </row>
    <row r="93" spans="2:32" x14ac:dyDescent="0.25">
      <c r="B93" s="63" t="str">
        <f t="shared" si="4"/>
        <v/>
      </c>
      <c r="C93" s="64" t="str">
        <f>IF('תנאי סף'!$AK93&lt;&gt;1,"",'תנאי סף'!C93)</f>
        <v/>
      </c>
      <c r="D93" s="64" t="str">
        <f>IF('תנאי סף'!$AK93&lt;&gt;1,"",'תנאי סף'!D93)</f>
        <v/>
      </c>
      <c r="E93" s="64" t="str">
        <f>IF('תנאי סף'!$AK93&lt;&gt;1,"",'תנאי סף'!E93)</f>
        <v/>
      </c>
      <c r="F93" s="64" t="str">
        <f>IF('תנאי סף'!$AK93&lt;&gt;1,"",'תנאי סף'!F93)</f>
        <v/>
      </c>
      <c r="G93" s="80" t="str">
        <f>IF('תנאי סף'!$AK93&lt;&gt;1,"",'תנאי סף'!I93)</f>
        <v/>
      </c>
      <c r="H93" s="80" t="str">
        <f t="shared" si="5"/>
        <v/>
      </c>
      <c r="I93" s="76"/>
      <c r="J93" s="65" t="str">
        <f>סיכום!K93</f>
        <v/>
      </c>
      <c r="K93" s="77" t="str">
        <f t="shared" si="6"/>
        <v/>
      </c>
      <c r="L93" s="65" t="str">
        <f t="shared" si="7"/>
        <v/>
      </c>
      <c r="M93" s="65" t="str">
        <f t="shared" si="20"/>
        <v/>
      </c>
      <c r="N93" s="78">
        <f t="shared" si="9"/>
        <v>0</v>
      </c>
      <c r="O93" s="79" t="str">
        <f t="shared" si="10"/>
        <v/>
      </c>
      <c r="P93" s="79" t="str">
        <f t="shared" si="21"/>
        <v/>
      </c>
      <c r="Q93" s="78">
        <f t="shared" si="11"/>
        <v>0</v>
      </c>
      <c r="R93" s="79" t="str">
        <f t="shared" si="12"/>
        <v/>
      </c>
      <c r="S93" s="79" t="str">
        <f t="shared" si="22"/>
        <v/>
      </c>
      <c r="T93" s="78">
        <f t="shared" si="13"/>
        <v>0</v>
      </c>
      <c r="U93" s="79" t="str">
        <f t="shared" si="14"/>
        <v/>
      </c>
      <c r="V93" s="79" t="str">
        <f t="shared" si="15"/>
        <v/>
      </c>
      <c r="W93" s="78">
        <f t="shared" si="16"/>
        <v>0</v>
      </c>
      <c r="X93" s="79" t="str">
        <f t="shared" si="17"/>
        <v/>
      </c>
      <c r="Y93" s="79" t="str">
        <f t="shared" si="18"/>
        <v/>
      </c>
      <c r="Z93" s="80" t="str">
        <f t="shared" si="19"/>
        <v/>
      </c>
      <c r="AA93" s="80"/>
      <c r="AB93" s="80"/>
      <c r="AC93" s="81" t="str">
        <f t="shared" si="23"/>
        <v/>
      </c>
      <c r="AF93" s="82">
        <f t="shared" si="24"/>
        <v>1</v>
      </c>
    </row>
    <row r="94" spans="2:32" x14ac:dyDescent="0.25">
      <c r="B94" s="63" t="str">
        <f t="shared" si="4"/>
        <v/>
      </c>
      <c r="C94" s="64" t="str">
        <f>IF('תנאי סף'!$AK94&lt;&gt;1,"",'תנאי סף'!C94)</f>
        <v/>
      </c>
      <c r="D94" s="64" t="str">
        <f>IF('תנאי סף'!$AK94&lt;&gt;1,"",'תנאי סף'!D94)</f>
        <v/>
      </c>
      <c r="E94" s="64" t="str">
        <f>IF('תנאי סף'!$AK94&lt;&gt;1,"",'תנאי סף'!E94)</f>
        <v/>
      </c>
      <c r="F94" s="64" t="str">
        <f>IF('תנאי סף'!$AK94&lt;&gt;1,"",'תנאי סף'!F94)</f>
        <v/>
      </c>
      <c r="G94" s="80" t="str">
        <f>IF('תנאי סף'!$AK94&lt;&gt;1,"",'תנאי סף'!I94)</f>
        <v/>
      </c>
      <c r="H94" s="80" t="str">
        <f t="shared" si="5"/>
        <v/>
      </c>
      <c r="I94" s="76"/>
      <c r="J94" s="65" t="str">
        <f>סיכום!K94</f>
        <v/>
      </c>
      <c r="K94" s="77" t="str">
        <f t="shared" si="6"/>
        <v/>
      </c>
      <c r="L94" s="65" t="str">
        <f t="shared" si="7"/>
        <v/>
      </c>
      <c r="M94" s="65" t="str">
        <f t="shared" si="20"/>
        <v/>
      </c>
      <c r="N94" s="78">
        <f t="shared" si="9"/>
        <v>0</v>
      </c>
      <c r="O94" s="79" t="str">
        <f t="shared" si="10"/>
        <v/>
      </c>
      <c r="P94" s="79" t="str">
        <f t="shared" si="21"/>
        <v/>
      </c>
      <c r="Q94" s="78">
        <f t="shared" si="11"/>
        <v>0</v>
      </c>
      <c r="R94" s="79" t="str">
        <f t="shared" si="12"/>
        <v/>
      </c>
      <c r="S94" s="79" t="str">
        <f t="shared" si="22"/>
        <v/>
      </c>
      <c r="T94" s="78">
        <f t="shared" si="13"/>
        <v>0</v>
      </c>
      <c r="U94" s="79" t="str">
        <f t="shared" si="14"/>
        <v/>
      </c>
      <c r="V94" s="79" t="str">
        <f t="shared" si="15"/>
        <v/>
      </c>
      <c r="W94" s="78">
        <f t="shared" si="16"/>
        <v>0</v>
      </c>
      <c r="X94" s="79" t="str">
        <f t="shared" si="17"/>
        <v/>
      </c>
      <c r="Y94" s="79" t="str">
        <f t="shared" si="18"/>
        <v/>
      </c>
      <c r="Z94" s="80" t="str">
        <f t="shared" si="19"/>
        <v/>
      </c>
      <c r="AA94" s="80"/>
      <c r="AB94" s="80"/>
      <c r="AC94" s="81" t="str">
        <f t="shared" si="23"/>
        <v/>
      </c>
      <c r="AF94" s="82">
        <f t="shared" si="24"/>
        <v>1</v>
      </c>
    </row>
    <row r="95" spans="2:32" x14ac:dyDescent="0.25">
      <c r="B95" s="63" t="str">
        <f t="shared" si="4"/>
        <v/>
      </c>
      <c r="C95" s="64" t="str">
        <f>IF('תנאי סף'!$AK95&lt;&gt;1,"",'תנאי סף'!C95)</f>
        <v/>
      </c>
      <c r="D95" s="64" t="str">
        <f>IF('תנאי סף'!$AK95&lt;&gt;1,"",'תנאי סף'!D95)</f>
        <v/>
      </c>
      <c r="E95" s="64" t="str">
        <f>IF('תנאי סף'!$AK95&lt;&gt;1,"",'תנאי סף'!E95)</f>
        <v/>
      </c>
      <c r="F95" s="64" t="str">
        <f>IF('תנאי סף'!$AK95&lt;&gt;1,"",'תנאי סף'!F95)</f>
        <v/>
      </c>
      <c r="G95" s="80" t="str">
        <f>IF('תנאי סף'!$AK95&lt;&gt;1,"",'תנאי סף'!I95)</f>
        <v/>
      </c>
      <c r="H95" s="80" t="str">
        <f t="shared" si="5"/>
        <v/>
      </c>
      <c r="I95" s="76"/>
      <c r="J95" s="65" t="str">
        <f>סיכום!K95</f>
        <v/>
      </c>
      <c r="K95" s="77" t="str">
        <f t="shared" si="6"/>
        <v/>
      </c>
      <c r="L95" s="65" t="str">
        <f t="shared" si="7"/>
        <v/>
      </c>
      <c r="M95" s="65" t="str">
        <f t="shared" ref="M95:M126" si="25">IF($F95="","",IF(K95=1,L95,L95/SUMIF(K$31:K$130,0,L$31:L$130)*($C$2-SUMIF(K$31:K$130,1,L$31:L$130))))</f>
        <v/>
      </c>
      <c r="N95" s="78">
        <f t="shared" si="9"/>
        <v>0</v>
      </c>
      <c r="O95" s="79" t="str">
        <f t="shared" si="10"/>
        <v/>
      </c>
      <c r="P95" s="79" t="str">
        <f t="shared" ref="P95:P126" si="26">IF($F95="","",IF(N95=1,O95,O95/SUMIF(N$31:N$130,0,O$31:O$130)*($C$2-SUMIF(N$31:N$130,1,O$31:O$130))))</f>
        <v/>
      </c>
      <c r="Q95" s="78">
        <f t="shared" si="11"/>
        <v>0</v>
      </c>
      <c r="R95" s="79" t="str">
        <f t="shared" si="12"/>
        <v/>
      </c>
      <c r="S95" s="79" t="str">
        <f t="shared" ref="S95:S126" si="27">IF($F95="","",IF(Q95=1,R95,R95/SUMIF(Q$31:Q$130,0,R$31:R$130)*($C$2-SUMIF(Q$31:Q$130,1,R$31:R$130))))</f>
        <v/>
      </c>
      <c r="T95" s="78">
        <f t="shared" si="13"/>
        <v>0</v>
      </c>
      <c r="U95" s="79" t="str">
        <f t="shared" si="14"/>
        <v/>
      </c>
      <c r="V95" s="79" t="str">
        <f t="shared" si="15"/>
        <v/>
      </c>
      <c r="W95" s="78">
        <f t="shared" si="16"/>
        <v>0</v>
      </c>
      <c r="X95" s="79" t="str">
        <f t="shared" si="17"/>
        <v/>
      </c>
      <c r="Y95" s="79" t="str">
        <f t="shared" si="18"/>
        <v/>
      </c>
      <c r="Z95" s="80" t="str">
        <f t="shared" si="19"/>
        <v/>
      </c>
      <c r="AA95" s="80"/>
      <c r="AB95" s="80"/>
      <c r="AC95" s="81" t="str">
        <f t="shared" ref="AC95:AC130" si="28">IF(F95="","",IFERROR(Z95/SUMIF($Z$31:$Z$130,"&lt;&gt;#DIV/0!"),0))</f>
        <v/>
      </c>
      <c r="AF95" s="82">
        <f t="shared" ref="AF95:AF130" si="29">IFERROR(IF(I95*1&gt;=0,1,0),0)</f>
        <v>1</v>
      </c>
    </row>
    <row r="96" spans="2:32" x14ac:dyDescent="0.25">
      <c r="B96" s="63" t="str">
        <f t="shared" ref="B96:B130" si="30">IF(F96="","",ROW()-30)</f>
        <v/>
      </c>
      <c r="C96" s="64" t="str">
        <f>IF('תנאי סף'!$AK96&lt;&gt;1,"",'תנאי סף'!C96)</f>
        <v/>
      </c>
      <c r="D96" s="64" t="str">
        <f>IF('תנאי סף'!$AK96&lt;&gt;1,"",'תנאי סף'!D96)</f>
        <v/>
      </c>
      <c r="E96" s="64" t="str">
        <f>IF('תנאי סף'!$AK96&lt;&gt;1,"",'תנאי סף'!E96)</f>
        <v/>
      </c>
      <c r="F96" s="64" t="str">
        <f>IF('תנאי סף'!$AK96&lt;&gt;1,"",'תנאי סף'!F96)</f>
        <v/>
      </c>
      <c r="G96" s="80" t="str">
        <f>IF('תנאי סף'!$AK96&lt;&gt;1,"",'תנאי סף'!I96)</f>
        <v/>
      </c>
      <c r="H96" s="80" t="str">
        <f t="shared" ref="H96:H130" si="31">IF(C96="","",0.75*G96)</f>
        <v/>
      </c>
      <c r="I96" s="76"/>
      <c r="J96" s="65" t="str">
        <f>סיכום!K96</f>
        <v/>
      </c>
      <c r="K96" s="77" t="str">
        <f t="shared" ref="K96:K130" si="32">IF(F96="","",IF(J96&gt;MIN(H96,I96),1,0))</f>
        <v/>
      </c>
      <c r="L96" s="65" t="str">
        <f t="shared" ref="L96:L130" si="33">IF($F96="","",MIN(H96:J96))</f>
        <v/>
      </c>
      <c r="M96" s="65" t="str">
        <f t="shared" si="25"/>
        <v/>
      </c>
      <c r="N96" s="78">
        <f t="shared" ref="N96:N130" si="34">IF(C96="",0,IF(OR(M96&gt;MIN($I96,$H96),$K96=1),1,0))</f>
        <v>0</v>
      </c>
      <c r="O96" s="79" t="str">
        <f t="shared" ref="O96:O130" si="35">IF($F96="","",MIN(M96,$I96,$H96))</f>
        <v/>
      </c>
      <c r="P96" s="79" t="str">
        <f t="shared" si="26"/>
        <v/>
      </c>
      <c r="Q96" s="78">
        <f t="shared" ref="Q96:Q130" si="36">IF(C96="",0,IF(OR(P96&gt;MIN($I96,$H96)),1,0))</f>
        <v>0</v>
      </c>
      <c r="R96" s="79" t="str">
        <f t="shared" ref="R96:R130" si="37">IF($F96="","",MIN(P96,$I96,$H96))</f>
        <v/>
      </c>
      <c r="S96" s="79" t="str">
        <f t="shared" si="27"/>
        <v/>
      </c>
      <c r="T96" s="78">
        <f t="shared" ref="T96:T130" si="38">IF(C96="",0,IF(OR(S96&gt;MIN($I96,$H96)),1,0))</f>
        <v>0</v>
      </c>
      <c r="U96" s="79" t="str">
        <f t="shared" ref="U96:U130" si="39">IF($F96="","",MIN(S96,$I96,$H96))</f>
        <v/>
      </c>
      <c r="V96" s="79" t="str">
        <f t="shared" ref="V96:V130" si="40">IF($F96="","",IF(T96=1,U96,IF(T96=1,U96,U96/SUMIF(T$31:T$130,0,U$31:U$130)*($C$2-SUMIF(T$31:T$130,1,U$31:U$130)-SUMIF(T$31:T$130,2,U$31:U$130)))))</f>
        <v/>
      </c>
      <c r="W96" s="78">
        <f t="shared" ref="W96:W130" si="41">IF(C96="",0,IF(OR(V96&gt;=MIN($I96,$H96)),1,0))</f>
        <v>0</v>
      </c>
      <c r="X96" s="79" t="str">
        <f t="shared" ref="X96:X130" si="42">IF($F96="","",MIN(V96,$I96,$H96))</f>
        <v/>
      </c>
      <c r="Y96" s="79" t="str">
        <f t="shared" ref="Y96:Y130" si="43">IF($F96="","",IF(W96=1,X96,IF(W96=1,X96,X96/SUMIF(W$31:W$130,0,X$31:X$130)*($C$2-SUMIF(W$31:W$130,1,X$31:X$130)-SUMIF(W$31:W$130,2,X$31:X$130)))))</f>
        <v/>
      </c>
      <c r="Z96" s="80" t="str">
        <f t="shared" ref="Z96:Z130" si="44">IFERROR(V96,0)</f>
        <v/>
      </c>
      <c r="AA96" s="80"/>
      <c r="AB96" s="80"/>
      <c r="AC96" s="81" t="str">
        <f t="shared" si="28"/>
        <v/>
      </c>
      <c r="AF96" s="82">
        <f t="shared" si="29"/>
        <v>1</v>
      </c>
    </row>
    <row r="97" spans="2:32" x14ac:dyDescent="0.25">
      <c r="B97" s="63" t="str">
        <f t="shared" si="30"/>
        <v/>
      </c>
      <c r="C97" s="64" t="str">
        <f>IF('תנאי סף'!$AK97&lt;&gt;1,"",'תנאי סף'!C97)</f>
        <v/>
      </c>
      <c r="D97" s="64" t="str">
        <f>IF('תנאי סף'!$AK97&lt;&gt;1,"",'תנאי סף'!D97)</f>
        <v/>
      </c>
      <c r="E97" s="64" t="str">
        <f>IF('תנאי סף'!$AK97&lt;&gt;1,"",'תנאי סף'!E97)</f>
        <v/>
      </c>
      <c r="F97" s="64" t="str">
        <f>IF('תנאי סף'!$AK97&lt;&gt;1,"",'תנאי סף'!F97)</f>
        <v/>
      </c>
      <c r="G97" s="80" t="str">
        <f>IF('תנאי סף'!$AK97&lt;&gt;1,"",'תנאי סף'!I97)</f>
        <v/>
      </c>
      <c r="H97" s="80" t="str">
        <f t="shared" si="31"/>
        <v/>
      </c>
      <c r="I97" s="76"/>
      <c r="J97" s="65" t="str">
        <f>סיכום!K97</f>
        <v/>
      </c>
      <c r="K97" s="77" t="str">
        <f t="shared" si="32"/>
        <v/>
      </c>
      <c r="L97" s="65" t="str">
        <f t="shared" si="33"/>
        <v/>
      </c>
      <c r="M97" s="65" t="str">
        <f t="shared" si="25"/>
        <v/>
      </c>
      <c r="N97" s="78">
        <f t="shared" si="34"/>
        <v>0</v>
      </c>
      <c r="O97" s="79" t="str">
        <f t="shared" si="35"/>
        <v/>
      </c>
      <c r="P97" s="79" t="str">
        <f t="shared" si="26"/>
        <v/>
      </c>
      <c r="Q97" s="78">
        <f t="shared" si="36"/>
        <v>0</v>
      </c>
      <c r="R97" s="79" t="str">
        <f t="shared" si="37"/>
        <v/>
      </c>
      <c r="S97" s="79" t="str">
        <f t="shared" si="27"/>
        <v/>
      </c>
      <c r="T97" s="78">
        <f t="shared" si="38"/>
        <v>0</v>
      </c>
      <c r="U97" s="79" t="str">
        <f t="shared" si="39"/>
        <v/>
      </c>
      <c r="V97" s="79" t="str">
        <f t="shared" si="40"/>
        <v/>
      </c>
      <c r="W97" s="78">
        <f t="shared" si="41"/>
        <v>0</v>
      </c>
      <c r="X97" s="79" t="str">
        <f t="shared" si="42"/>
        <v/>
      </c>
      <c r="Y97" s="79" t="str">
        <f t="shared" si="43"/>
        <v/>
      </c>
      <c r="Z97" s="80" t="str">
        <f t="shared" si="44"/>
        <v/>
      </c>
      <c r="AA97" s="80"/>
      <c r="AB97" s="80"/>
      <c r="AC97" s="81" t="str">
        <f t="shared" si="28"/>
        <v/>
      </c>
      <c r="AF97" s="82">
        <f t="shared" si="29"/>
        <v>1</v>
      </c>
    </row>
    <row r="98" spans="2:32" x14ac:dyDescent="0.25">
      <c r="B98" s="63" t="str">
        <f t="shared" si="30"/>
        <v/>
      </c>
      <c r="C98" s="64" t="str">
        <f>IF('תנאי סף'!$AK98&lt;&gt;1,"",'תנאי סף'!C98)</f>
        <v/>
      </c>
      <c r="D98" s="64" t="str">
        <f>IF('תנאי סף'!$AK98&lt;&gt;1,"",'תנאי סף'!D98)</f>
        <v/>
      </c>
      <c r="E98" s="64" t="str">
        <f>IF('תנאי סף'!$AK98&lt;&gt;1,"",'תנאי סף'!E98)</f>
        <v/>
      </c>
      <c r="F98" s="64" t="str">
        <f>IF('תנאי סף'!$AK98&lt;&gt;1,"",'תנאי סף'!F98)</f>
        <v/>
      </c>
      <c r="G98" s="80" t="str">
        <f>IF('תנאי סף'!$AK98&lt;&gt;1,"",'תנאי סף'!I98)</f>
        <v/>
      </c>
      <c r="H98" s="80" t="str">
        <f t="shared" si="31"/>
        <v/>
      </c>
      <c r="I98" s="76"/>
      <c r="J98" s="65" t="str">
        <f>סיכום!K98</f>
        <v/>
      </c>
      <c r="K98" s="77" t="str">
        <f t="shared" si="32"/>
        <v/>
      </c>
      <c r="L98" s="65" t="str">
        <f t="shared" si="33"/>
        <v/>
      </c>
      <c r="M98" s="65" t="str">
        <f t="shared" si="25"/>
        <v/>
      </c>
      <c r="N98" s="78">
        <f t="shared" si="34"/>
        <v>0</v>
      </c>
      <c r="O98" s="79" t="str">
        <f t="shared" si="35"/>
        <v/>
      </c>
      <c r="P98" s="79" t="str">
        <f t="shared" si="26"/>
        <v/>
      </c>
      <c r="Q98" s="78">
        <f t="shared" si="36"/>
        <v>0</v>
      </c>
      <c r="R98" s="79" t="str">
        <f t="shared" si="37"/>
        <v/>
      </c>
      <c r="S98" s="79" t="str">
        <f t="shared" si="27"/>
        <v/>
      </c>
      <c r="T98" s="78">
        <f t="shared" si="38"/>
        <v>0</v>
      </c>
      <c r="U98" s="79" t="str">
        <f t="shared" si="39"/>
        <v/>
      </c>
      <c r="V98" s="79" t="str">
        <f t="shared" si="40"/>
        <v/>
      </c>
      <c r="W98" s="78">
        <f t="shared" si="41"/>
        <v>0</v>
      </c>
      <c r="X98" s="79" t="str">
        <f t="shared" si="42"/>
        <v/>
      </c>
      <c r="Y98" s="79" t="str">
        <f t="shared" si="43"/>
        <v/>
      </c>
      <c r="Z98" s="80" t="str">
        <f t="shared" si="44"/>
        <v/>
      </c>
      <c r="AA98" s="80"/>
      <c r="AB98" s="80"/>
      <c r="AC98" s="81" t="str">
        <f t="shared" si="28"/>
        <v/>
      </c>
      <c r="AF98" s="82">
        <f t="shared" si="29"/>
        <v>1</v>
      </c>
    </row>
    <row r="99" spans="2:32" x14ac:dyDescent="0.25">
      <c r="B99" s="63" t="str">
        <f t="shared" si="30"/>
        <v/>
      </c>
      <c r="C99" s="64" t="str">
        <f>IF('תנאי סף'!$AK99&lt;&gt;1,"",'תנאי סף'!C99)</f>
        <v/>
      </c>
      <c r="D99" s="64" t="str">
        <f>IF('תנאי סף'!$AK99&lt;&gt;1,"",'תנאי סף'!D99)</f>
        <v/>
      </c>
      <c r="E99" s="64" t="str">
        <f>IF('תנאי סף'!$AK99&lt;&gt;1,"",'תנאי סף'!E99)</f>
        <v/>
      </c>
      <c r="F99" s="64" t="str">
        <f>IF('תנאי סף'!$AK99&lt;&gt;1,"",'תנאי סף'!F99)</f>
        <v/>
      </c>
      <c r="G99" s="80" t="str">
        <f>IF('תנאי סף'!$AK99&lt;&gt;1,"",'תנאי סף'!I99)</f>
        <v/>
      </c>
      <c r="H99" s="80" t="str">
        <f t="shared" si="31"/>
        <v/>
      </c>
      <c r="I99" s="76"/>
      <c r="J99" s="65" t="str">
        <f>סיכום!K99</f>
        <v/>
      </c>
      <c r="K99" s="77" t="str">
        <f t="shared" si="32"/>
        <v/>
      </c>
      <c r="L99" s="65" t="str">
        <f t="shared" si="33"/>
        <v/>
      </c>
      <c r="M99" s="65" t="str">
        <f t="shared" si="25"/>
        <v/>
      </c>
      <c r="N99" s="78">
        <f t="shared" si="34"/>
        <v>0</v>
      </c>
      <c r="O99" s="79" t="str">
        <f t="shared" si="35"/>
        <v/>
      </c>
      <c r="P99" s="79" t="str">
        <f t="shared" si="26"/>
        <v/>
      </c>
      <c r="Q99" s="78">
        <f t="shared" si="36"/>
        <v>0</v>
      </c>
      <c r="R99" s="79" t="str">
        <f t="shared" si="37"/>
        <v/>
      </c>
      <c r="S99" s="79" t="str">
        <f t="shared" si="27"/>
        <v/>
      </c>
      <c r="T99" s="78">
        <f t="shared" si="38"/>
        <v>0</v>
      </c>
      <c r="U99" s="79" t="str">
        <f t="shared" si="39"/>
        <v/>
      </c>
      <c r="V99" s="79" t="str">
        <f t="shared" si="40"/>
        <v/>
      </c>
      <c r="W99" s="78">
        <f t="shared" si="41"/>
        <v>0</v>
      </c>
      <c r="X99" s="79" t="str">
        <f t="shared" si="42"/>
        <v/>
      </c>
      <c r="Y99" s="79" t="str">
        <f t="shared" si="43"/>
        <v/>
      </c>
      <c r="Z99" s="80" t="str">
        <f t="shared" si="44"/>
        <v/>
      </c>
      <c r="AA99" s="80"/>
      <c r="AB99" s="80"/>
      <c r="AC99" s="81" t="str">
        <f t="shared" si="28"/>
        <v/>
      </c>
      <c r="AF99" s="82">
        <f t="shared" si="29"/>
        <v>1</v>
      </c>
    </row>
    <row r="100" spans="2:32" x14ac:dyDescent="0.25">
      <c r="B100" s="63" t="str">
        <f t="shared" si="30"/>
        <v/>
      </c>
      <c r="C100" s="64" t="str">
        <f>IF('תנאי סף'!$AK100&lt;&gt;1,"",'תנאי סף'!C100)</f>
        <v/>
      </c>
      <c r="D100" s="64" t="str">
        <f>IF('תנאי סף'!$AK100&lt;&gt;1,"",'תנאי סף'!D100)</f>
        <v/>
      </c>
      <c r="E100" s="64" t="str">
        <f>IF('תנאי סף'!$AK100&lt;&gt;1,"",'תנאי סף'!E100)</f>
        <v/>
      </c>
      <c r="F100" s="64" t="str">
        <f>IF('תנאי סף'!$AK100&lt;&gt;1,"",'תנאי סף'!F100)</f>
        <v/>
      </c>
      <c r="G100" s="80" t="str">
        <f>IF('תנאי סף'!$AK100&lt;&gt;1,"",'תנאי סף'!I100)</f>
        <v/>
      </c>
      <c r="H100" s="80" t="str">
        <f t="shared" si="31"/>
        <v/>
      </c>
      <c r="I100" s="76"/>
      <c r="J100" s="65" t="str">
        <f>סיכום!K100</f>
        <v/>
      </c>
      <c r="K100" s="77" t="str">
        <f t="shared" si="32"/>
        <v/>
      </c>
      <c r="L100" s="65" t="str">
        <f t="shared" si="33"/>
        <v/>
      </c>
      <c r="M100" s="65" t="str">
        <f t="shared" si="25"/>
        <v/>
      </c>
      <c r="N100" s="78">
        <f t="shared" si="34"/>
        <v>0</v>
      </c>
      <c r="O100" s="79" t="str">
        <f t="shared" si="35"/>
        <v/>
      </c>
      <c r="P100" s="79" t="str">
        <f t="shared" si="26"/>
        <v/>
      </c>
      <c r="Q100" s="78">
        <f t="shared" si="36"/>
        <v>0</v>
      </c>
      <c r="R100" s="79" t="str">
        <f t="shared" si="37"/>
        <v/>
      </c>
      <c r="S100" s="79" t="str">
        <f t="shared" si="27"/>
        <v/>
      </c>
      <c r="T100" s="78">
        <f t="shared" si="38"/>
        <v>0</v>
      </c>
      <c r="U100" s="79" t="str">
        <f t="shared" si="39"/>
        <v/>
      </c>
      <c r="V100" s="79" t="str">
        <f t="shared" si="40"/>
        <v/>
      </c>
      <c r="W100" s="78">
        <f t="shared" si="41"/>
        <v>0</v>
      </c>
      <c r="X100" s="79" t="str">
        <f t="shared" si="42"/>
        <v/>
      </c>
      <c r="Y100" s="79" t="str">
        <f t="shared" si="43"/>
        <v/>
      </c>
      <c r="Z100" s="80" t="str">
        <f t="shared" si="44"/>
        <v/>
      </c>
      <c r="AA100" s="80"/>
      <c r="AB100" s="80"/>
      <c r="AC100" s="81" t="str">
        <f t="shared" si="28"/>
        <v/>
      </c>
      <c r="AF100" s="82">
        <f t="shared" si="29"/>
        <v>1</v>
      </c>
    </row>
    <row r="101" spans="2:32" x14ac:dyDescent="0.25">
      <c r="B101" s="63" t="str">
        <f t="shared" si="30"/>
        <v/>
      </c>
      <c r="C101" s="64" t="str">
        <f>IF('תנאי סף'!$AK101&lt;&gt;1,"",'תנאי סף'!C101)</f>
        <v/>
      </c>
      <c r="D101" s="64" t="str">
        <f>IF('תנאי סף'!$AK101&lt;&gt;1,"",'תנאי סף'!D101)</f>
        <v/>
      </c>
      <c r="E101" s="64" t="str">
        <f>IF('תנאי סף'!$AK101&lt;&gt;1,"",'תנאי סף'!E101)</f>
        <v/>
      </c>
      <c r="F101" s="64" t="str">
        <f>IF('תנאי סף'!$AK101&lt;&gt;1,"",'תנאי סף'!F101)</f>
        <v/>
      </c>
      <c r="G101" s="80" t="str">
        <f>IF('תנאי סף'!$AK101&lt;&gt;1,"",'תנאי סף'!I101)</f>
        <v/>
      </c>
      <c r="H101" s="80" t="str">
        <f t="shared" si="31"/>
        <v/>
      </c>
      <c r="I101" s="76"/>
      <c r="J101" s="65" t="str">
        <f>סיכום!K101</f>
        <v/>
      </c>
      <c r="K101" s="77" t="str">
        <f t="shared" si="32"/>
        <v/>
      </c>
      <c r="L101" s="65" t="str">
        <f t="shared" si="33"/>
        <v/>
      </c>
      <c r="M101" s="65" t="str">
        <f t="shared" si="25"/>
        <v/>
      </c>
      <c r="N101" s="78">
        <f t="shared" si="34"/>
        <v>0</v>
      </c>
      <c r="O101" s="79" t="str">
        <f t="shared" si="35"/>
        <v/>
      </c>
      <c r="P101" s="79" t="str">
        <f t="shared" si="26"/>
        <v/>
      </c>
      <c r="Q101" s="78">
        <f t="shared" si="36"/>
        <v>0</v>
      </c>
      <c r="R101" s="79" t="str">
        <f t="shared" si="37"/>
        <v/>
      </c>
      <c r="S101" s="79" t="str">
        <f t="shared" si="27"/>
        <v/>
      </c>
      <c r="T101" s="78">
        <f t="shared" si="38"/>
        <v>0</v>
      </c>
      <c r="U101" s="79" t="str">
        <f t="shared" si="39"/>
        <v/>
      </c>
      <c r="V101" s="79" t="str">
        <f t="shared" si="40"/>
        <v/>
      </c>
      <c r="W101" s="78">
        <f t="shared" si="41"/>
        <v>0</v>
      </c>
      <c r="X101" s="79" t="str">
        <f t="shared" si="42"/>
        <v/>
      </c>
      <c r="Y101" s="79" t="str">
        <f t="shared" si="43"/>
        <v/>
      </c>
      <c r="Z101" s="80" t="str">
        <f t="shared" si="44"/>
        <v/>
      </c>
      <c r="AA101" s="80"/>
      <c r="AB101" s="80"/>
      <c r="AC101" s="81" t="str">
        <f t="shared" si="28"/>
        <v/>
      </c>
      <c r="AF101" s="82">
        <f t="shared" si="29"/>
        <v>1</v>
      </c>
    </row>
    <row r="102" spans="2:32" x14ac:dyDescent="0.25">
      <c r="B102" s="63" t="str">
        <f t="shared" si="30"/>
        <v/>
      </c>
      <c r="C102" s="64" t="str">
        <f>IF('תנאי סף'!$AK102&lt;&gt;1,"",'תנאי סף'!C102)</f>
        <v/>
      </c>
      <c r="D102" s="64" t="str">
        <f>IF('תנאי סף'!$AK102&lt;&gt;1,"",'תנאי סף'!D102)</f>
        <v/>
      </c>
      <c r="E102" s="64" t="str">
        <f>IF('תנאי סף'!$AK102&lt;&gt;1,"",'תנאי סף'!E102)</f>
        <v/>
      </c>
      <c r="F102" s="64" t="str">
        <f>IF('תנאי סף'!$AK102&lt;&gt;1,"",'תנאי סף'!F102)</f>
        <v/>
      </c>
      <c r="G102" s="80" t="str">
        <f>IF('תנאי סף'!$AK102&lt;&gt;1,"",'תנאי סף'!I102)</f>
        <v/>
      </c>
      <c r="H102" s="80" t="str">
        <f t="shared" si="31"/>
        <v/>
      </c>
      <c r="I102" s="76"/>
      <c r="J102" s="65" t="str">
        <f>סיכום!K102</f>
        <v/>
      </c>
      <c r="K102" s="77" t="str">
        <f t="shared" si="32"/>
        <v/>
      </c>
      <c r="L102" s="65" t="str">
        <f t="shared" si="33"/>
        <v/>
      </c>
      <c r="M102" s="65" t="str">
        <f t="shared" si="25"/>
        <v/>
      </c>
      <c r="N102" s="78">
        <f t="shared" si="34"/>
        <v>0</v>
      </c>
      <c r="O102" s="79" t="str">
        <f t="shared" si="35"/>
        <v/>
      </c>
      <c r="P102" s="79" t="str">
        <f t="shared" si="26"/>
        <v/>
      </c>
      <c r="Q102" s="78">
        <f t="shared" si="36"/>
        <v>0</v>
      </c>
      <c r="R102" s="79" t="str">
        <f t="shared" si="37"/>
        <v/>
      </c>
      <c r="S102" s="79" t="str">
        <f t="shared" si="27"/>
        <v/>
      </c>
      <c r="T102" s="78">
        <f t="shared" si="38"/>
        <v>0</v>
      </c>
      <c r="U102" s="79" t="str">
        <f t="shared" si="39"/>
        <v/>
      </c>
      <c r="V102" s="79" t="str">
        <f t="shared" si="40"/>
        <v/>
      </c>
      <c r="W102" s="78">
        <f t="shared" si="41"/>
        <v>0</v>
      </c>
      <c r="X102" s="79" t="str">
        <f t="shared" si="42"/>
        <v/>
      </c>
      <c r="Y102" s="79" t="str">
        <f t="shared" si="43"/>
        <v/>
      </c>
      <c r="Z102" s="80" t="str">
        <f t="shared" si="44"/>
        <v/>
      </c>
      <c r="AA102" s="80"/>
      <c r="AB102" s="80"/>
      <c r="AC102" s="81" t="str">
        <f t="shared" si="28"/>
        <v/>
      </c>
      <c r="AF102" s="82">
        <f t="shared" si="29"/>
        <v>1</v>
      </c>
    </row>
    <row r="103" spans="2:32" x14ac:dyDescent="0.25">
      <c r="B103" s="63" t="str">
        <f t="shared" si="30"/>
        <v/>
      </c>
      <c r="C103" s="64" t="str">
        <f>IF('תנאי סף'!$AK103&lt;&gt;1,"",'תנאי סף'!C103)</f>
        <v/>
      </c>
      <c r="D103" s="64" t="str">
        <f>IF('תנאי סף'!$AK103&lt;&gt;1,"",'תנאי סף'!D103)</f>
        <v/>
      </c>
      <c r="E103" s="64" t="str">
        <f>IF('תנאי סף'!$AK103&lt;&gt;1,"",'תנאי סף'!E103)</f>
        <v/>
      </c>
      <c r="F103" s="64" t="str">
        <f>IF('תנאי סף'!$AK103&lt;&gt;1,"",'תנאי סף'!F103)</f>
        <v/>
      </c>
      <c r="G103" s="80" t="str">
        <f>IF('תנאי סף'!$AK103&lt;&gt;1,"",'תנאי סף'!I103)</f>
        <v/>
      </c>
      <c r="H103" s="80" t="str">
        <f t="shared" si="31"/>
        <v/>
      </c>
      <c r="I103" s="76"/>
      <c r="J103" s="65" t="str">
        <f>סיכום!K103</f>
        <v/>
      </c>
      <c r="K103" s="77" t="str">
        <f t="shared" si="32"/>
        <v/>
      </c>
      <c r="L103" s="65" t="str">
        <f t="shared" si="33"/>
        <v/>
      </c>
      <c r="M103" s="65" t="str">
        <f t="shared" si="25"/>
        <v/>
      </c>
      <c r="N103" s="78">
        <f t="shared" si="34"/>
        <v>0</v>
      </c>
      <c r="O103" s="79" t="str">
        <f t="shared" si="35"/>
        <v/>
      </c>
      <c r="P103" s="79" t="str">
        <f t="shared" si="26"/>
        <v/>
      </c>
      <c r="Q103" s="78">
        <f t="shared" si="36"/>
        <v>0</v>
      </c>
      <c r="R103" s="79" t="str">
        <f t="shared" si="37"/>
        <v/>
      </c>
      <c r="S103" s="79" t="str">
        <f t="shared" si="27"/>
        <v/>
      </c>
      <c r="T103" s="78">
        <f t="shared" si="38"/>
        <v>0</v>
      </c>
      <c r="U103" s="79" t="str">
        <f t="shared" si="39"/>
        <v/>
      </c>
      <c r="V103" s="79" t="str">
        <f t="shared" si="40"/>
        <v/>
      </c>
      <c r="W103" s="78">
        <f t="shared" si="41"/>
        <v>0</v>
      </c>
      <c r="X103" s="79" t="str">
        <f t="shared" si="42"/>
        <v/>
      </c>
      <c r="Y103" s="79" t="str">
        <f t="shared" si="43"/>
        <v/>
      </c>
      <c r="Z103" s="80" t="str">
        <f t="shared" si="44"/>
        <v/>
      </c>
      <c r="AA103" s="80"/>
      <c r="AB103" s="80"/>
      <c r="AC103" s="81" t="str">
        <f t="shared" si="28"/>
        <v/>
      </c>
      <c r="AF103" s="82">
        <f t="shared" si="29"/>
        <v>1</v>
      </c>
    </row>
    <row r="104" spans="2:32" x14ac:dyDescent="0.25">
      <c r="B104" s="63" t="str">
        <f t="shared" si="30"/>
        <v/>
      </c>
      <c r="C104" s="64" t="str">
        <f>IF('תנאי סף'!$AK104&lt;&gt;1,"",'תנאי סף'!C104)</f>
        <v/>
      </c>
      <c r="D104" s="64" t="str">
        <f>IF('תנאי סף'!$AK104&lt;&gt;1,"",'תנאי סף'!D104)</f>
        <v/>
      </c>
      <c r="E104" s="64" t="str">
        <f>IF('תנאי סף'!$AK104&lt;&gt;1,"",'תנאי סף'!E104)</f>
        <v/>
      </c>
      <c r="F104" s="64" t="str">
        <f>IF('תנאי סף'!$AK104&lt;&gt;1,"",'תנאי סף'!F104)</f>
        <v/>
      </c>
      <c r="G104" s="80" t="str">
        <f>IF('תנאי סף'!$AK104&lt;&gt;1,"",'תנאי סף'!I104)</f>
        <v/>
      </c>
      <c r="H104" s="80" t="str">
        <f t="shared" si="31"/>
        <v/>
      </c>
      <c r="I104" s="76"/>
      <c r="J104" s="65" t="str">
        <f>סיכום!K104</f>
        <v/>
      </c>
      <c r="K104" s="77" t="str">
        <f t="shared" si="32"/>
        <v/>
      </c>
      <c r="L104" s="65" t="str">
        <f t="shared" si="33"/>
        <v/>
      </c>
      <c r="M104" s="65" t="str">
        <f t="shared" si="25"/>
        <v/>
      </c>
      <c r="N104" s="78">
        <f t="shared" si="34"/>
        <v>0</v>
      </c>
      <c r="O104" s="79" t="str">
        <f t="shared" si="35"/>
        <v/>
      </c>
      <c r="P104" s="79" t="str">
        <f t="shared" si="26"/>
        <v/>
      </c>
      <c r="Q104" s="78">
        <f t="shared" si="36"/>
        <v>0</v>
      </c>
      <c r="R104" s="79" t="str">
        <f t="shared" si="37"/>
        <v/>
      </c>
      <c r="S104" s="79" t="str">
        <f t="shared" si="27"/>
        <v/>
      </c>
      <c r="T104" s="78">
        <f t="shared" si="38"/>
        <v>0</v>
      </c>
      <c r="U104" s="79" t="str">
        <f t="shared" si="39"/>
        <v/>
      </c>
      <c r="V104" s="79" t="str">
        <f t="shared" si="40"/>
        <v/>
      </c>
      <c r="W104" s="78">
        <f t="shared" si="41"/>
        <v>0</v>
      </c>
      <c r="X104" s="79" t="str">
        <f t="shared" si="42"/>
        <v/>
      </c>
      <c r="Y104" s="79" t="str">
        <f t="shared" si="43"/>
        <v/>
      </c>
      <c r="Z104" s="80" t="str">
        <f t="shared" si="44"/>
        <v/>
      </c>
      <c r="AA104" s="80"/>
      <c r="AB104" s="80"/>
      <c r="AC104" s="81" t="str">
        <f t="shared" si="28"/>
        <v/>
      </c>
      <c r="AF104" s="82">
        <f t="shared" si="29"/>
        <v>1</v>
      </c>
    </row>
    <row r="105" spans="2:32" x14ac:dyDescent="0.25">
      <c r="B105" s="63" t="str">
        <f t="shared" si="30"/>
        <v/>
      </c>
      <c r="C105" s="64" t="str">
        <f>IF('תנאי סף'!$AK105&lt;&gt;1,"",'תנאי סף'!C105)</f>
        <v/>
      </c>
      <c r="D105" s="64" t="str">
        <f>IF('תנאי סף'!$AK105&lt;&gt;1,"",'תנאי סף'!D105)</f>
        <v/>
      </c>
      <c r="E105" s="64" t="str">
        <f>IF('תנאי סף'!$AK105&lt;&gt;1,"",'תנאי סף'!E105)</f>
        <v/>
      </c>
      <c r="F105" s="64" t="str">
        <f>IF('תנאי סף'!$AK105&lt;&gt;1,"",'תנאי סף'!F105)</f>
        <v/>
      </c>
      <c r="G105" s="80" t="str">
        <f>IF('תנאי סף'!$AK105&lt;&gt;1,"",'תנאי סף'!I105)</f>
        <v/>
      </c>
      <c r="H105" s="80" t="str">
        <f t="shared" si="31"/>
        <v/>
      </c>
      <c r="I105" s="76"/>
      <c r="J105" s="65" t="str">
        <f>סיכום!K105</f>
        <v/>
      </c>
      <c r="K105" s="77" t="str">
        <f t="shared" si="32"/>
        <v/>
      </c>
      <c r="L105" s="65" t="str">
        <f t="shared" si="33"/>
        <v/>
      </c>
      <c r="M105" s="65" t="str">
        <f t="shared" si="25"/>
        <v/>
      </c>
      <c r="N105" s="78">
        <f t="shared" si="34"/>
        <v>0</v>
      </c>
      <c r="O105" s="79" t="str">
        <f t="shared" si="35"/>
        <v/>
      </c>
      <c r="P105" s="79" t="str">
        <f t="shared" si="26"/>
        <v/>
      </c>
      <c r="Q105" s="78">
        <f t="shared" si="36"/>
        <v>0</v>
      </c>
      <c r="R105" s="79" t="str">
        <f t="shared" si="37"/>
        <v/>
      </c>
      <c r="S105" s="79" t="str">
        <f t="shared" si="27"/>
        <v/>
      </c>
      <c r="T105" s="78">
        <f t="shared" si="38"/>
        <v>0</v>
      </c>
      <c r="U105" s="79" t="str">
        <f t="shared" si="39"/>
        <v/>
      </c>
      <c r="V105" s="79" t="str">
        <f t="shared" si="40"/>
        <v/>
      </c>
      <c r="W105" s="78">
        <f t="shared" si="41"/>
        <v>0</v>
      </c>
      <c r="X105" s="79" t="str">
        <f t="shared" si="42"/>
        <v/>
      </c>
      <c r="Y105" s="79" t="str">
        <f t="shared" si="43"/>
        <v/>
      </c>
      <c r="Z105" s="80" t="str">
        <f t="shared" si="44"/>
        <v/>
      </c>
      <c r="AA105" s="80"/>
      <c r="AB105" s="80"/>
      <c r="AC105" s="81" t="str">
        <f t="shared" si="28"/>
        <v/>
      </c>
      <c r="AF105" s="82">
        <f t="shared" si="29"/>
        <v>1</v>
      </c>
    </row>
    <row r="106" spans="2:32" x14ac:dyDescent="0.25">
      <c r="B106" s="63" t="str">
        <f t="shared" si="30"/>
        <v/>
      </c>
      <c r="C106" s="64" t="str">
        <f>IF('תנאי סף'!$AK106&lt;&gt;1,"",'תנאי סף'!C106)</f>
        <v/>
      </c>
      <c r="D106" s="64" t="str">
        <f>IF('תנאי סף'!$AK106&lt;&gt;1,"",'תנאי סף'!D106)</f>
        <v/>
      </c>
      <c r="E106" s="64" t="str">
        <f>IF('תנאי סף'!$AK106&lt;&gt;1,"",'תנאי סף'!E106)</f>
        <v/>
      </c>
      <c r="F106" s="64" t="str">
        <f>IF('תנאי סף'!$AK106&lt;&gt;1,"",'תנאי סף'!F106)</f>
        <v/>
      </c>
      <c r="G106" s="80" t="str">
        <f>IF('תנאי סף'!$AK106&lt;&gt;1,"",'תנאי סף'!I106)</f>
        <v/>
      </c>
      <c r="H106" s="80" t="str">
        <f t="shared" si="31"/>
        <v/>
      </c>
      <c r="I106" s="76"/>
      <c r="J106" s="65" t="str">
        <f>סיכום!K106</f>
        <v/>
      </c>
      <c r="K106" s="77" t="str">
        <f t="shared" si="32"/>
        <v/>
      </c>
      <c r="L106" s="65" t="str">
        <f t="shared" si="33"/>
        <v/>
      </c>
      <c r="M106" s="65" t="str">
        <f t="shared" si="25"/>
        <v/>
      </c>
      <c r="N106" s="78">
        <f t="shared" si="34"/>
        <v>0</v>
      </c>
      <c r="O106" s="79" t="str">
        <f t="shared" si="35"/>
        <v/>
      </c>
      <c r="P106" s="79" t="str">
        <f t="shared" si="26"/>
        <v/>
      </c>
      <c r="Q106" s="78">
        <f t="shared" si="36"/>
        <v>0</v>
      </c>
      <c r="R106" s="79" t="str">
        <f t="shared" si="37"/>
        <v/>
      </c>
      <c r="S106" s="79" t="str">
        <f t="shared" si="27"/>
        <v/>
      </c>
      <c r="T106" s="78">
        <f t="shared" si="38"/>
        <v>0</v>
      </c>
      <c r="U106" s="79" t="str">
        <f t="shared" si="39"/>
        <v/>
      </c>
      <c r="V106" s="79" t="str">
        <f t="shared" si="40"/>
        <v/>
      </c>
      <c r="W106" s="78">
        <f t="shared" si="41"/>
        <v>0</v>
      </c>
      <c r="X106" s="79" t="str">
        <f t="shared" si="42"/>
        <v/>
      </c>
      <c r="Y106" s="79" t="str">
        <f t="shared" si="43"/>
        <v/>
      </c>
      <c r="Z106" s="80" t="str">
        <f t="shared" si="44"/>
        <v/>
      </c>
      <c r="AA106" s="80"/>
      <c r="AB106" s="80"/>
      <c r="AC106" s="81" t="str">
        <f t="shared" si="28"/>
        <v/>
      </c>
      <c r="AF106" s="82">
        <f t="shared" si="29"/>
        <v>1</v>
      </c>
    </row>
    <row r="107" spans="2:32" x14ac:dyDescent="0.25">
      <c r="B107" s="63" t="str">
        <f t="shared" si="30"/>
        <v/>
      </c>
      <c r="C107" s="64" t="str">
        <f>IF('תנאי סף'!$AK107&lt;&gt;1,"",'תנאי סף'!C107)</f>
        <v/>
      </c>
      <c r="D107" s="64" t="str">
        <f>IF('תנאי סף'!$AK107&lt;&gt;1,"",'תנאי סף'!D107)</f>
        <v/>
      </c>
      <c r="E107" s="64" t="str">
        <f>IF('תנאי סף'!$AK107&lt;&gt;1,"",'תנאי סף'!E107)</f>
        <v/>
      </c>
      <c r="F107" s="64" t="str">
        <f>IF('תנאי סף'!$AK107&lt;&gt;1,"",'תנאי סף'!F107)</f>
        <v/>
      </c>
      <c r="G107" s="80" t="str">
        <f>IF('תנאי סף'!$AK107&lt;&gt;1,"",'תנאי סף'!I107)</f>
        <v/>
      </c>
      <c r="H107" s="80" t="str">
        <f t="shared" si="31"/>
        <v/>
      </c>
      <c r="I107" s="76"/>
      <c r="J107" s="65" t="str">
        <f>סיכום!K107</f>
        <v/>
      </c>
      <c r="K107" s="77" t="str">
        <f t="shared" si="32"/>
        <v/>
      </c>
      <c r="L107" s="65" t="str">
        <f t="shared" si="33"/>
        <v/>
      </c>
      <c r="M107" s="65" t="str">
        <f t="shared" si="25"/>
        <v/>
      </c>
      <c r="N107" s="78">
        <f t="shared" si="34"/>
        <v>0</v>
      </c>
      <c r="O107" s="79" t="str">
        <f t="shared" si="35"/>
        <v/>
      </c>
      <c r="P107" s="79" t="str">
        <f t="shared" si="26"/>
        <v/>
      </c>
      <c r="Q107" s="78">
        <f t="shared" si="36"/>
        <v>0</v>
      </c>
      <c r="R107" s="79" t="str">
        <f t="shared" si="37"/>
        <v/>
      </c>
      <c r="S107" s="79" t="str">
        <f t="shared" si="27"/>
        <v/>
      </c>
      <c r="T107" s="78">
        <f t="shared" si="38"/>
        <v>0</v>
      </c>
      <c r="U107" s="79" t="str">
        <f t="shared" si="39"/>
        <v/>
      </c>
      <c r="V107" s="79" t="str">
        <f t="shared" si="40"/>
        <v/>
      </c>
      <c r="W107" s="78">
        <f t="shared" si="41"/>
        <v>0</v>
      </c>
      <c r="X107" s="79" t="str">
        <f t="shared" si="42"/>
        <v/>
      </c>
      <c r="Y107" s="79" t="str">
        <f t="shared" si="43"/>
        <v/>
      </c>
      <c r="Z107" s="80" t="str">
        <f t="shared" si="44"/>
        <v/>
      </c>
      <c r="AA107" s="80"/>
      <c r="AB107" s="80"/>
      <c r="AC107" s="81" t="str">
        <f t="shared" si="28"/>
        <v/>
      </c>
      <c r="AF107" s="82">
        <f t="shared" si="29"/>
        <v>1</v>
      </c>
    </row>
    <row r="108" spans="2:32" x14ac:dyDescent="0.25">
      <c r="B108" s="63" t="str">
        <f t="shared" si="30"/>
        <v/>
      </c>
      <c r="C108" s="64" t="str">
        <f>IF('תנאי סף'!$AK108&lt;&gt;1,"",'תנאי סף'!C108)</f>
        <v/>
      </c>
      <c r="D108" s="64" t="str">
        <f>IF('תנאי סף'!$AK108&lt;&gt;1,"",'תנאי סף'!D108)</f>
        <v/>
      </c>
      <c r="E108" s="64" t="str">
        <f>IF('תנאי סף'!$AK108&lt;&gt;1,"",'תנאי סף'!E108)</f>
        <v/>
      </c>
      <c r="F108" s="64" t="str">
        <f>IF('תנאי סף'!$AK108&lt;&gt;1,"",'תנאי סף'!F108)</f>
        <v/>
      </c>
      <c r="G108" s="80" t="str">
        <f>IF('תנאי סף'!$AK108&lt;&gt;1,"",'תנאי סף'!I108)</f>
        <v/>
      </c>
      <c r="H108" s="80" t="str">
        <f t="shared" si="31"/>
        <v/>
      </c>
      <c r="I108" s="76"/>
      <c r="J108" s="65" t="str">
        <f>סיכום!K108</f>
        <v/>
      </c>
      <c r="K108" s="77" t="str">
        <f t="shared" si="32"/>
        <v/>
      </c>
      <c r="L108" s="65" t="str">
        <f t="shared" si="33"/>
        <v/>
      </c>
      <c r="M108" s="65" t="str">
        <f t="shared" si="25"/>
        <v/>
      </c>
      <c r="N108" s="78">
        <f t="shared" si="34"/>
        <v>0</v>
      </c>
      <c r="O108" s="79" t="str">
        <f t="shared" si="35"/>
        <v/>
      </c>
      <c r="P108" s="79" t="str">
        <f t="shared" si="26"/>
        <v/>
      </c>
      <c r="Q108" s="78">
        <f t="shared" si="36"/>
        <v>0</v>
      </c>
      <c r="R108" s="79" t="str">
        <f t="shared" si="37"/>
        <v/>
      </c>
      <c r="S108" s="79" t="str">
        <f t="shared" si="27"/>
        <v/>
      </c>
      <c r="T108" s="78">
        <f t="shared" si="38"/>
        <v>0</v>
      </c>
      <c r="U108" s="79" t="str">
        <f t="shared" si="39"/>
        <v/>
      </c>
      <c r="V108" s="79" t="str">
        <f t="shared" si="40"/>
        <v/>
      </c>
      <c r="W108" s="78">
        <f t="shared" si="41"/>
        <v>0</v>
      </c>
      <c r="X108" s="79" t="str">
        <f t="shared" si="42"/>
        <v/>
      </c>
      <c r="Y108" s="79" t="str">
        <f t="shared" si="43"/>
        <v/>
      </c>
      <c r="Z108" s="80" t="str">
        <f t="shared" si="44"/>
        <v/>
      </c>
      <c r="AA108" s="80"/>
      <c r="AB108" s="80"/>
      <c r="AC108" s="81" t="str">
        <f t="shared" si="28"/>
        <v/>
      </c>
      <c r="AF108" s="82">
        <f t="shared" si="29"/>
        <v>1</v>
      </c>
    </row>
    <row r="109" spans="2:32" x14ac:dyDescent="0.25">
      <c r="B109" s="63" t="str">
        <f t="shared" si="30"/>
        <v/>
      </c>
      <c r="C109" s="64" t="str">
        <f>IF('תנאי סף'!$AK109&lt;&gt;1,"",'תנאי סף'!C109)</f>
        <v/>
      </c>
      <c r="D109" s="64" t="str">
        <f>IF('תנאי סף'!$AK109&lt;&gt;1,"",'תנאי סף'!D109)</f>
        <v/>
      </c>
      <c r="E109" s="64" t="str">
        <f>IF('תנאי סף'!$AK109&lt;&gt;1,"",'תנאי סף'!E109)</f>
        <v/>
      </c>
      <c r="F109" s="64" t="str">
        <f>IF('תנאי סף'!$AK109&lt;&gt;1,"",'תנאי סף'!F109)</f>
        <v/>
      </c>
      <c r="G109" s="80" t="str">
        <f>IF('תנאי סף'!$AK109&lt;&gt;1,"",'תנאי סף'!I109)</f>
        <v/>
      </c>
      <c r="H109" s="80" t="str">
        <f t="shared" si="31"/>
        <v/>
      </c>
      <c r="I109" s="76"/>
      <c r="J109" s="65" t="str">
        <f>סיכום!K109</f>
        <v/>
      </c>
      <c r="K109" s="77" t="str">
        <f t="shared" si="32"/>
        <v/>
      </c>
      <c r="L109" s="65" t="str">
        <f t="shared" si="33"/>
        <v/>
      </c>
      <c r="M109" s="65" t="str">
        <f t="shared" si="25"/>
        <v/>
      </c>
      <c r="N109" s="78">
        <f t="shared" si="34"/>
        <v>0</v>
      </c>
      <c r="O109" s="79" t="str">
        <f t="shared" si="35"/>
        <v/>
      </c>
      <c r="P109" s="79" t="str">
        <f t="shared" si="26"/>
        <v/>
      </c>
      <c r="Q109" s="78">
        <f t="shared" si="36"/>
        <v>0</v>
      </c>
      <c r="R109" s="79" t="str">
        <f t="shared" si="37"/>
        <v/>
      </c>
      <c r="S109" s="79" t="str">
        <f t="shared" si="27"/>
        <v/>
      </c>
      <c r="T109" s="78">
        <f t="shared" si="38"/>
        <v>0</v>
      </c>
      <c r="U109" s="79" t="str">
        <f t="shared" si="39"/>
        <v/>
      </c>
      <c r="V109" s="79" t="str">
        <f t="shared" si="40"/>
        <v/>
      </c>
      <c r="W109" s="78">
        <f t="shared" si="41"/>
        <v>0</v>
      </c>
      <c r="X109" s="79" t="str">
        <f t="shared" si="42"/>
        <v/>
      </c>
      <c r="Y109" s="79" t="str">
        <f t="shared" si="43"/>
        <v/>
      </c>
      <c r="Z109" s="80" t="str">
        <f t="shared" si="44"/>
        <v/>
      </c>
      <c r="AA109" s="80"/>
      <c r="AB109" s="80"/>
      <c r="AC109" s="81" t="str">
        <f t="shared" si="28"/>
        <v/>
      </c>
      <c r="AF109" s="82">
        <f t="shared" si="29"/>
        <v>1</v>
      </c>
    </row>
    <row r="110" spans="2:32" x14ac:dyDescent="0.25">
      <c r="B110" s="63" t="str">
        <f t="shared" si="30"/>
        <v/>
      </c>
      <c r="C110" s="64" t="str">
        <f>IF('תנאי סף'!$AK110&lt;&gt;1,"",'תנאי סף'!C110)</f>
        <v/>
      </c>
      <c r="D110" s="64" t="str">
        <f>IF('תנאי סף'!$AK110&lt;&gt;1,"",'תנאי סף'!D110)</f>
        <v/>
      </c>
      <c r="E110" s="64" t="str">
        <f>IF('תנאי סף'!$AK110&lt;&gt;1,"",'תנאי סף'!E110)</f>
        <v/>
      </c>
      <c r="F110" s="64" t="str">
        <f>IF('תנאי סף'!$AK110&lt;&gt;1,"",'תנאי סף'!F110)</f>
        <v/>
      </c>
      <c r="G110" s="80" t="str">
        <f>IF('תנאי סף'!$AK110&lt;&gt;1,"",'תנאי סף'!I110)</f>
        <v/>
      </c>
      <c r="H110" s="80" t="str">
        <f t="shared" si="31"/>
        <v/>
      </c>
      <c r="I110" s="76"/>
      <c r="J110" s="65" t="str">
        <f>סיכום!K110</f>
        <v/>
      </c>
      <c r="K110" s="77" t="str">
        <f t="shared" si="32"/>
        <v/>
      </c>
      <c r="L110" s="65" t="str">
        <f t="shared" si="33"/>
        <v/>
      </c>
      <c r="M110" s="65" t="str">
        <f t="shared" si="25"/>
        <v/>
      </c>
      <c r="N110" s="78">
        <f t="shared" si="34"/>
        <v>0</v>
      </c>
      <c r="O110" s="79" t="str">
        <f t="shared" si="35"/>
        <v/>
      </c>
      <c r="P110" s="79" t="str">
        <f t="shared" si="26"/>
        <v/>
      </c>
      <c r="Q110" s="78">
        <f t="shared" si="36"/>
        <v>0</v>
      </c>
      <c r="R110" s="79" t="str">
        <f t="shared" si="37"/>
        <v/>
      </c>
      <c r="S110" s="79" t="str">
        <f t="shared" si="27"/>
        <v/>
      </c>
      <c r="T110" s="78">
        <f t="shared" si="38"/>
        <v>0</v>
      </c>
      <c r="U110" s="79" t="str">
        <f t="shared" si="39"/>
        <v/>
      </c>
      <c r="V110" s="79" t="str">
        <f t="shared" si="40"/>
        <v/>
      </c>
      <c r="W110" s="78">
        <f t="shared" si="41"/>
        <v>0</v>
      </c>
      <c r="X110" s="79" t="str">
        <f t="shared" si="42"/>
        <v/>
      </c>
      <c r="Y110" s="79" t="str">
        <f t="shared" si="43"/>
        <v/>
      </c>
      <c r="Z110" s="80" t="str">
        <f t="shared" si="44"/>
        <v/>
      </c>
      <c r="AA110" s="80"/>
      <c r="AB110" s="80"/>
      <c r="AC110" s="81" t="str">
        <f t="shared" si="28"/>
        <v/>
      </c>
      <c r="AF110" s="82">
        <f t="shared" si="29"/>
        <v>1</v>
      </c>
    </row>
    <row r="111" spans="2:32" x14ac:dyDescent="0.25">
      <c r="B111" s="63" t="str">
        <f t="shared" si="30"/>
        <v/>
      </c>
      <c r="C111" s="64" t="str">
        <f>IF('תנאי סף'!$AK111&lt;&gt;1,"",'תנאי סף'!C111)</f>
        <v/>
      </c>
      <c r="D111" s="64" t="str">
        <f>IF('תנאי סף'!$AK111&lt;&gt;1,"",'תנאי סף'!D111)</f>
        <v/>
      </c>
      <c r="E111" s="64" t="str">
        <f>IF('תנאי סף'!$AK111&lt;&gt;1,"",'תנאי סף'!E111)</f>
        <v/>
      </c>
      <c r="F111" s="64" t="str">
        <f>IF('תנאי סף'!$AK111&lt;&gt;1,"",'תנאי סף'!F111)</f>
        <v/>
      </c>
      <c r="G111" s="80" t="str">
        <f>IF('תנאי סף'!$AK111&lt;&gt;1,"",'תנאי סף'!I111)</f>
        <v/>
      </c>
      <c r="H111" s="80" t="str">
        <f t="shared" si="31"/>
        <v/>
      </c>
      <c r="I111" s="76"/>
      <c r="J111" s="65" t="str">
        <f>סיכום!K111</f>
        <v/>
      </c>
      <c r="K111" s="77" t="str">
        <f t="shared" si="32"/>
        <v/>
      </c>
      <c r="L111" s="65" t="str">
        <f t="shared" si="33"/>
        <v/>
      </c>
      <c r="M111" s="65" t="str">
        <f t="shared" si="25"/>
        <v/>
      </c>
      <c r="N111" s="78">
        <f t="shared" si="34"/>
        <v>0</v>
      </c>
      <c r="O111" s="79" t="str">
        <f t="shared" si="35"/>
        <v/>
      </c>
      <c r="P111" s="79" t="str">
        <f t="shared" si="26"/>
        <v/>
      </c>
      <c r="Q111" s="78">
        <f t="shared" si="36"/>
        <v>0</v>
      </c>
      <c r="R111" s="79" t="str">
        <f t="shared" si="37"/>
        <v/>
      </c>
      <c r="S111" s="79" t="str">
        <f t="shared" si="27"/>
        <v/>
      </c>
      <c r="T111" s="78">
        <f t="shared" si="38"/>
        <v>0</v>
      </c>
      <c r="U111" s="79" t="str">
        <f t="shared" si="39"/>
        <v/>
      </c>
      <c r="V111" s="79" t="str">
        <f t="shared" si="40"/>
        <v/>
      </c>
      <c r="W111" s="78">
        <f t="shared" si="41"/>
        <v>0</v>
      </c>
      <c r="X111" s="79" t="str">
        <f t="shared" si="42"/>
        <v/>
      </c>
      <c r="Y111" s="79" t="str">
        <f t="shared" si="43"/>
        <v/>
      </c>
      <c r="Z111" s="80" t="str">
        <f t="shared" si="44"/>
        <v/>
      </c>
      <c r="AA111" s="80"/>
      <c r="AB111" s="80"/>
      <c r="AC111" s="81" t="str">
        <f t="shared" si="28"/>
        <v/>
      </c>
      <c r="AF111" s="82">
        <f t="shared" si="29"/>
        <v>1</v>
      </c>
    </row>
    <row r="112" spans="2:32" x14ac:dyDescent="0.25">
      <c r="B112" s="63" t="str">
        <f t="shared" si="30"/>
        <v/>
      </c>
      <c r="C112" s="64" t="str">
        <f>IF('תנאי סף'!$AK112&lt;&gt;1,"",'תנאי סף'!C112)</f>
        <v/>
      </c>
      <c r="D112" s="64" t="str">
        <f>IF('תנאי סף'!$AK112&lt;&gt;1,"",'תנאי סף'!D112)</f>
        <v/>
      </c>
      <c r="E112" s="64" t="str">
        <f>IF('תנאי סף'!$AK112&lt;&gt;1,"",'תנאי סף'!E112)</f>
        <v/>
      </c>
      <c r="F112" s="64" t="str">
        <f>IF('תנאי סף'!$AK112&lt;&gt;1,"",'תנאי סף'!F112)</f>
        <v/>
      </c>
      <c r="G112" s="80" t="str">
        <f>IF('תנאי סף'!$AK112&lt;&gt;1,"",'תנאי סף'!I112)</f>
        <v/>
      </c>
      <c r="H112" s="80" t="str">
        <f t="shared" si="31"/>
        <v/>
      </c>
      <c r="I112" s="76"/>
      <c r="J112" s="65" t="str">
        <f>סיכום!K112</f>
        <v/>
      </c>
      <c r="K112" s="77" t="str">
        <f t="shared" si="32"/>
        <v/>
      </c>
      <c r="L112" s="65" t="str">
        <f t="shared" si="33"/>
        <v/>
      </c>
      <c r="M112" s="65" t="str">
        <f t="shared" si="25"/>
        <v/>
      </c>
      <c r="N112" s="78">
        <f t="shared" si="34"/>
        <v>0</v>
      </c>
      <c r="O112" s="79" t="str">
        <f t="shared" si="35"/>
        <v/>
      </c>
      <c r="P112" s="79" t="str">
        <f t="shared" si="26"/>
        <v/>
      </c>
      <c r="Q112" s="78">
        <f t="shared" si="36"/>
        <v>0</v>
      </c>
      <c r="R112" s="79" t="str">
        <f t="shared" si="37"/>
        <v/>
      </c>
      <c r="S112" s="79" t="str">
        <f t="shared" si="27"/>
        <v/>
      </c>
      <c r="T112" s="78">
        <f t="shared" si="38"/>
        <v>0</v>
      </c>
      <c r="U112" s="79" t="str">
        <f t="shared" si="39"/>
        <v/>
      </c>
      <c r="V112" s="79" t="str">
        <f t="shared" si="40"/>
        <v/>
      </c>
      <c r="W112" s="78">
        <f t="shared" si="41"/>
        <v>0</v>
      </c>
      <c r="X112" s="79" t="str">
        <f t="shared" si="42"/>
        <v/>
      </c>
      <c r="Y112" s="79" t="str">
        <f t="shared" si="43"/>
        <v/>
      </c>
      <c r="Z112" s="80" t="str">
        <f t="shared" si="44"/>
        <v/>
      </c>
      <c r="AA112" s="80"/>
      <c r="AB112" s="80"/>
      <c r="AC112" s="81" t="str">
        <f t="shared" si="28"/>
        <v/>
      </c>
      <c r="AF112" s="82">
        <f t="shared" si="29"/>
        <v>1</v>
      </c>
    </row>
    <row r="113" spans="2:32" x14ac:dyDescent="0.25">
      <c r="B113" s="63" t="str">
        <f t="shared" si="30"/>
        <v/>
      </c>
      <c r="C113" s="64" t="str">
        <f>IF('תנאי סף'!$AK113&lt;&gt;1,"",'תנאי סף'!C113)</f>
        <v/>
      </c>
      <c r="D113" s="64" t="str">
        <f>IF('תנאי סף'!$AK113&lt;&gt;1,"",'תנאי סף'!D113)</f>
        <v/>
      </c>
      <c r="E113" s="64" t="str">
        <f>IF('תנאי סף'!$AK113&lt;&gt;1,"",'תנאי סף'!E113)</f>
        <v/>
      </c>
      <c r="F113" s="64" t="str">
        <f>IF('תנאי סף'!$AK113&lt;&gt;1,"",'תנאי סף'!F113)</f>
        <v/>
      </c>
      <c r="G113" s="80" t="str">
        <f>IF('תנאי סף'!$AK113&lt;&gt;1,"",'תנאי סף'!I113)</f>
        <v/>
      </c>
      <c r="H113" s="80" t="str">
        <f t="shared" si="31"/>
        <v/>
      </c>
      <c r="I113" s="76"/>
      <c r="J113" s="65" t="str">
        <f>סיכום!K113</f>
        <v/>
      </c>
      <c r="K113" s="77" t="str">
        <f t="shared" si="32"/>
        <v/>
      </c>
      <c r="L113" s="65" t="str">
        <f t="shared" si="33"/>
        <v/>
      </c>
      <c r="M113" s="65" t="str">
        <f t="shared" si="25"/>
        <v/>
      </c>
      <c r="N113" s="78">
        <f t="shared" si="34"/>
        <v>0</v>
      </c>
      <c r="O113" s="79" t="str">
        <f t="shared" si="35"/>
        <v/>
      </c>
      <c r="P113" s="79" t="str">
        <f t="shared" si="26"/>
        <v/>
      </c>
      <c r="Q113" s="78">
        <f t="shared" si="36"/>
        <v>0</v>
      </c>
      <c r="R113" s="79" t="str">
        <f t="shared" si="37"/>
        <v/>
      </c>
      <c r="S113" s="79" t="str">
        <f t="shared" si="27"/>
        <v/>
      </c>
      <c r="T113" s="78">
        <f t="shared" si="38"/>
        <v>0</v>
      </c>
      <c r="U113" s="79" t="str">
        <f t="shared" si="39"/>
        <v/>
      </c>
      <c r="V113" s="79" t="str">
        <f t="shared" si="40"/>
        <v/>
      </c>
      <c r="W113" s="78">
        <f t="shared" si="41"/>
        <v>0</v>
      </c>
      <c r="X113" s="79" t="str">
        <f t="shared" si="42"/>
        <v/>
      </c>
      <c r="Y113" s="79" t="str">
        <f t="shared" si="43"/>
        <v/>
      </c>
      <c r="Z113" s="80" t="str">
        <f t="shared" si="44"/>
        <v/>
      </c>
      <c r="AA113" s="80"/>
      <c r="AB113" s="80"/>
      <c r="AC113" s="81" t="str">
        <f t="shared" si="28"/>
        <v/>
      </c>
      <c r="AF113" s="82">
        <f t="shared" si="29"/>
        <v>1</v>
      </c>
    </row>
    <row r="114" spans="2:32" x14ac:dyDescent="0.25">
      <c r="B114" s="63" t="str">
        <f t="shared" si="30"/>
        <v/>
      </c>
      <c r="C114" s="64" t="str">
        <f>IF('תנאי סף'!$AK114&lt;&gt;1,"",'תנאי סף'!C114)</f>
        <v/>
      </c>
      <c r="D114" s="64" t="str">
        <f>IF('תנאי סף'!$AK114&lt;&gt;1,"",'תנאי סף'!D114)</f>
        <v/>
      </c>
      <c r="E114" s="64" t="str">
        <f>IF('תנאי סף'!$AK114&lt;&gt;1,"",'תנאי סף'!E114)</f>
        <v/>
      </c>
      <c r="F114" s="64" t="str">
        <f>IF('תנאי סף'!$AK114&lt;&gt;1,"",'תנאי סף'!F114)</f>
        <v/>
      </c>
      <c r="G114" s="80" t="str">
        <f>IF('תנאי סף'!$AK114&lt;&gt;1,"",'תנאי סף'!I114)</f>
        <v/>
      </c>
      <c r="H114" s="80" t="str">
        <f t="shared" si="31"/>
        <v/>
      </c>
      <c r="I114" s="76"/>
      <c r="J114" s="65" t="str">
        <f>סיכום!K114</f>
        <v/>
      </c>
      <c r="K114" s="77" t="str">
        <f t="shared" si="32"/>
        <v/>
      </c>
      <c r="L114" s="65" t="str">
        <f t="shared" si="33"/>
        <v/>
      </c>
      <c r="M114" s="65" t="str">
        <f t="shared" si="25"/>
        <v/>
      </c>
      <c r="N114" s="78">
        <f t="shared" si="34"/>
        <v>0</v>
      </c>
      <c r="O114" s="79" t="str">
        <f t="shared" si="35"/>
        <v/>
      </c>
      <c r="P114" s="79" t="str">
        <f t="shared" si="26"/>
        <v/>
      </c>
      <c r="Q114" s="78">
        <f t="shared" si="36"/>
        <v>0</v>
      </c>
      <c r="R114" s="79" t="str">
        <f t="shared" si="37"/>
        <v/>
      </c>
      <c r="S114" s="79" t="str">
        <f t="shared" si="27"/>
        <v/>
      </c>
      <c r="T114" s="78">
        <f t="shared" si="38"/>
        <v>0</v>
      </c>
      <c r="U114" s="79" t="str">
        <f t="shared" si="39"/>
        <v/>
      </c>
      <c r="V114" s="79" t="str">
        <f t="shared" si="40"/>
        <v/>
      </c>
      <c r="W114" s="78">
        <f t="shared" si="41"/>
        <v>0</v>
      </c>
      <c r="X114" s="79" t="str">
        <f t="shared" si="42"/>
        <v/>
      </c>
      <c r="Y114" s="79" t="str">
        <f t="shared" si="43"/>
        <v/>
      </c>
      <c r="Z114" s="80" t="str">
        <f t="shared" si="44"/>
        <v/>
      </c>
      <c r="AA114" s="80"/>
      <c r="AB114" s="80"/>
      <c r="AC114" s="81" t="str">
        <f t="shared" si="28"/>
        <v/>
      </c>
      <c r="AF114" s="82">
        <f t="shared" si="29"/>
        <v>1</v>
      </c>
    </row>
    <row r="115" spans="2:32" x14ac:dyDescent="0.25">
      <c r="B115" s="63" t="str">
        <f t="shared" si="30"/>
        <v/>
      </c>
      <c r="C115" s="64" t="str">
        <f>IF('תנאי סף'!$AK115&lt;&gt;1,"",'תנאי סף'!C115)</f>
        <v/>
      </c>
      <c r="D115" s="64" t="str">
        <f>IF('תנאי סף'!$AK115&lt;&gt;1,"",'תנאי סף'!D115)</f>
        <v/>
      </c>
      <c r="E115" s="64" t="str">
        <f>IF('תנאי סף'!$AK115&lt;&gt;1,"",'תנאי סף'!E115)</f>
        <v/>
      </c>
      <c r="F115" s="64" t="str">
        <f>IF('תנאי סף'!$AK115&lt;&gt;1,"",'תנאי סף'!F115)</f>
        <v/>
      </c>
      <c r="G115" s="80" t="str">
        <f>IF('תנאי סף'!$AK115&lt;&gt;1,"",'תנאי סף'!I115)</f>
        <v/>
      </c>
      <c r="H115" s="80" t="str">
        <f t="shared" si="31"/>
        <v/>
      </c>
      <c r="I115" s="76"/>
      <c r="J115" s="65" t="str">
        <f>סיכום!K115</f>
        <v/>
      </c>
      <c r="K115" s="77" t="str">
        <f t="shared" si="32"/>
        <v/>
      </c>
      <c r="L115" s="65" t="str">
        <f t="shared" si="33"/>
        <v/>
      </c>
      <c r="M115" s="65" t="str">
        <f t="shared" si="25"/>
        <v/>
      </c>
      <c r="N115" s="78">
        <f t="shared" si="34"/>
        <v>0</v>
      </c>
      <c r="O115" s="79" t="str">
        <f t="shared" si="35"/>
        <v/>
      </c>
      <c r="P115" s="79" t="str">
        <f t="shared" si="26"/>
        <v/>
      </c>
      <c r="Q115" s="78">
        <f t="shared" si="36"/>
        <v>0</v>
      </c>
      <c r="R115" s="79" t="str">
        <f t="shared" si="37"/>
        <v/>
      </c>
      <c r="S115" s="79" t="str">
        <f t="shared" si="27"/>
        <v/>
      </c>
      <c r="T115" s="78">
        <f t="shared" si="38"/>
        <v>0</v>
      </c>
      <c r="U115" s="79" t="str">
        <f t="shared" si="39"/>
        <v/>
      </c>
      <c r="V115" s="79" t="str">
        <f t="shared" si="40"/>
        <v/>
      </c>
      <c r="W115" s="78">
        <f t="shared" si="41"/>
        <v>0</v>
      </c>
      <c r="X115" s="79" t="str">
        <f t="shared" si="42"/>
        <v/>
      </c>
      <c r="Y115" s="79" t="str">
        <f t="shared" si="43"/>
        <v/>
      </c>
      <c r="Z115" s="80" t="str">
        <f t="shared" si="44"/>
        <v/>
      </c>
      <c r="AA115" s="80"/>
      <c r="AB115" s="80"/>
      <c r="AC115" s="81" t="str">
        <f t="shared" si="28"/>
        <v/>
      </c>
      <c r="AF115" s="82">
        <f t="shared" si="29"/>
        <v>1</v>
      </c>
    </row>
    <row r="116" spans="2:32" x14ac:dyDescent="0.25">
      <c r="B116" s="63" t="str">
        <f t="shared" si="30"/>
        <v/>
      </c>
      <c r="C116" s="64" t="str">
        <f>IF('תנאי סף'!$AK116&lt;&gt;1,"",'תנאי סף'!C116)</f>
        <v/>
      </c>
      <c r="D116" s="64" t="str">
        <f>IF('תנאי סף'!$AK116&lt;&gt;1,"",'תנאי סף'!D116)</f>
        <v/>
      </c>
      <c r="E116" s="64" t="str">
        <f>IF('תנאי סף'!$AK116&lt;&gt;1,"",'תנאי סף'!E116)</f>
        <v/>
      </c>
      <c r="F116" s="64" t="str">
        <f>IF('תנאי סף'!$AK116&lt;&gt;1,"",'תנאי סף'!F116)</f>
        <v/>
      </c>
      <c r="G116" s="80" t="str">
        <f>IF('תנאי סף'!$AK116&lt;&gt;1,"",'תנאי סף'!I116)</f>
        <v/>
      </c>
      <c r="H116" s="80" t="str">
        <f t="shared" si="31"/>
        <v/>
      </c>
      <c r="I116" s="76"/>
      <c r="J116" s="65" t="str">
        <f>סיכום!K116</f>
        <v/>
      </c>
      <c r="K116" s="77" t="str">
        <f t="shared" si="32"/>
        <v/>
      </c>
      <c r="L116" s="65" t="str">
        <f t="shared" si="33"/>
        <v/>
      </c>
      <c r="M116" s="65" t="str">
        <f t="shared" si="25"/>
        <v/>
      </c>
      <c r="N116" s="78">
        <f t="shared" si="34"/>
        <v>0</v>
      </c>
      <c r="O116" s="79" t="str">
        <f t="shared" si="35"/>
        <v/>
      </c>
      <c r="P116" s="79" t="str">
        <f t="shared" si="26"/>
        <v/>
      </c>
      <c r="Q116" s="78">
        <f t="shared" si="36"/>
        <v>0</v>
      </c>
      <c r="R116" s="79" t="str">
        <f t="shared" si="37"/>
        <v/>
      </c>
      <c r="S116" s="79" t="str">
        <f t="shared" si="27"/>
        <v/>
      </c>
      <c r="T116" s="78">
        <f t="shared" si="38"/>
        <v>0</v>
      </c>
      <c r="U116" s="79" t="str">
        <f t="shared" si="39"/>
        <v/>
      </c>
      <c r="V116" s="79" t="str">
        <f t="shared" si="40"/>
        <v/>
      </c>
      <c r="W116" s="78">
        <f t="shared" si="41"/>
        <v>0</v>
      </c>
      <c r="X116" s="79" t="str">
        <f t="shared" si="42"/>
        <v/>
      </c>
      <c r="Y116" s="79" t="str">
        <f t="shared" si="43"/>
        <v/>
      </c>
      <c r="Z116" s="80" t="str">
        <f t="shared" si="44"/>
        <v/>
      </c>
      <c r="AA116" s="80"/>
      <c r="AB116" s="80"/>
      <c r="AC116" s="81" t="str">
        <f t="shared" si="28"/>
        <v/>
      </c>
      <c r="AF116" s="82">
        <f t="shared" si="29"/>
        <v>1</v>
      </c>
    </row>
    <row r="117" spans="2:32" x14ac:dyDescent="0.25">
      <c r="B117" s="63" t="str">
        <f t="shared" si="30"/>
        <v/>
      </c>
      <c r="C117" s="64" t="str">
        <f>IF('תנאי סף'!$AK117&lt;&gt;1,"",'תנאי סף'!C117)</f>
        <v/>
      </c>
      <c r="D117" s="64" t="str">
        <f>IF('תנאי סף'!$AK117&lt;&gt;1,"",'תנאי סף'!D117)</f>
        <v/>
      </c>
      <c r="E117" s="64" t="str">
        <f>IF('תנאי סף'!$AK117&lt;&gt;1,"",'תנאי סף'!E117)</f>
        <v/>
      </c>
      <c r="F117" s="64" t="str">
        <f>IF('תנאי סף'!$AK117&lt;&gt;1,"",'תנאי סף'!F117)</f>
        <v/>
      </c>
      <c r="G117" s="80" t="str">
        <f>IF('תנאי סף'!$AK117&lt;&gt;1,"",'תנאי סף'!I117)</f>
        <v/>
      </c>
      <c r="H117" s="80" t="str">
        <f t="shared" si="31"/>
        <v/>
      </c>
      <c r="I117" s="76"/>
      <c r="J117" s="65" t="str">
        <f>סיכום!K117</f>
        <v/>
      </c>
      <c r="K117" s="77" t="str">
        <f t="shared" si="32"/>
        <v/>
      </c>
      <c r="L117" s="65" t="str">
        <f t="shared" si="33"/>
        <v/>
      </c>
      <c r="M117" s="65" t="str">
        <f t="shared" si="25"/>
        <v/>
      </c>
      <c r="N117" s="78">
        <f t="shared" si="34"/>
        <v>0</v>
      </c>
      <c r="O117" s="79" t="str">
        <f t="shared" si="35"/>
        <v/>
      </c>
      <c r="P117" s="79" t="str">
        <f t="shared" si="26"/>
        <v/>
      </c>
      <c r="Q117" s="78">
        <f t="shared" si="36"/>
        <v>0</v>
      </c>
      <c r="R117" s="79" t="str">
        <f t="shared" si="37"/>
        <v/>
      </c>
      <c r="S117" s="79" t="str">
        <f t="shared" si="27"/>
        <v/>
      </c>
      <c r="T117" s="78">
        <f t="shared" si="38"/>
        <v>0</v>
      </c>
      <c r="U117" s="79" t="str">
        <f t="shared" si="39"/>
        <v/>
      </c>
      <c r="V117" s="79" t="str">
        <f t="shared" si="40"/>
        <v/>
      </c>
      <c r="W117" s="78">
        <f t="shared" si="41"/>
        <v>0</v>
      </c>
      <c r="X117" s="79" t="str">
        <f t="shared" si="42"/>
        <v/>
      </c>
      <c r="Y117" s="79" t="str">
        <f t="shared" si="43"/>
        <v/>
      </c>
      <c r="Z117" s="80" t="str">
        <f t="shared" si="44"/>
        <v/>
      </c>
      <c r="AA117" s="80"/>
      <c r="AB117" s="80"/>
      <c r="AC117" s="81" t="str">
        <f t="shared" si="28"/>
        <v/>
      </c>
      <c r="AF117" s="82">
        <f t="shared" si="29"/>
        <v>1</v>
      </c>
    </row>
    <row r="118" spans="2:32" x14ac:dyDescent="0.25">
      <c r="B118" s="63" t="str">
        <f t="shared" si="30"/>
        <v/>
      </c>
      <c r="C118" s="64" t="str">
        <f>IF('תנאי סף'!$AK118&lt;&gt;1,"",'תנאי סף'!C118)</f>
        <v/>
      </c>
      <c r="D118" s="64" t="str">
        <f>IF('תנאי סף'!$AK118&lt;&gt;1,"",'תנאי סף'!D118)</f>
        <v/>
      </c>
      <c r="E118" s="64" t="str">
        <f>IF('תנאי סף'!$AK118&lt;&gt;1,"",'תנאי סף'!E118)</f>
        <v/>
      </c>
      <c r="F118" s="64" t="str">
        <f>IF('תנאי סף'!$AK118&lt;&gt;1,"",'תנאי סף'!F118)</f>
        <v/>
      </c>
      <c r="G118" s="80" t="str">
        <f>IF('תנאי סף'!$AK118&lt;&gt;1,"",'תנאי סף'!I118)</f>
        <v/>
      </c>
      <c r="H118" s="80" t="str">
        <f t="shared" si="31"/>
        <v/>
      </c>
      <c r="I118" s="76"/>
      <c r="J118" s="65" t="str">
        <f>סיכום!K118</f>
        <v/>
      </c>
      <c r="K118" s="77" t="str">
        <f t="shared" si="32"/>
        <v/>
      </c>
      <c r="L118" s="65" t="str">
        <f t="shared" si="33"/>
        <v/>
      </c>
      <c r="M118" s="65" t="str">
        <f t="shared" si="25"/>
        <v/>
      </c>
      <c r="N118" s="78">
        <f t="shared" si="34"/>
        <v>0</v>
      </c>
      <c r="O118" s="79" t="str">
        <f t="shared" si="35"/>
        <v/>
      </c>
      <c r="P118" s="79" t="str">
        <f t="shared" si="26"/>
        <v/>
      </c>
      <c r="Q118" s="78">
        <f t="shared" si="36"/>
        <v>0</v>
      </c>
      <c r="R118" s="79" t="str">
        <f t="shared" si="37"/>
        <v/>
      </c>
      <c r="S118" s="79" t="str">
        <f t="shared" si="27"/>
        <v/>
      </c>
      <c r="T118" s="78">
        <f t="shared" si="38"/>
        <v>0</v>
      </c>
      <c r="U118" s="79" t="str">
        <f t="shared" si="39"/>
        <v/>
      </c>
      <c r="V118" s="79" t="str">
        <f t="shared" si="40"/>
        <v/>
      </c>
      <c r="W118" s="78">
        <f t="shared" si="41"/>
        <v>0</v>
      </c>
      <c r="X118" s="79" t="str">
        <f t="shared" si="42"/>
        <v/>
      </c>
      <c r="Y118" s="79" t="str">
        <f t="shared" si="43"/>
        <v/>
      </c>
      <c r="Z118" s="80" t="str">
        <f t="shared" si="44"/>
        <v/>
      </c>
      <c r="AA118" s="80"/>
      <c r="AB118" s="80"/>
      <c r="AC118" s="81" t="str">
        <f t="shared" si="28"/>
        <v/>
      </c>
      <c r="AF118" s="82">
        <f t="shared" si="29"/>
        <v>1</v>
      </c>
    </row>
    <row r="119" spans="2:32" x14ac:dyDescent="0.25">
      <c r="B119" s="63" t="str">
        <f t="shared" si="30"/>
        <v/>
      </c>
      <c r="C119" s="64" t="str">
        <f>IF('תנאי סף'!$AK119&lt;&gt;1,"",'תנאי סף'!C119)</f>
        <v/>
      </c>
      <c r="D119" s="64" t="str">
        <f>IF('תנאי סף'!$AK119&lt;&gt;1,"",'תנאי סף'!D119)</f>
        <v/>
      </c>
      <c r="E119" s="64" t="str">
        <f>IF('תנאי סף'!$AK119&lt;&gt;1,"",'תנאי סף'!E119)</f>
        <v/>
      </c>
      <c r="F119" s="64" t="str">
        <f>IF('תנאי סף'!$AK119&lt;&gt;1,"",'תנאי סף'!F119)</f>
        <v/>
      </c>
      <c r="G119" s="80" t="str">
        <f>IF('תנאי סף'!$AK119&lt;&gt;1,"",'תנאי סף'!I119)</f>
        <v/>
      </c>
      <c r="H119" s="80" t="str">
        <f t="shared" si="31"/>
        <v/>
      </c>
      <c r="I119" s="76"/>
      <c r="J119" s="65" t="str">
        <f>סיכום!K119</f>
        <v/>
      </c>
      <c r="K119" s="77" t="str">
        <f t="shared" si="32"/>
        <v/>
      </c>
      <c r="L119" s="65" t="str">
        <f t="shared" si="33"/>
        <v/>
      </c>
      <c r="M119" s="65" t="str">
        <f t="shared" si="25"/>
        <v/>
      </c>
      <c r="N119" s="78">
        <f t="shared" si="34"/>
        <v>0</v>
      </c>
      <c r="O119" s="79" t="str">
        <f t="shared" si="35"/>
        <v/>
      </c>
      <c r="P119" s="79" t="str">
        <f t="shared" si="26"/>
        <v/>
      </c>
      <c r="Q119" s="78">
        <f t="shared" si="36"/>
        <v>0</v>
      </c>
      <c r="R119" s="79" t="str">
        <f t="shared" si="37"/>
        <v/>
      </c>
      <c r="S119" s="79" t="str">
        <f t="shared" si="27"/>
        <v/>
      </c>
      <c r="T119" s="78">
        <f t="shared" si="38"/>
        <v>0</v>
      </c>
      <c r="U119" s="79" t="str">
        <f t="shared" si="39"/>
        <v/>
      </c>
      <c r="V119" s="79" t="str">
        <f t="shared" si="40"/>
        <v/>
      </c>
      <c r="W119" s="78">
        <f t="shared" si="41"/>
        <v>0</v>
      </c>
      <c r="X119" s="79" t="str">
        <f t="shared" si="42"/>
        <v/>
      </c>
      <c r="Y119" s="79" t="str">
        <f t="shared" si="43"/>
        <v/>
      </c>
      <c r="Z119" s="80" t="str">
        <f t="shared" si="44"/>
        <v/>
      </c>
      <c r="AA119" s="80"/>
      <c r="AB119" s="80"/>
      <c r="AC119" s="81" t="str">
        <f t="shared" si="28"/>
        <v/>
      </c>
      <c r="AF119" s="82">
        <f t="shared" si="29"/>
        <v>1</v>
      </c>
    </row>
    <row r="120" spans="2:32" x14ac:dyDescent="0.25">
      <c r="B120" s="63" t="str">
        <f t="shared" si="30"/>
        <v/>
      </c>
      <c r="C120" s="64" t="str">
        <f>IF('תנאי סף'!$AK120&lt;&gt;1,"",'תנאי סף'!C120)</f>
        <v/>
      </c>
      <c r="D120" s="64" t="str">
        <f>IF('תנאי סף'!$AK120&lt;&gt;1,"",'תנאי סף'!D120)</f>
        <v/>
      </c>
      <c r="E120" s="64" t="str">
        <f>IF('תנאי סף'!$AK120&lt;&gt;1,"",'תנאי סף'!E120)</f>
        <v/>
      </c>
      <c r="F120" s="64" t="str">
        <f>IF('תנאי סף'!$AK120&lt;&gt;1,"",'תנאי סף'!F120)</f>
        <v/>
      </c>
      <c r="G120" s="80" t="str">
        <f>IF('תנאי סף'!$AK120&lt;&gt;1,"",'תנאי סף'!I120)</f>
        <v/>
      </c>
      <c r="H120" s="80" t="str">
        <f t="shared" si="31"/>
        <v/>
      </c>
      <c r="I120" s="76"/>
      <c r="J120" s="65" t="str">
        <f>סיכום!K120</f>
        <v/>
      </c>
      <c r="K120" s="77" t="str">
        <f t="shared" si="32"/>
        <v/>
      </c>
      <c r="L120" s="65" t="str">
        <f t="shared" si="33"/>
        <v/>
      </c>
      <c r="M120" s="65" t="str">
        <f t="shared" si="25"/>
        <v/>
      </c>
      <c r="N120" s="78">
        <f t="shared" si="34"/>
        <v>0</v>
      </c>
      <c r="O120" s="79" t="str">
        <f t="shared" si="35"/>
        <v/>
      </c>
      <c r="P120" s="79" t="str">
        <f t="shared" si="26"/>
        <v/>
      </c>
      <c r="Q120" s="78">
        <f t="shared" si="36"/>
        <v>0</v>
      </c>
      <c r="R120" s="79" t="str">
        <f t="shared" si="37"/>
        <v/>
      </c>
      <c r="S120" s="79" t="str">
        <f t="shared" si="27"/>
        <v/>
      </c>
      <c r="T120" s="78">
        <f t="shared" si="38"/>
        <v>0</v>
      </c>
      <c r="U120" s="79" t="str">
        <f t="shared" si="39"/>
        <v/>
      </c>
      <c r="V120" s="79" t="str">
        <f t="shared" si="40"/>
        <v/>
      </c>
      <c r="W120" s="78">
        <f t="shared" si="41"/>
        <v>0</v>
      </c>
      <c r="X120" s="79" t="str">
        <f t="shared" si="42"/>
        <v/>
      </c>
      <c r="Y120" s="79" t="str">
        <f t="shared" si="43"/>
        <v/>
      </c>
      <c r="Z120" s="80" t="str">
        <f t="shared" si="44"/>
        <v/>
      </c>
      <c r="AA120" s="80"/>
      <c r="AB120" s="80"/>
      <c r="AC120" s="81" t="str">
        <f t="shared" si="28"/>
        <v/>
      </c>
      <c r="AF120" s="82">
        <f t="shared" si="29"/>
        <v>1</v>
      </c>
    </row>
    <row r="121" spans="2:32" x14ac:dyDescent="0.25">
      <c r="B121" s="63" t="str">
        <f t="shared" si="30"/>
        <v/>
      </c>
      <c r="C121" s="64" t="str">
        <f>IF('תנאי סף'!$AK121&lt;&gt;1,"",'תנאי סף'!C121)</f>
        <v/>
      </c>
      <c r="D121" s="64" t="str">
        <f>IF('תנאי סף'!$AK121&lt;&gt;1,"",'תנאי סף'!D121)</f>
        <v/>
      </c>
      <c r="E121" s="64" t="str">
        <f>IF('תנאי סף'!$AK121&lt;&gt;1,"",'תנאי סף'!E121)</f>
        <v/>
      </c>
      <c r="F121" s="64" t="str">
        <f>IF('תנאי סף'!$AK121&lt;&gt;1,"",'תנאי סף'!F121)</f>
        <v/>
      </c>
      <c r="G121" s="80" t="str">
        <f>IF('תנאי סף'!$AK121&lt;&gt;1,"",'תנאי סף'!I121)</f>
        <v/>
      </c>
      <c r="H121" s="80" t="str">
        <f t="shared" si="31"/>
        <v/>
      </c>
      <c r="I121" s="76"/>
      <c r="J121" s="65" t="str">
        <f>סיכום!K121</f>
        <v/>
      </c>
      <c r="K121" s="77" t="str">
        <f t="shared" si="32"/>
        <v/>
      </c>
      <c r="L121" s="65" t="str">
        <f t="shared" si="33"/>
        <v/>
      </c>
      <c r="M121" s="65" t="str">
        <f t="shared" si="25"/>
        <v/>
      </c>
      <c r="N121" s="78">
        <f t="shared" si="34"/>
        <v>0</v>
      </c>
      <c r="O121" s="79" t="str">
        <f t="shared" si="35"/>
        <v/>
      </c>
      <c r="P121" s="79" t="str">
        <f t="shared" si="26"/>
        <v/>
      </c>
      <c r="Q121" s="78">
        <f t="shared" si="36"/>
        <v>0</v>
      </c>
      <c r="R121" s="79" t="str">
        <f t="shared" si="37"/>
        <v/>
      </c>
      <c r="S121" s="79" t="str">
        <f t="shared" si="27"/>
        <v/>
      </c>
      <c r="T121" s="78">
        <f t="shared" si="38"/>
        <v>0</v>
      </c>
      <c r="U121" s="79" t="str">
        <f t="shared" si="39"/>
        <v/>
      </c>
      <c r="V121" s="79" t="str">
        <f t="shared" si="40"/>
        <v/>
      </c>
      <c r="W121" s="78">
        <f t="shared" si="41"/>
        <v>0</v>
      </c>
      <c r="X121" s="79" t="str">
        <f t="shared" si="42"/>
        <v/>
      </c>
      <c r="Y121" s="79" t="str">
        <f t="shared" si="43"/>
        <v/>
      </c>
      <c r="Z121" s="80" t="str">
        <f t="shared" si="44"/>
        <v/>
      </c>
      <c r="AA121" s="80"/>
      <c r="AB121" s="80"/>
      <c r="AC121" s="81" t="str">
        <f t="shared" si="28"/>
        <v/>
      </c>
      <c r="AF121" s="82">
        <f t="shared" si="29"/>
        <v>1</v>
      </c>
    </row>
    <row r="122" spans="2:32" x14ac:dyDescent="0.25">
      <c r="B122" s="63" t="str">
        <f t="shared" si="30"/>
        <v/>
      </c>
      <c r="C122" s="64" t="str">
        <f>IF('תנאי סף'!$AK122&lt;&gt;1,"",'תנאי סף'!C122)</f>
        <v/>
      </c>
      <c r="D122" s="64" t="str">
        <f>IF('תנאי סף'!$AK122&lt;&gt;1,"",'תנאי סף'!D122)</f>
        <v/>
      </c>
      <c r="E122" s="64" t="str">
        <f>IF('תנאי סף'!$AK122&lt;&gt;1,"",'תנאי סף'!E122)</f>
        <v/>
      </c>
      <c r="F122" s="64" t="str">
        <f>IF('תנאי סף'!$AK122&lt;&gt;1,"",'תנאי סף'!F122)</f>
        <v/>
      </c>
      <c r="G122" s="80" t="str">
        <f>IF('תנאי סף'!$AK122&lt;&gt;1,"",'תנאי סף'!I122)</f>
        <v/>
      </c>
      <c r="H122" s="80" t="str">
        <f t="shared" si="31"/>
        <v/>
      </c>
      <c r="I122" s="76"/>
      <c r="J122" s="65" t="str">
        <f>סיכום!K122</f>
        <v/>
      </c>
      <c r="K122" s="77" t="str">
        <f t="shared" si="32"/>
        <v/>
      </c>
      <c r="L122" s="65" t="str">
        <f t="shared" si="33"/>
        <v/>
      </c>
      <c r="M122" s="65" t="str">
        <f t="shared" si="25"/>
        <v/>
      </c>
      <c r="N122" s="78">
        <f t="shared" si="34"/>
        <v>0</v>
      </c>
      <c r="O122" s="79" t="str">
        <f t="shared" si="35"/>
        <v/>
      </c>
      <c r="P122" s="79" t="str">
        <f t="shared" si="26"/>
        <v/>
      </c>
      <c r="Q122" s="78">
        <f t="shared" si="36"/>
        <v>0</v>
      </c>
      <c r="R122" s="79" t="str">
        <f t="shared" si="37"/>
        <v/>
      </c>
      <c r="S122" s="79" t="str">
        <f t="shared" si="27"/>
        <v/>
      </c>
      <c r="T122" s="78">
        <f t="shared" si="38"/>
        <v>0</v>
      </c>
      <c r="U122" s="79" t="str">
        <f t="shared" si="39"/>
        <v/>
      </c>
      <c r="V122" s="79" t="str">
        <f t="shared" si="40"/>
        <v/>
      </c>
      <c r="W122" s="78">
        <f t="shared" si="41"/>
        <v>0</v>
      </c>
      <c r="X122" s="79" t="str">
        <f t="shared" si="42"/>
        <v/>
      </c>
      <c r="Y122" s="79" t="str">
        <f t="shared" si="43"/>
        <v/>
      </c>
      <c r="Z122" s="80" t="str">
        <f t="shared" si="44"/>
        <v/>
      </c>
      <c r="AA122" s="80"/>
      <c r="AB122" s="80"/>
      <c r="AC122" s="81" t="str">
        <f t="shared" si="28"/>
        <v/>
      </c>
      <c r="AF122" s="82">
        <f t="shared" si="29"/>
        <v>1</v>
      </c>
    </row>
    <row r="123" spans="2:32" x14ac:dyDescent="0.25">
      <c r="B123" s="63" t="str">
        <f t="shared" si="30"/>
        <v/>
      </c>
      <c r="C123" s="64" t="str">
        <f>IF('תנאי סף'!$AK123&lt;&gt;1,"",'תנאי סף'!C123)</f>
        <v/>
      </c>
      <c r="D123" s="64" t="str">
        <f>IF('תנאי סף'!$AK123&lt;&gt;1,"",'תנאי סף'!D123)</f>
        <v/>
      </c>
      <c r="E123" s="64" t="str">
        <f>IF('תנאי סף'!$AK123&lt;&gt;1,"",'תנאי סף'!E123)</f>
        <v/>
      </c>
      <c r="F123" s="64" t="str">
        <f>IF('תנאי סף'!$AK123&lt;&gt;1,"",'תנאי סף'!F123)</f>
        <v/>
      </c>
      <c r="G123" s="80" t="str">
        <f>IF('תנאי סף'!$AK123&lt;&gt;1,"",'תנאי סף'!I123)</f>
        <v/>
      </c>
      <c r="H123" s="80" t="str">
        <f t="shared" si="31"/>
        <v/>
      </c>
      <c r="I123" s="76"/>
      <c r="J123" s="65" t="str">
        <f>סיכום!K123</f>
        <v/>
      </c>
      <c r="K123" s="77" t="str">
        <f t="shared" si="32"/>
        <v/>
      </c>
      <c r="L123" s="65" t="str">
        <f t="shared" si="33"/>
        <v/>
      </c>
      <c r="M123" s="65" t="str">
        <f t="shared" si="25"/>
        <v/>
      </c>
      <c r="N123" s="78">
        <f t="shared" si="34"/>
        <v>0</v>
      </c>
      <c r="O123" s="79" t="str">
        <f t="shared" si="35"/>
        <v/>
      </c>
      <c r="P123" s="79" t="str">
        <f t="shared" si="26"/>
        <v/>
      </c>
      <c r="Q123" s="78">
        <f t="shared" si="36"/>
        <v>0</v>
      </c>
      <c r="R123" s="79" t="str">
        <f t="shared" si="37"/>
        <v/>
      </c>
      <c r="S123" s="79" t="str">
        <f t="shared" si="27"/>
        <v/>
      </c>
      <c r="T123" s="78">
        <f t="shared" si="38"/>
        <v>0</v>
      </c>
      <c r="U123" s="79" t="str">
        <f t="shared" si="39"/>
        <v/>
      </c>
      <c r="V123" s="79" t="str">
        <f t="shared" si="40"/>
        <v/>
      </c>
      <c r="W123" s="78">
        <f t="shared" si="41"/>
        <v>0</v>
      </c>
      <c r="X123" s="79" t="str">
        <f t="shared" si="42"/>
        <v/>
      </c>
      <c r="Y123" s="79" t="str">
        <f t="shared" si="43"/>
        <v/>
      </c>
      <c r="Z123" s="80" t="str">
        <f t="shared" si="44"/>
        <v/>
      </c>
      <c r="AA123" s="80"/>
      <c r="AB123" s="80"/>
      <c r="AC123" s="81" t="str">
        <f t="shared" si="28"/>
        <v/>
      </c>
      <c r="AF123" s="82">
        <f t="shared" si="29"/>
        <v>1</v>
      </c>
    </row>
    <row r="124" spans="2:32" x14ac:dyDescent="0.25">
      <c r="B124" s="63" t="str">
        <f t="shared" si="30"/>
        <v/>
      </c>
      <c r="C124" s="64" t="str">
        <f>IF('תנאי סף'!$AK124&lt;&gt;1,"",'תנאי סף'!C124)</f>
        <v/>
      </c>
      <c r="D124" s="64" t="str">
        <f>IF('תנאי סף'!$AK124&lt;&gt;1,"",'תנאי סף'!D124)</f>
        <v/>
      </c>
      <c r="E124" s="64" t="str">
        <f>IF('תנאי סף'!$AK124&lt;&gt;1,"",'תנאי סף'!E124)</f>
        <v/>
      </c>
      <c r="F124" s="64" t="str">
        <f>IF('תנאי סף'!$AK124&lt;&gt;1,"",'תנאי סף'!F124)</f>
        <v/>
      </c>
      <c r="G124" s="80" t="str">
        <f>IF('תנאי סף'!$AK124&lt;&gt;1,"",'תנאי סף'!I124)</f>
        <v/>
      </c>
      <c r="H124" s="80" t="str">
        <f t="shared" si="31"/>
        <v/>
      </c>
      <c r="I124" s="76"/>
      <c r="J124" s="65" t="str">
        <f>סיכום!K124</f>
        <v/>
      </c>
      <c r="K124" s="77" t="str">
        <f t="shared" si="32"/>
        <v/>
      </c>
      <c r="L124" s="65" t="str">
        <f t="shared" si="33"/>
        <v/>
      </c>
      <c r="M124" s="65" t="str">
        <f t="shared" si="25"/>
        <v/>
      </c>
      <c r="N124" s="78">
        <f t="shared" si="34"/>
        <v>0</v>
      </c>
      <c r="O124" s="79" t="str">
        <f t="shared" si="35"/>
        <v/>
      </c>
      <c r="P124" s="79" t="str">
        <f t="shared" si="26"/>
        <v/>
      </c>
      <c r="Q124" s="78">
        <f t="shared" si="36"/>
        <v>0</v>
      </c>
      <c r="R124" s="79" t="str">
        <f t="shared" si="37"/>
        <v/>
      </c>
      <c r="S124" s="79" t="str">
        <f t="shared" si="27"/>
        <v/>
      </c>
      <c r="T124" s="78">
        <f t="shared" si="38"/>
        <v>0</v>
      </c>
      <c r="U124" s="79" t="str">
        <f t="shared" si="39"/>
        <v/>
      </c>
      <c r="V124" s="79" t="str">
        <f t="shared" si="40"/>
        <v/>
      </c>
      <c r="W124" s="78">
        <f t="shared" si="41"/>
        <v>0</v>
      </c>
      <c r="X124" s="79" t="str">
        <f t="shared" si="42"/>
        <v/>
      </c>
      <c r="Y124" s="79" t="str">
        <f t="shared" si="43"/>
        <v/>
      </c>
      <c r="Z124" s="80" t="str">
        <f t="shared" si="44"/>
        <v/>
      </c>
      <c r="AA124" s="80"/>
      <c r="AB124" s="80"/>
      <c r="AC124" s="81" t="str">
        <f t="shared" si="28"/>
        <v/>
      </c>
      <c r="AF124" s="82">
        <f t="shared" si="29"/>
        <v>1</v>
      </c>
    </row>
    <row r="125" spans="2:32" x14ac:dyDescent="0.25">
      <c r="B125" s="63" t="str">
        <f t="shared" si="30"/>
        <v/>
      </c>
      <c r="C125" s="64" t="str">
        <f>IF('תנאי סף'!$AK125&lt;&gt;1,"",'תנאי סף'!C125)</f>
        <v/>
      </c>
      <c r="D125" s="64" t="str">
        <f>IF('תנאי סף'!$AK125&lt;&gt;1,"",'תנאי סף'!D125)</f>
        <v/>
      </c>
      <c r="E125" s="64" t="str">
        <f>IF('תנאי סף'!$AK125&lt;&gt;1,"",'תנאי סף'!E125)</f>
        <v/>
      </c>
      <c r="F125" s="64" t="str">
        <f>IF('תנאי סף'!$AK125&lt;&gt;1,"",'תנאי סף'!F125)</f>
        <v/>
      </c>
      <c r="G125" s="80" t="str">
        <f>IF('תנאי סף'!$AK125&lt;&gt;1,"",'תנאי סף'!I125)</f>
        <v/>
      </c>
      <c r="H125" s="80" t="str">
        <f t="shared" si="31"/>
        <v/>
      </c>
      <c r="I125" s="76"/>
      <c r="J125" s="65" t="str">
        <f>סיכום!K125</f>
        <v/>
      </c>
      <c r="K125" s="77" t="str">
        <f t="shared" si="32"/>
        <v/>
      </c>
      <c r="L125" s="65" t="str">
        <f t="shared" si="33"/>
        <v/>
      </c>
      <c r="M125" s="65" t="str">
        <f t="shared" si="25"/>
        <v/>
      </c>
      <c r="N125" s="78">
        <f t="shared" si="34"/>
        <v>0</v>
      </c>
      <c r="O125" s="79" t="str">
        <f t="shared" si="35"/>
        <v/>
      </c>
      <c r="P125" s="79" t="str">
        <f t="shared" si="26"/>
        <v/>
      </c>
      <c r="Q125" s="78">
        <f t="shared" si="36"/>
        <v>0</v>
      </c>
      <c r="R125" s="79" t="str">
        <f t="shared" si="37"/>
        <v/>
      </c>
      <c r="S125" s="79" t="str">
        <f t="shared" si="27"/>
        <v/>
      </c>
      <c r="T125" s="78">
        <f t="shared" si="38"/>
        <v>0</v>
      </c>
      <c r="U125" s="79" t="str">
        <f t="shared" si="39"/>
        <v/>
      </c>
      <c r="V125" s="79" t="str">
        <f t="shared" si="40"/>
        <v/>
      </c>
      <c r="W125" s="78">
        <f t="shared" si="41"/>
        <v>0</v>
      </c>
      <c r="X125" s="79" t="str">
        <f t="shared" si="42"/>
        <v/>
      </c>
      <c r="Y125" s="79" t="str">
        <f t="shared" si="43"/>
        <v/>
      </c>
      <c r="Z125" s="80" t="str">
        <f t="shared" si="44"/>
        <v/>
      </c>
      <c r="AA125" s="80"/>
      <c r="AB125" s="80"/>
      <c r="AC125" s="81" t="str">
        <f t="shared" si="28"/>
        <v/>
      </c>
      <c r="AF125" s="82">
        <f t="shared" si="29"/>
        <v>1</v>
      </c>
    </row>
    <row r="126" spans="2:32" x14ac:dyDescent="0.25">
      <c r="B126" s="63" t="str">
        <f t="shared" si="30"/>
        <v/>
      </c>
      <c r="C126" s="64" t="str">
        <f>IF('תנאי סף'!$AK126&lt;&gt;1,"",'תנאי סף'!C126)</f>
        <v/>
      </c>
      <c r="D126" s="64" t="str">
        <f>IF('תנאי סף'!$AK126&lt;&gt;1,"",'תנאי סף'!D126)</f>
        <v/>
      </c>
      <c r="E126" s="64" t="str">
        <f>IF('תנאי סף'!$AK126&lt;&gt;1,"",'תנאי סף'!E126)</f>
        <v/>
      </c>
      <c r="F126" s="64" t="str">
        <f>IF('תנאי סף'!$AK126&lt;&gt;1,"",'תנאי סף'!F126)</f>
        <v/>
      </c>
      <c r="G126" s="80" t="str">
        <f>IF('תנאי סף'!$AK126&lt;&gt;1,"",'תנאי סף'!I126)</f>
        <v/>
      </c>
      <c r="H126" s="80" t="str">
        <f t="shared" si="31"/>
        <v/>
      </c>
      <c r="I126" s="76"/>
      <c r="J126" s="65" t="str">
        <f>סיכום!K126</f>
        <v/>
      </c>
      <c r="K126" s="77" t="str">
        <f t="shared" si="32"/>
        <v/>
      </c>
      <c r="L126" s="65" t="str">
        <f t="shared" si="33"/>
        <v/>
      </c>
      <c r="M126" s="65" t="str">
        <f t="shared" si="25"/>
        <v/>
      </c>
      <c r="N126" s="78">
        <f t="shared" si="34"/>
        <v>0</v>
      </c>
      <c r="O126" s="79" t="str">
        <f t="shared" si="35"/>
        <v/>
      </c>
      <c r="P126" s="79" t="str">
        <f t="shared" si="26"/>
        <v/>
      </c>
      <c r="Q126" s="78">
        <f t="shared" si="36"/>
        <v>0</v>
      </c>
      <c r="R126" s="79" t="str">
        <f t="shared" si="37"/>
        <v/>
      </c>
      <c r="S126" s="79" t="str">
        <f t="shared" si="27"/>
        <v/>
      </c>
      <c r="T126" s="78">
        <f t="shared" si="38"/>
        <v>0</v>
      </c>
      <c r="U126" s="79" t="str">
        <f t="shared" si="39"/>
        <v/>
      </c>
      <c r="V126" s="79" t="str">
        <f t="shared" si="40"/>
        <v/>
      </c>
      <c r="W126" s="78">
        <f t="shared" si="41"/>
        <v>0</v>
      </c>
      <c r="X126" s="79" t="str">
        <f t="shared" si="42"/>
        <v/>
      </c>
      <c r="Y126" s="79" t="str">
        <f t="shared" si="43"/>
        <v/>
      </c>
      <c r="Z126" s="80" t="str">
        <f t="shared" si="44"/>
        <v/>
      </c>
      <c r="AA126" s="80"/>
      <c r="AB126" s="80"/>
      <c r="AC126" s="81" t="str">
        <f t="shared" si="28"/>
        <v/>
      </c>
      <c r="AF126" s="82">
        <f t="shared" si="29"/>
        <v>1</v>
      </c>
    </row>
    <row r="127" spans="2:32" x14ac:dyDescent="0.25">
      <c r="B127" s="63" t="str">
        <f t="shared" si="30"/>
        <v/>
      </c>
      <c r="C127" s="64" t="str">
        <f>IF('תנאי סף'!$AK127&lt;&gt;1,"",'תנאי סף'!C127)</f>
        <v/>
      </c>
      <c r="D127" s="64" t="str">
        <f>IF('תנאי סף'!$AK127&lt;&gt;1,"",'תנאי סף'!D127)</f>
        <v/>
      </c>
      <c r="E127" s="64" t="str">
        <f>IF('תנאי סף'!$AK127&lt;&gt;1,"",'תנאי סף'!E127)</f>
        <v/>
      </c>
      <c r="F127" s="64" t="str">
        <f>IF('תנאי סף'!$AK127&lt;&gt;1,"",'תנאי סף'!F127)</f>
        <v/>
      </c>
      <c r="G127" s="80" t="str">
        <f>IF('תנאי סף'!$AK127&lt;&gt;1,"",'תנאי סף'!I127)</f>
        <v/>
      </c>
      <c r="H127" s="80" t="str">
        <f t="shared" si="31"/>
        <v/>
      </c>
      <c r="I127" s="76"/>
      <c r="J127" s="65" t="str">
        <f>סיכום!K127</f>
        <v/>
      </c>
      <c r="K127" s="77" t="str">
        <f t="shared" si="32"/>
        <v/>
      </c>
      <c r="L127" s="65" t="str">
        <f t="shared" si="33"/>
        <v/>
      </c>
      <c r="M127" s="65" t="str">
        <f t="shared" ref="M127:M130" si="45">IF($F127="","",IF(K127=1,L127,L127/SUMIF(K$31:K$130,0,L$31:L$130)*($C$2-SUMIF(K$31:K$130,1,L$31:L$130))))</f>
        <v/>
      </c>
      <c r="N127" s="78">
        <f t="shared" si="34"/>
        <v>0</v>
      </c>
      <c r="O127" s="79" t="str">
        <f t="shared" si="35"/>
        <v/>
      </c>
      <c r="P127" s="79" t="str">
        <f t="shared" ref="P127:P130" si="46">IF($F127="","",IF(N127=1,O127,O127/SUMIF(N$31:N$130,0,O$31:O$130)*($C$2-SUMIF(N$31:N$130,1,O$31:O$130))))</f>
        <v/>
      </c>
      <c r="Q127" s="78">
        <f t="shared" si="36"/>
        <v>0</v>
      </c>
      <c r="R127" s="79" t="str">
        <f t="shared" si="37"/>
        <v/>
      </c>
      <c r="S127" s="79" t="str">
        <f t="shared" ref="S127:S130" si="47">IF($F127="","",IF(Q127=1,R127,R127/SUMIF(Q$31:Q$130,0,R$31:R$130)*($C$2-SUMIF(Q$31:Q$130,1,R$31:R$130))))</f>
        <v/>
      </c>
      <c r="T127" s="78">
        <f t="shared" si="38"/>
        <v>0</v>
      </c>
      <c r="U127" s="79" t="str">
        <f t="shared" si="39"/>
        <v/>
      </c>
      <c r="V127" s="79" t="str">
        <f t="shared" si="40"/>
        <v/>
      </c>
      <c r="W127" s="78">
        <f t="shared" si="41"/>
        <v>0</v>
      </c>
      <c r="X127" s="79" t="str">
        <f t="shared" si="42"/>
        <v/>
      </c>
      <c r="Y127" s="79" t="str">
        <f t="shared" si="43"/>
        <v/>
      </c>
      <c r="Z127" s="80" t="str">
        <f t="shared" si="44"/>
        <v/>
      </c>
      <c r="AA127" s="80"/>
      <c r="AB127" s="80"/>
      <c r="AC127" s="81" t="str">
        <f t="shared" si="28"/>
        <v/>
      </c>
      <c r="AF127" s="82">
        <f t="shared" si="29"/>
        <v>1</v>
      </c>
    </row>
    <row r="128" spans="2:32" x14ac:dyDescent="0.25">
      <c r="B128" s="63" t="str">
        <f t="shared" si="30"/>
        <v/>
      </c>
      <c r="C128" s="64" t="str">
        <f>IF('תנאי סף'!$AK128&lt;&gt;1,"",'תנאי סף'!C128)</f>
        <v/>
      </c>
      <c r="D128" s="64" t="str">
        <f>IF('תנאי סף'!$AK128&lt;&gt;1,"",'תנאי סף'!D128)</f>
        <v/>
      </c>
      <c r="E128" s="64" t="str">
        <f>IF('תנאי סף'!$AK128&lt;&gt;1,"",'תנאי סף'!E128)</f>
        <v/>
      </c>
      <c r="F128" s="64" t="str">
        <f>IF('תנאי סף'!$AK128&lt;&gt;1,"",'תנאי סף'!F128)</f>
        <v/>
      </c>
      <c r="G128" s="80" t="str">
        <f>IF('תנאי סף'!$AK128&lt;&gt;1,"",'תנאי סף'!I128)</f>
        <v/>
      </c>
      <c r="H128" s="80" t="str">
        <f t="shared" si="31"/>
        <v/>
      </c>
      <c r="I128" s="76"/>
      <c r="J128" s="65" t="str">
        <f>סיכום!K128</f>
        <v/>
      </c>
      <c r="K128" s="77" t="str">
        <f t="shared" si="32"/>
        <v/>
      </c>
      <c r="L128" s="65" t="str">
        <f t="shared" si="33"/>
        <v/>
      </c>
      <c r="M128" s="65" t="str">
        <f t="shared" si="45"/>
        <v/>
      </c>
      <c r="N128" s="78">
        <f t="shared" si="34"/>
        <v>0</v>
      </c>
      <c r="O128" s="79" t="str">
        <f t="shared" si="35"/>
        <v/>
      </c>
      <c r="P128" s="79" t="str">
        <f t="shared" si="46"/>
        <v/>
      </c>
      <c r="Q128" s="78">
        <f t="shared" si="36"/>
        <v>0</v>
      </c>
      <c r="R128" s="79" t="str">
        <f t="shared" si="37"/>
        <v/>
      </c>
      <c r="S128" s="79" t="str">
        <f t="shared" si="47"/>
        <v/>
      </c>
      <c r="T128" s="78">
        <f t="shared" si="38"/>
        <v>0</v>
      </c>
      <c r="U128" s="79" t="str">
        <f t="shared" si="39"/>
        <v/>
      </c>
      <c r="V128" s="79" t="str">
        <f t="shared" si="40"/>
        <v/>
      </c>
      <c r="W128" s="78">
        <f t="shared" si="41"/>
        <v>0</v>
      </c>
      <c r="X128" s="79" t="str">
        <f t="shared" si="42"/>
        <v/>
      </c>
      <c r="Y128" s="79" t="str">
        <f t="shared" si="43"/>
        <v/>
      </c>
      <c r="Z128" s="80" t="str">
        <f t="shared" si="44"/>
        <v/>
      </c>
      <c r="AA128" s="80"/>
      <c r="AB128" s="80"/>
      <c r="AC128" s="81" t="str">
        <f t="shared" si="28"/>
        <v/>
      </c>
      <c r="AF128" s="82">
        <f t="shared" si="29"/>
        <v>1</v>
      </c>
    </row>
    <row r="129" spans="2:32" x14ac:dyDescent="0.25">
      <c r="B129" s="63" t="str">
        <f t="shared" si="30"/>
        <v/>
      </c>
      <c r="C129" s="64" t="str">
        <f>IF('תנאי סף'!$AK129&lt;&gt;1,"",'תנאי סף'!C129)</f>
        <v/>
      </c>
      <c r="D129" s="64" t="str">
        <f>IF('תנאי סף'!$AK129&lt;&gt;1,"",'תנאי סף'!D129)</f>
        <v/>
      </c>
      <c r="E129" s="64" t="str">
        <f>IF('תנאי סף'!$AK129&lt;&gt;1,"",'תנאי סף'!E129)</f>
        <v/>
      </c>
      <c r="F129" s="64" t="str">
        <f>IF('תנאי סף'!$AK129&lt;&gt;1,"",'תנאי סף'!F129)</f>
        <v/>
      </c>
      <c r="G129" s="80" t="str">
        <f>IF('תנאי סף'!$AK129&lt;&gt;1,"",'תנאי סף'!I129)</f>
        <v/>
      </c>
      <c r="H129" s="80" t="str">
        <f t="shared" si="31"/>
        <v/>
      </c>
      <c r="I129" s="76"/>
      <c r="J129" s="65" t="str">
        <f>סיכום!K129</f>
        <v/>
      </c>
      <c r="K129" s="77" t="str">
        <f t="shared" si="32"/>
        <v/>
      </c>
      <c r="L129" s="65" t="str">
        <f t="shared" si="33"/>
        <v/>
      </c>
      <c r="M129" s="65" t="str">
        <f t="shared" si="45"/>
        <v/>
      </c>
      <c r="N129" s="78">
        <f t="shared" si="34"/>
        <v>0</v>
      </c>
      <c r="O129" s="79" t="str">
        <f t="shared" si="35"/>
        <v/>
      </c>
      <c r="P129" s="79" t="str">
        <f t="shared" si="46"/>
        <v/>
      </c>
      <c r="Q129" s="78">
        <f t="shared" si="36"/>
        <v>0</v>
      </c>
      <c r="R129" s="79" t="str">
        <f t="shared" si="37"/>
        <v/>
      </c>
      <c r="S129" s="79" t="str">
        <f t="shared" si="47"/>
        <v/>
      </c>
      <c r="T129" s="78">
        <f t="shared" si="38"/>
        <v>0</v>
      </c>
      <c r="U129" s="79" t="str">
        <f t="shared" si="39"/>
        <v/>
      </c>
      <c r="V129" s="79" t="str">
        <f t="shared" si="40"/>
        <v/>
      </c>
      <c r="W129" s="78">
        <f t="shared" si="41"/>
        <v>0</v>
      </c>
      <c r="X129" s="79" t="str">
        <f t="shared" si="42"/>
        <v/>
      </c>
      <c r="Y129" s="79" t="str">
        <f t="shared" si="43"/>
        <v/>
      </c>
      <c r="Z129" s="80" t="str">
        <f t="shared" si="44"/>
        <v/>
      </c>
      <c r="AA129" s="80"/>
      <c r="AB129" s="80"/>
      <c r="AC129" s="81" t="str">
        <f t="shared" si="28"/>
        <v/>
      </c>
      <c r="AF129" s="82">
        <f t="shared" si="29"/>
        <v>1</v>
      </c>
    </row>
    <row r="130" spans="2:32" ht="16.5" thickBot="1" x14ac:dyDescent="0.3">
      <c r="B130" s="63" t="str">
        <f t="shared" si="30"/>
        <v/>
      </c>
      <c r="C130" s="64" t="str">
        <f>IF('תנאי סף'!$AK130&lt;&gt;1,"",'תנאי סף'!C130)</f>
        <v/>
      </c>
      <c r="D130" s="64" t="str">
        <f>IF('תנאי סף'!$AK130&lt;&gt;1,"",'תנאי סף'!D130)</f>
        <v/>
      </c>
      <c r="E130" s="64" t="str">
        <f>IF('תנאי סף'!$AK130&lt;&gt;1,"",'תנאי סף'!E130)</f>
        <v/>
      </c>
      <c r="F130" s="64" t="str">
        <f>IF('תנאי סף'!$AK130&lt;&gt;1,"",'תנאי סף'!F130)</f>
        <v/>
      </c>
      <c r="G130" s="80" t="str">
        <f>IF('תנאי סף'!$AK130&lt;&gt;1,"",'תנאי סף'!I130)</f>
        <v/>
      </c>
      <c r="H130" s="80" t="str">
        <f t="shared" si="31"/>
        <v/>
      </c>
      <c r="I130" s="76"/>
      <c r="J130" s="65" t="str">
        <f>סיכום!K130</f>
        <v/>
      </c>
      <c r="K130" s="77" t="str">
        <f t="shared" si="32"/>
        <v/>
      </c>
      <c r="L130" s="65" t="str">
        <f t="shared" si="33"/>
        <v/>
      </c>
      <c r="M130" s="65" t="str">
        <f t="shared" si="45"/>
        <v/>
      </c>
      <c r="N130" s="78">
        <f t="shared" si="34"/>
        <v>0</v>
      </c>
      <c r="O130" s="79" t="str">
        <f t="shared" si="35"/>
        <v/>
      </c>
      <c r="P130" s="79" t="str">
        <f t="shared" si="46"/>
        <v/>
      </c>
      <c r="Q130" s="78">
        <f t="shared" si="36"/>
        <v>0</v>
      </c>
      <c r="R130" s="79" t="str">
        <f t="shared" si="37"/>
        <v/>
      </c>
      <c r="S130" s="79" t="str">
        <f t="shared" si="47"/>
        <v/>
      </c>
      <c r="T130" s="78">
        <f t="shared" si="38"/>
        <v>0</v>
      </c>
      <c r="U130" s="79" t="str">
        <f t="shared" si="39"/>
        <v/>
      </c>
      <c r="V130" s="79" t="str">
        <f t="shared" si="40"/>
        <v/>
      </c>
      <c r="W130" s="78">
        <f t="shared" si="41"/>
        <v>0</v>
      </c>
      <c r="X130" s="79" t="str">
        <f t="shared" si="42"/>
        <v/>
      </c>
      <c r="Y130" s="79" t="str">
        <f t="shared" si="43"/>
        <v/>
      </c>
      <c r="Z130" s="80" t="str">
        <f t="shared" si="44"/>
        <v/>
      </c>
      <c r="AA130" s="80"/>
      <c r="AB130" s="80"/>
      <c r="AC130" s="81" t="str">
        <f t="shared" si="28"/>
        <v/>
      </c>
      <c r="AF130" s="82">
        <f t="shared" si="29"/>
        <v>1</v>
      </c>
    </row>
    <row r="131" spans="2:32" ht="19.5" thickBot="1" x14ac:dyDescent="0.35">
      <c r="B131" s="484" t="s">
        <v>66</v>
      </c>
      <c r="C131" s="484"/>
      <c r="D131" s="484"/>
      <c r="E131" s="484"/>
      <c r="F131" s="484"/>
      <c r="G131" s="66"/>
      <c r="H131" s="66"/>
      <c r="I131" s="66">
        <f>SUM(I31:I130)</f>
        <v>1564000</v>
      </c>
      <c r="J131" s="66">
        <f>SUM(J31:J130)</f>
        <v>2100000</v>
      </c>
      <c r="K131" s="66"/>
      <c r="L131" s="66">
        <f t="shared" ref="L131:AC131" si="48">SUM(L31:L130)</f>
        <v>615000</v>
      </c>
      <c r="M131" s="66">
        <f t="shared" si="48"/>
        <v>615000</v>
      </c>
      <c r="N131" s="66">
        <f t="shared" si="48"/>
        <v>6</v>
      </c>
      <c r="O131" s="66">
        <f t="shared" si="48"/>
        <v>615000</v>
      </c>
      <c r="P131" s="66">
        <f t="shared" si="48"/>
        <v>615000</v>
      </c>
      <c r="Q131" s="66">
        <f t="shared" si="48"/>
        <v>0</v>
      </c>
      <c r="R131" s="66">
        <f t="shared" si="48"/>
        <v>615000</v>
      </c>
      <c r="S131" s="66">
        <f t="shared" si="48"/>
        <v>2100000</v>
      </c>
      <c r="T131" s="66">
        <f t="shared" si="48"/>
        <v>6</v>
      </c>
      <c r="U131" s="66">
        <f t="shared" si="48"/>
        <v>615000</v>
      </c>
      <c r="V131" s="66">
        <f t="shared" si="48"/>
        <v>615000</v>
      </c>
      <c r="W131" s="66">
        <f t="shared" si="48"/>
        <v>6</v>
      </c>
      <c r="X131" s="66">
        <f t="shared" si="48"/>
        <v>615000</v>
      </c>
      <c r="Y131" s="66">
        <f t="shared" si="48"/>
        <v>615000</v>
      </c>
      <c r="Z131" s="66">
        <f t="shared" si="48"/>
        <v>615000</v>
      </c>
      <c r="AA131" s="66"/>
      <c r="AB131" s="66"/>
      <c r="AC131" s="83">
        <f t="shared" si="48"/>
        <v>1</v>
      </c>
    </row>
  </sheetData>
  <sheetProtection algorithmName="SHA-512" hashValue="XgutuyqOtMptb4aLoQqJbx6uGH4o+Ug70O0jX8935FZPR4RpBS30GbjmTNRnb4M56Za1zjaLsZz8Lbl5GOmV6g==" saltValue="TOUvq0ci9Qey+0F1ppVEzg==" spinCount="100000" sheet="1" scenarios="1" formatColumns="0" formatRows="0" autoFilter="0"/>
  <customSheetViews>
    <customSheetView guid="{ACEA4501-B661-4721-B7EC-F9928E7BE107}" scale="90" showPageBreaks="1" showGridLines="0" printArea="1" hiddenRows="1" hiddenColumns="1" view="pageBreakPreview">
      <pane ySplit="30" topLeftCell="A31" activePane="bottomLeft" state="frozen"/>
      <selection pane="bottomLeft" activeCell="G31" sqref="G31"/>
      <pageMargins left="0" right="0" top="0" bottom="0" header="0" footer="0"/>
      <printOptions horizontalCentered="1"/>
      <pageSetup paperSize="9" scale="67" orientation="portrait" horizontalDpi="1200" verticalDpi="1200" r:id="rId1"/>
      <headerFooter>
        <oddHeader>&amp;C&amp;"-,מודגש"&amp;Uמבחנים לתמיכה של משרד התרבות והספורט</oddHeader>
        <oddFooter>&amp;Lא. חפץ ושות'
יעוץ כלכלי&amp;C&amp;P</oddFooter>
      </headerFooter>
    </customSheetView>
    <customSheetView guid="{289214DB-DADE-4AC9-A83A-7FFFB7419F75}" scale="90" showPageBreaks="1" showGridLines="0" printArea="1" hiddenRows="1" hiddenColumns="1" view="pageBreakPreview">
      <pane ySplit="30" topLeftCell="A31" activePane="bottomLeft" state="frozen"/>
      <selection pane="bottomLeft" activeCell="G33" sqref="G33"/>
      <pageMargins left="0" right="0" top="0" bottom="0" header="0" footer="0"/>
      <printOptions horizontalCentered="1"/>
      <pageSetup paperSize="9" scale="67" orientation="portrait" horizontalDpi="1200" verticalDpi="1200" r:id="rId2"/>
      <headerFooter>
        <oddHeader>&amp;C&amp;"-,מודגש"&amp;Uמבחנים לתמיכה של משרד התרבות והספורט</oddHeader>
        <oddFooter>&amp;Lא. חפץ ושות'
יעוץ כלכלי&amp;C&amp;P</oddFooter>
      </headerFooter>
    </customSheetView>
    <customSheetView guid="{828BBF9A-32A2-49E5-8737-465D4975B987}" scale="90" showPageBreaks="1" showGridLines="0" printArea="1" hiddenRows="1" hiddenColumns="1" view="pageBreakPreview">
      <pane ySplit="30" topLeftCell="A31" activePane="bottomLeft" state="frozen"/>
      <selection pane="bottomLeft" activeCell="G33" sqref="G33"/>
      <pageMargins left="0" right="0" top="0" bottom="0" header="0" footer="0"/>
      <printOptions horizontalCentered="1"/>
      <pageSetup paperSize="9" scale="67" orientation="portrait" horizontalDpi="1200" verticalDpi="1200" r:id="rId3"/>
      <headerFooter>
        <oddHeader>&amp;C&amp;"-,מודגש"&amp;Uמבחנים לתמיכה של משרד התרבות והספורט</oddHeader>
        <oddFooter>&amp;Lא. חפץ ושות'
יעוץ כלכלי&amp;C&amp;P</oddFooter>
      </headerFooter>
    </customSheetView>
  </customSheetViews>
  <mergeCells count="16">
    <mergeCell ref="B131:F131"/>
    <mergeCell ref="B29:B30"/>
    <mergeCell ref="F29:F30"/>
    <mergeCell ref="J29:J30"/>
    <mergeCell ref="K29:K30"/>
    <mergeCell ref="C29:C30"/>
    <mergeCell ref="D29:D30"/>
    <mergeCell ref="E29:E30"/>
    <mergeCell ref="G29:G30"/>
    <mergeCell ref="H29:H30"/>
    <mergeCell ref="K2:Z2"/>
    <mergeCell ref="AF29:AF30"/>
    <mergeCell ref="L29:L30"/>
    <mergeCell ref="M29:M30"/>
    <mergeCell ref="Z29:Z30"/>
    <mergeCell ref="AC29:AC30"/>
  </mergeCells>
  <conditionalFormatting sqref="C1:C2 Z31:AC130">
    <cfRule type="containsBlanks" dxfId="34" priority="2">
      <formula>LEN(TRIM(C1))=0</formula>
    </cfRule>
  </conditionalFormatting>
  <conditionalFormatting sqref="I31:I130">
    <cfRule type="expression" dxfId="33" priority="4">
      <formula>AND($I31="",I31&lt;&gt;"")</formula>
    </cfRule>
    <cfRule type="expression" dxfId="32" priority="5">
      <formula>$F31&lt;&gt;""</formula>
    </cfRule>
  </conditionalFormatting>
  <conditionalFormatting sqref="J31:M130 B31:H130">
    <cfRule type="containsBlanks" dxfId="31" priority="6">
      <formula>LEN(TRIM(B31))=0</formula>
    </cfRule>
  </conditionalFormatting>
  <conditionalFormatting sqref="N31:Y130">
    <cfRule type="containsText" dxfId="30" priority="7" operator="containsText" text="הזנה שגויה">
      <formula>NOT(ISERROR(SEARCH("הזנה שגויה",N31)))</formula>
    </cfRule>
  </conditionalFormatting>
  <dataValidations count="1">
    <dataValidation type="decimal" operator="greaterThanOrEqual" allowBlank="1" showInputMessage="1" showErrorMessage="1" error="יש להזין מספר שאינו שלילי" sqref="I31:I130" xr:uid="{00000000-0002-0000-0D00-000000000000}">
      <formula1>0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51" orientation="portrait" horizontalDpi="1200" verticalDpi="1200" r:id="rId4"/>
  <headerFooter>
    <oddHeader>&amp;C&amp;"-,מודגש"&amp;Uמבחנים לתמיכה של משרד התרבות והספורט</oddHeader>
    <oddFooter>&amp;Lא. חפץ ושות'
יעוץ כלכלי&amp;C&amp;P</oddFooter>
  </headerFooter>
  <colBreaks count="1" manualBreakCount="1">
    <brk id="12" max="130" man="1"/>
  </col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53A57F84-BA22-4909-9D02-6C52B796E2CD}">
            <xm:f>NOT(ISERROR(SEARCH($AI$1,J31)))</xm:f>
            <xm:f>$AI$1</xm:f>
            <x14:dxf>
              <fill>
                <patternFill>
                  <bgColor rgb="FFFF0000"/>
                </patternFill>
              </fill>
            </x14:dxf>
          </x14:cfRule>
          <xm:sqref>J31:J130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8">
    <tabColor theme="4" tint="-0.249977111117893"/>
  </sheetPr>
  <dimension ref="A1:AK131"/>
  <sheetViews>
    <sheetView showGridLines="0" rightToLeft="1" view="pageBreakPreview" zoomScaleNormal="100" zoomScaleSheetLayoutView="100" workbookViewId="0">
      <pane ySplit="30" topLeftCell="A31" activePane="bottomLeft" state="frozen"/>
      <selection activeCell="D25" sqref="D25"/>
      <selection pane="bottomLeft" activeCell="AC40" sqref="AC40"/>
    </sheetView>
  </sheetViews>
  <sheetFormatPr defaultColWidth="9" defaultRowHeight="12.75" x14ac:dyDescent="0.2"/>
  <cols>
    <col min="1" max="1" width="3.42578125" style="53" hidden="1" customWidth="1"/>
    <col min="2" max="2" width="8.85546875" style="53" customWidth="1"/>
    <col min="3" max="3" width="16.5703125" style="53" customWidth="1"/>
    <col min="4" max="4" width="21.7109375" style="53" customWidth="1"/>
    <col min="5" max="5" width="30.7109375" style="53" customWidth="1"/>
    <col min="6" max="6" width="38.7109375" style="53" customWidth="1"/>
    <col min="7" max="8" width="15.140625" style="53" customWidth="1"/>
    <col min="9" max="9" width="16" style="103" customWidth="1"/>
    <col min="10" max="10" width="16.42578125" style="53" customWidth="1"/>
    <col min="11" max="11" width="19.5703125" style="53" customWidth="1"/>
    <col min="12" max="13" width="16.140625" style="53" customWidth="1"/>
    <col min="14" max="14" width="14.85546875" style="53" customWidth="1"/>
    <col min="15" max="28" width="4.140625" style="53" hidden="1" customWidth="1"/>
    <col min="29" max="29" width="15.85546875" style="53" customWidth="1"/>
    <col min="30" max="30" width="9" style="53" hidden="1" customWidth="1"/>
    <col min="31" max="36" width="9" style="53"/>
    <col min="37" max="37" width="0" style="53" hidden="1" customWidth="1"/>
    <col min="38" max="16384" width="9" style="53"/>
  </cols>
  <sheetData>
    <row r="1" spans="2:37" ht="18.75" x14ac:dyDescent="0.2">
      <c r="B1" s="32" t="str">
        <f>'פרמטרים לעקרונות חישוב התמיכה'!$B$1</f>
        <v>שנה</v>
      </c>
      <c r="C1" s="7">
        <f>'פרמטרים לעקרונות חישוב התמיכה'!$C$1</f>
        <v>2025</v>
      </c>
      <c r="H1" s="62"/>
      <c r="I1" s="53"/>
      <c r="AD1" s="53" t="s">
        <v>92</v>
      </c>
      <c r="AK1" s="53" t="s">
        <v>245</v>
      </c>
    </row>
    <row r="2" spans="2:37" ht="19.5" thickBot="1" x14ac:dyDescent="0.25">
      <c r="B2" s="34" t="str">
        <f>'פרמטרים לעקרונות חישוב התמיכה'!$B$2</f>
        <v>תקציב</v>
      </c>
      <c r="C2" s="13">
        <f>'פרמטרים לעקרונות חישוב התמיכה'!$C$2</f>
        <v>2100000</v>
      </c>
      <c r="H2" s="35"/>
      <c r="I2" s="53"/>
    </row>
    <row r="3" spans="2:37" x14ac:dyDescent="0.2">
      <c r="I3" s="53"/>
    </row>
    <row r="4" spans="2:37" ht="14.25" hidden="1" customHeight="1" x14ac:dyDescent="0.2">
      <c r="I4" s="53"/>
    </row>
    <row r="5" spans="2:37" ht="14.25" hidden="1" customHeight="1" x14ac:dyDescent="0.2">
      <c r="I5" s="53"/>
    </row>
    <row r="6" spans="2:37" ht="14.25" hidden="1" customHeight="1" x14ac:dyDescent="0.2">
      <c r="I6" s="53"/>
    </row>
    <row r="7" spans="2:37" ht="14.25" hidden="1" customHeight="1" x14ac:dyDescent="0.2">
      <c r="I7" s="53"/>
    </row>
    <row r="8" spans="2:37" ht="14.25" hidden="1" customHeight="1" x14ac:dyDescent="0.2">
      <c r="I8" s="53"/>
    </row>
    <row r="9" spans="2:37" ht="14.25" hidden="1" customHeight="1" x14ac:dyDescent="0.2">
      <c r="I9" s="53"/>
    </row>
    <row r="10" spans="2:37" ht="14.25" hidden="1" customHeight="1" x14ac:dyDescent="0.2">
      <c r="I10" s="53"/>
    </row>
    <row r="11" spans="2:37" ht="14.25" hidden="1" customHeight="1" x14ac:dyDescent="0.2">
      <c r="I11" s="53"/>
    </row>
    <row r="12" spans="2:37" ht="14.25" hidden="1" customHeight="1" x14ac:dyDescent="0.2">
      <c r="I12" s="53"/>
    </row>
    <row r="13" spans="2:37" ht="14.25" hidden="1" customHeight="1" x14ac:dyDescent="0.2">
      <c r="I13" s="53"/>
    </row>
    <row r="14" spans="2:37" ht="14.25" hidden="1" customHeight="1" x14ac:dyDescent="0.2">
      <c r="I14" s="53"/>
    </row>
    <row r="15" spans="2:37" ht="14.25" hidden="1" customHeight="1" x14ac:dyDescent="0.2">
      <c r="I15" s="53"/>
    </row>
    <row r="16" spans="2:37" ht="14.25" hidden="1" customHeight="1" x14ac:dyDescent="0.2">
      <c r="I16" s="53"/>
    </row>
    <row r="17" spans="1:29" ht="14.25" hidden="1" customHeight="1" x14ac:dyDescent="0.2">
      <c r="I17" s="53"/>
    </row>
    <row r="18" spans="1:29" ht="14.25" hidden="1" customHeight="1" x14ac:dyDescent="0.2">
      <c r="I18" s="53"/>
    </row>
    <row r="19" spans="1:29" ht="14.25" hidden="1" customHeight="1" x14ac:dyDescent="0.2">
      <c r="I19" s="53"/>
    </row>
    <row r="20" spans="1:29" ht="14.25" hidden="1" customHeight="1" x14ac:dyDescent="0.2">
      <c r="I20" s="53"/>
    </row>
    <row r="21" spans="1:29" ht="14.25" hidden="1" customHeight="1" x14ac:dyDescent="0.2">
      <c r="I21" s="53"/>
    </row>
    <row r="22" spans="1:29" ht="14.25" hidden="1" customHeight="1" x14ac:dyDescent="0.2">
      <c r="I22" s="53"/>
    </row>
    <row r="23" spans="1:29" ht="14.25" hidden="1" customHeight="1" x14ac:dyDescent="0.2">
      <c r="I23" s="53"/>
    </row>
    <row r="24" spans="1:29" ht="14.25" hidden="1" customHeight="1" x14ac:dyDescent="0.2">
      <c r="I24" s="53"/>
    </row>
    <row r="25" spans="1:29" ht="14.25" hidden="1" customHeight="1" x14ac:dyDescent="0.2">
      <c r="I25" s="53"/>
    </row>
    <row r="26" spans="1:29" hidden="1" x14ac:dyDescent="0.2">
      <c r="I26" s="53"/>
    </row>
    <row r="27" spans="1:29" hidden="1" x14ac:dyDescent="0.2">
      <c r="I27" s="53"/>
    </row>
    <row r="28" spans="1:29" ht="19.5" thickBot="1" x14ac:dyDescent="0.35">
      <c r="B28" s="492" t="s">
        <v>246</v>
      </c>
      <c r="C28" s="493"/>
      <c r="D28" s="493"/>
      <c r="E28" s="493"/>
      <c r="F28" s="493"/>
      <c r="G28" s="493"/>
      <c r="H28" s="493"/>
      <c r="I28" s="493"/>
      <c r="J28" s="493"/>
      <c r="K28" s="493"/>
      <c r="L28" s="493"/>
      <c r="M28" s="493"/>
      <c r="N28" s="493"/>
      <c r="O28" s="493"/>
      <c r="P28" s="493"/>
      <c r="Q28" s="493"/>
      <c r="R28" s="493"/>
      <c r="S28" s="493"/>
      <c r="T28" s="493"/>
      <c r="U28" s="493"/>
      <c r="V28" s="493"/>
      <c r="W28" s="493"/>
      <c r="X28" s="493"/>
      <c r="Y28" s="493"/>
      <c r="Z28" s="493"/>
      <c r="AA28" s="493"/>
      <c r="AB28" s="493"/>
      <c r="AC28" s="493"/>
    </row>
    <row r="29" spans="1:29" ht="16.5" customHeight="1" x14ac:dyDescent="0.2">
      <c r="A29" s="84"/>
      <c r="B29" s="460" t="s">
        <v>198</v>
      </c>
      <c r="C29" s="420" t="s">
        <v>133</v>
      </c>
      <c r="D29" s="420" t="s">
        <v>134</v>
      </c>
      <c r="E29" s="426" t="s">
        <v>135</v>
      </c>
      <c r="F29" s="471" t="s">
        <v>136</v>
      </c>
      <c r="G29" s="460" t="s">
        <v>247</v>
      </c>
      <c r="H29" s="460" t="s">
        <v>248</v>
      </c>
      <c r="I29" s="460" t="s">
        <v>249</v>
      </c>
      <c r="J29" s="460" t="s">
        <v>250</v>
      </c>
      <c r="K29" s="494" t="s">
        <v>251</v>
      </c>
      <c r="L29" s="465" t="s">
        <v>252</v>
      </c>
      <c r="M29" s="460" t="s">
        <v>253</v>
      </c>
      <c r="N29" s="460" t="s">
        <v>254</v>
      </c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476" t="s">
        <v>255</v>
      </c>
    </row>
    <row r="30" spans="1:29" ht="56.25" customHeight="1" thickBot="1" x14ac:dyDescent="0.25">
      <c r="A30" s="86"/>
      <c r="B30" s="461"/>
      <c r="C30" s="421"/>
      <c r="D30" s="421"/>
      <c r="E30" s="427"/>
      <c r="F30" s="472"/>
      <c r="G30" s="461"/>
      <c r="H30" s="461"/>
      <c r="I30" s="461"/>
      <c r="J30" s="461"/>
      <c r="K30" s="495"/>
      <c r="L30" s="466"/>
      <c r="M30" s="461"/>
      <c r="N30" s="461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477"/>
    </row>
    <row r="31" spans="1:29" ht="15.75" x14ac:dyDescent="0.25">
      <c r="B31" s="88">
        <f>IF(F31="","",ROW()-30)</f>
        <v>1</v>
      </c>
      <c r="C31" s="346">
        <f>IF('תנאי סף'!$AK31&lt;&gt;1,"",'תנאי סף'!C31)</f>
        <v>580450898</v>
      </c>
      <c r="D31" s="346">
        <f>IF('תנאי סף'!$AK31&lt;&gt;1,"",'תנאי סף'!D31)</f>
        <v>1001843832</v>
      </c>
      <c r="E31" s="346" t="str">
        <f>IF('תנאי סף'!$AK31&lt;&gt;1,"",'תנאי סף'!E31)</f>
        <v>תזמורת הרחוב בקהילה - תחום ב' שתפ</v>
      </c>
      <c r="F31" s="346" t="str">
        <f>IF('תנאי סף'!$AK31&lt;&gt;1,"",'תנאי סף'!F31)</f>
        <v>בר-קיימא לתרבות, אמנות, מוסיקה ושלום</v>
      </c>
      <c r="G31" s="81">
        <f>IF(F31="","",IF('מכפיל בעלי מוגבלות'!I31="",$AD$1,'מכפיל בעלי מוגבלות'!I31))</f>
        <v>0.21052631578947367</v>
      </c>
      <c r="H31" s="89">
        <f>IF(F31="","",IF('מכפיל בעלי מוגבלות'!H31="",$AD$1,'מכפיל בעלי מוגבלות'!H31))</f>
        <v>180000</v>
      </c>
      <c r="I31" s="89">
        <f>IF(B31="","",'התחשיב הבסיסי'!AI31)</f>
        <v>350258.48791356472</v>
      </c>
      <c r="J31" s="81">
        <f>IF(F31="","",'מכפיל בעלי מוגבלות'!N31)</f>
        <v>0.15731214299511634</v>
      </c>
      <c r="K31" s="90">
        <f>IF(F31="","",'מכפיל בעלי מוגבלות'!AZ31)</f>
        <v>330355.50028974429</v>
      </c>
      <c r="L31" s="91">
        <f>IF($F31="","",'הגבלה לסכום מבוקש ולתקציב 75%'!I31)</f>
        <v>300000</v>
      </c>
      <c r="M31" s="92">
        <f>'הגבלה לסכום מבוקש ולתקציב 75%'!Z31</f>
        <v>127500</v>
      </c>
      <c r="N31" s="89">
        <f>IFERROR(IF(F31="","",M31-H31),$AD$1)</f>
        <v>-52500</v>
      </c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3">
        <f>IFERROR(IF(F31="","",N31/H31),$AD$1)</f>
        <v>-0.29166666666666669</v>
      </c>
    </row>
    <row r="32" spans="1:29" ht="15.75" x14ac:dyDescent="0.25">
      <c r="B32" s="268">
        <f t="shared" ref="B32:B95" si="0">IF(F32="","",ROW()-30)</f>
        <v>2</v>
      </c>
      <c r="C32" s="346">
        <f>IF('תנאי סף'!$AK32&lt;&gt;1,"",'תנאי סף'!C32)</f>
        <v>580423283</v>
      </c>
      <c r="D32" s="346">
        <f>IF('תנאי סף'!$AK32&lt;&gt;1,"",'תנאי סף'!D32)</f>
        <v>1001829897</v>
      </c>
      <c r="E32" s="346" t="str">
        <f>IF('תנאי סף'!$AK32&lt;&gt;1,"",'תנאי סף'!E32)</f>
        <v>תיאטרון קהילתי</v>
      </c>
      <c r="F32" s="346" t="str">
        <f>IF('תנאי סף'!$AK32&lt;&gt;1,"",'תנאי סף'!F32)</f>
        <v>המרכז הרב תחומי לקידום אמנויות (ע"ר</v>
      </c>
      <c r="G32" s="81">
        <f>IF(F32="","",IF('מכפיל בעלי מוגבלות'!I32="",$AD$1,'מכפיל בעלי מוגבלות'!I32))</f>
        <v>0.17543859649122806</v>
      </c>
      <c r="H32" s="89">
        <f>IF(F32="","",IF('מכפיל בעלי מוגבלות'!H32="",$AD$1,'מכפיל בעלי מוגבלות'!H32))</f>
        <v>150000</v>
      </c>
      <c r="I32" s="89">
        <f>IF(B32="","",'התחשיב הבסיסי'!AI32)</f>
        <v>206726.79970292308</v>
      </c>
      <c r="J32" s="81">
        <f>IF(F32="","",'מכפיל בעלי מוגבלות'!N32)</f>
        <v>9.284753117478857E-2</v>
      </c>
      <c r="K32" s="90">
        <f>IF(F32="","",'מכפיל בעלי מוגבלות'!AZ32)</f>
        <v>194979.815467056</v>
      </c>
      <c r="L32" s="359">
        <f>IF($F32="","",'הגבלה לסכום מבוקש ולתקציב 75%'!I32)</f>
        <v>221000</v>
      </c>
      <c r="M32" s="92">
        <f>'הגבלה לסכום מבוקש ולתקציב 75%'!Z32</f>
        <v>112500</v>
      </c>
      <c r="N32" s="360">
        <f t="shared" ref="N32:N95" si="1">IFERROR(IF(F32="","",M32-H32),$AD$1)</f>
        <v>-37500</v>
      </c>
      <c r="O32" s="361"/>
      <c r="P32" s="361"/>
      <c r="Q32" s="361"/>
      <c r="R32" s="361"/>
      <c r="S32" s="361"/>
      <c r="T32" s="361"/>
      <c r="U32" s="361"/>
      <c r="V32" s="361"/>
      <c r="W32" s="361"/>
      <c r="X32" s="361"/>
      <c r="Y32" s="361"/>
      <c r="Z32" s="361"/>
      <c r="AA32" s="361"/>
      <c r="AB32" s="361"/>
      <c r="AC32" s="93">
        <f t="shared" ref="AC32:AC95" si="2">IFERROR(IF(F32="","",N32/H32),$AD$1)</f>
        <v>-0.25</v>
      </c>
    </row>
    <row r="33" spans="2:29" ht="15.75" x14ac:dyDescent="0.25">
      <c r="B33" s="268">
        <f t="shared" si="0"/>
        <v>3</v>
      </c>
      <c r="C33" s="346">
        <f>IF('תנאי סף'!$AK33&lt;&gt;1,"",'תנאי סף'!C33)</f>
        <v>580503613</v>
      </c>
      <c r="D33" s="346">
        <f>IF('תנאי סף'!$AK33&lt;&gt;1,"",'תנאי סף'!D33)</f>
        <v>1001842875</v>
      </c>
      <c r="E33" s="346" t="str">
        <f>IF('תנאי סף'!$AK33&lt;&gt;1,"",'תנאי סף'!E33)</f>
        <v>שיתוף פעולה מרכז מחול עמק הירדן 2025</v>
      </c>
      <c r="F33" s="346" t="str">
        <f>IF('תנאי סף'!$AK33&lt;&gt;1,"",'תנאי סף'!F33)</f>
        <v>להקת המחול הקיבוצית (ע"ר)</v>
      </c>
      <c r="G33" s="81">
        <f>IF(F33="","",IF('מכפיל בעלי מוגבלות'!I33="",$AD$1,'מכפיל בעלי מוגבלות'!I33))</f>
        <v>0.17543859649122806</v>
      </c>
      <c r="H33" s="89">
        <f>IF(F33="","",IF('מכפיל בעלי מוגבלות'!H33="",$AD$1,'מכפיל בעלי מוגבלות'!H33))</f>
        <v>150000</v>
      </c>
      <c r="I33" s="89">
        <f>IF(B33="","",'התחשיב הבסיסי'!AI33)</f>
        <v>431393.30427401816</v>
      </c>
      <c r="J33" s="81">
        <f>IF(F33="","",'מכפיל בעלי מוגבלות'!N33)</f>
        <v>0.19375235008105532</v>
      </c>
      <c r="K33" s="90">
        <f>IF(F33="","",'מכפיל בעלי מוגבלות'!AZ33)</f>
        <v>406879.93517021619</v>
      </c>
      <c r="L33" s="359">
        <f>IF($F33="","",'הגבלה לסכום מבוקש ולתקציב 75%'!I33)</f>
        <v>150000</v>
      </c>
      <c r="M33" s="92">
        <f>'הגבלה לסכום מבוקש ולתקציב 75%'!Z33</f>
        <v>112500</v>
      </c>
      <c r="N33" s="360">
        <f t="shared" si="1"/>
        <v>-37500</v>
      </c>
      <c r="O33" s="361"/>
      <c r="P33" s="361"/>
      <c r="Q33" s="361"/>
      <c r="R33" s="361"/>
      <c r="S33" s="361"/>
      <c r="T33" s="361"/>
      <c r="U33" s="361"/>
      <c r="V33" s="361"/>
      <c r="W33" s="361"/>
      <c r="X33" s="361"/>
      <c r="Y33" s="361"/>
      <c r="Z33" s="361"/>
      <c r="AA33" s="361"/>
      <c r="AB33" s="361"/>
      <c r="AC33" s="93">
        <f t="shared" si="2"/>
        <v>-0.25</v>
      </c>
    </row>
    <row r="34" spans="2:29" ht="15.75" x14ac:dyDescent="0.25">
      <c r="B34" s="268">
        <f t="shared" si="0"/>
        <v>4</v>
      </c>
      <c r="C34" s="346">
        <f>IF('תנאי סף'!$AK34&lt;&gt;1,"",'תנאי סף'!C34)</f>
        <v>580371045</v>
      </c>
      <c r="D34" s="346">
        <f>IF('תנאי סף'!$AK34&lt;&gt;1,"",'תנאי סף'!D34)</f>
        <v>1001843020</v>
      </c>
      <c r="E34" s="346" t="str">
        <f>IF('תנאי סף'!$AK34&lt;&gt;1,"",'תנאי סף'!E34)</f>
        <v xml:space="preserve">שיתופי פעולה </v>
      </c>
      <c r="F34" s="346" t="str">
        <f>IF('תנאי סף'!$AK34&lt;&gt;1,"",'תנאי סף'!F34)</f>
        <v>תאטרון "פסיק" ירושלים (ע"ר)</v>
      </c>
      <c r="G34" s="81">
        <f>IF(F34="","",IF('מכפיל בעלי מוגבלות'!I34="",$AD$1,'מכפיל בעלי מוגבלות'!I34))</f>
        <v>0.17543859649122806</v>
      </c>
      <c r="H34" s="89">
        <f>IF(F34="","",IF('מכפיל בעלי מוגבלות'!H34="",$AD$1,'מכפיל בעלי מוגבלות'!H34))</f>
        <v>150000</v>
      </c>
      <c r="I34" s="89">
        <f>IF(B34="","",'התחשיב הבסיסי'!AI34)</f>
        <v>554609.25978320453</v>
      </c>
      <c r="J34" s="81">
        <f>IF(F34="","",'מכפיל בעלי מוגבלות'!N34)</f>
        <v>0.24909252506954654</v>
      </c>
      <c r="K34" s="90">
        <f>IF(F34="","",'מכפיל בעלי מוגבלות'!AZ34)</f>
        <v>523094.30264604773</v>
      </c>
      <c r="L34" s="359">
        <f>IF($F34="","",'הגבלה לסכום מבוקש ולתקציב 75%'!I34)</f>
        <v>360000</v>
      </c>
      <c r="M34" s="92">
        <f>'הגבלה לסכום מבוקש ולתקציב 75%'!Z34</f>
        <v>112500</v>
      </c>
      <c r="N34" s="360">
        <f t="shared" si="1"/>
        <v>-37500</v>
      </c>
      <c r="O34" s="361"/>
      <c r="P34" s="361"/>
      <c r="Q34" s="361"/>
      <c r="R34" s="361"/>
      <c r="S34" s="361"/>
      <c r="T34" s="361"/>
      <c r="U34" s="361"/>
      <c r="V34" s="361"/>
      <c r="W34" s="361"/>
      <c r="X34" s="361"/>
      <c r="Y34" s="361"/>
      <c r="Z34" s="361"/>
      <c r="AA34" s="361"/>
      <c r="AB34" s="361"/>
      <c r="AC34" s="93">
        <f t="shared" si="2"/>
        <v>-0.25</v>
      </c>
    </row>
    <row r="35" spans="2:29" ht="15.75" x14ac:dyDescent="0.25">
      <c r="B35" s="268" t="str">
        <f t="shared" si="0"/>
        <v/>
      </c>
      <c r="C35" s="346" t="str">
        <f>IF('תנאי סף'!$AK35&lt;&gt;1,"",'תנאי סף'!C35)</f>
        <v/>
      </c>
      <c r="D35" s="346" t="str">
        <f>IF('תנאי סף'!$AK35&lt;&gt;1,"",'תנאי סף'!D35)</f>
        <v/>
      </c>
      <c r="E35" s="346" t="str">
        <f>IF('תנאי סף'!$AK35&lt;&gt;1,"",'תנאי סף'!E35)</f>
        <v/>
      </c>
      <c r="F35" s="346" t="str">
        <f>IF('תנאי סף'!$AK35&lt;&gt;1,"",'תנאי סף'!F35)</f>
        <v/>
      </c>
      <c r="G35" s="81" t="str">
        <f>IF(F35="","",IF('מכפיל בעלי מוגבלות'!I35="",$AD$1,'מכפיל בעלי מוגבלות'!I35))</f>
        <v/>
      </c>
      <c r="H35" s="89" t="str">
        <f>IF(F35="","",IF('מכפיל בעלי מוגבלות'!H35="",$AD$1,'מכפיל בעלי מוגבלות'!H35))</f>
        <v/>
      </c>
      <c r="I35" s="89" t="str">
        <f>IF(B35="","",'התחשיב הבסיסי'!AI35)</f>
        <v/>
      </c>
      <c r="J35" s="81" t="str">
        <f>IF(F35="","",'מכפיל בעלי מוגבלות'!N35)</f>
        <v/>
      </c>
      <c r="K35" s="90" t="str">
        <f>IF(F35="","",'מכפיל בעלי מוגבלות'!AZ35)</f>
        <v/>
      </c>
      <c r="L35" s="359" t="str">
        <f>IF($F35="","",'הגבלה לסכום מבוקש ולתקציב 75%'!I35)</f>
        <v/>
      </c>
      <c r="M35" s="92" t="str">
        <f>'הגבלה לסכום מבוקש ולתקציב 75%'!Z35</f>
        <v/>
      </c>
      <c r="N35" s="360" t="str">
        <f t="shared" si="1"/>
        <v/>
      </c>
      <c r="O35" s="361"/>
      <c r="P35" s="361"/>
      <c r="Q35" s="361"/>
      <c r="R35" s="361"/>
      <c r="S35" s="361"/>
      <c r="T35" s="361"/>
      <c r="U35" s="361"/>
      <c r="V35" s="361"/>
      <c r="W35" s="361"/>
      <c r="X35" s="361"/>
      <c r="Y35" s="361"/>
      <c r="Z35" s="361"/>
      <c r="AA35" s="361"/>
      <c r="AB35" s="361"/>
      <c r="AC35" s="93" t="str">
        <f t="shared" si="2"/>
        <v/>
      </c>
    </row>
    <row r="36" spans="2:29" ht="15.75" x14ac:dyDescent="0.25">
      <c r="B36" s="268">
        <f t="shared" si="0"/>
        <v>6</v>
      </c>
      <c r="C36" s="346">
        <f>IF('תנאי סף'!$AK36&lt;&gt;1,"",'תנאי סף'!C36)</f>
        <v>580356210</v>
      </c>
      <c r="D36" s="346">
        <f>IF('תנאי סף'!$AK36&lt;&gt;1,"",'תנאי סף'!D36)</f>
        <v>1001837695</v>
      </c>
      <c r="E36" s="346" t="str">
        <f>IF('תנאי סף'!$AK36&lt;&gt;1,"",'תנאי סף'!E36)</f>
        <v xml:space="preserve">חוצה ישראל מוקד 1 קריית מוצקין </v>
      </c>
      <c r="F36" s="346" t="str">
        <f>IF('תנאי סף'!$AK36&lt;&gt;1,"",'תנאי סף'!F36)</f>
        <v>שח"ם, ארגון השחקנים והשחקניות בישרא</v>
      </c>
      <c r="G36" s="81">
        <f>IF(F36="","",IF('מכפיל בעלי מוגבלות'!I36="",$AD$1,'מכפיל בעלי מוגבלות'!I36))</f>
        <v>0.13157894736842105</v>
      </c>
      <c r="H36" s="89">
        <f>IF(F36="","",IF('מכפיל בעלי מוגבלות'!H36="",$AD$1,'מכפיל בעלי מוגבלות'!H36))</f>
        <v>112500</v>
      </c>
      <c r="I36" s="89">
        <f>IF(B36="","",'התחשיב הבסיסי'!AI36)</f>
        <v>316297.70030591852</v>
      </c>
      <c r="J36" s="81">
        <f>IF(F36="","",'מכפיל בעלי מוגבלות'!N36)</f>
        <v>0.19888299380930935</v>
      </c>
      <c r="K36" s="90">
        <f>IF(F36="","",'מכפיל בעלי מוגבלות'!AZ36)</f>
        <v>417654.28699954966</v>
      </c>
      <c r="L36" s="359">
        <f>IF($F36="","",'הגבלה לסכום מבוקש ולתקציב 75%'!I36)</f>
        <v>266500</v>
      </c>
      <c r="M36" s="92">
        <f>'הגבלה לסכום מבוקש ולתקציב 75%'!Z36</f>
        <v>75000</v>
      </c>
      <c r="N36" s="360">
        <f t="shared" si="1"/>
        <v>-37500</v>
      </c>
      <c r="O36" s="361"/>
      <c r="P36" s="361"/>
      <c r="Q36" s="361"/>
      <c r="R36" s="361"/>
      <c r="S36" s="361"/>
      <c r="T36" s="361"/>
      <c r="U36" s="361"/>
      <c r="V36" s="361"/>
      <c r="W36" s="361"/>
      <c r="X36" s="361"/>
      <c r="Y36" s="361"/>
      <c r="Z36" s="361"/>
      <c r="AA36" s="361"/>
      <c r="AB36" s="361"/>
      <c r="AC36" s="93">
        <f t="shared" si="2"/>
        <v>-0.33333333333333331</v>
      </c>
    </row>
    <row r="37" spans="2:29" ht="15.75" x14ac:dyDescent="0.25">
      <c r="B37" s="268">
        <f t="shared" si="0"/>
        <v>7</v>
      </c>
      <c r="C37" s="346">
        <f>IF('תנאי סף'!$AK37&lt;&gt;1,"",'תנאי סף'!C37)</f>
        <v>580356210</v>
      </c>
      <c r="D37" s="346">
        <f>IF('תנאי סף'!$AK37&lt;&gt;1,"",'תנאי סף'!D37)</f>
        <v>1001844164</v>
      </c>
      <c r="E37" s="346" t="str">
        <f>IF('תנאי סף'!$AK37&lt;&gt;1,"",'תנאי סף'!E37)</f>
        <v>חוצה ישראל מוקד 2 שער הנגב</v>
      </c>
      <c r="F37" s="346" t="str">
        <f>IF('תנאי סף'!$AK37&lt;&gt;1,"",'תנאי סף'!F37)</f>
        <v>שח"ם, ארגון השחקנים והשחקניות בישרא</v>
      </c>
      <c r="G37" s="81">
        <f>IF(F37="","",IF('מכפיל בעלי מוגבלות'!I37="",$AD$1,'מכפיל בעלי מוגבלות'!I37))</f>
        <v>0.13157894736842105</v>
      </c>
      <c r="H37" s="89">
        <f>IF(F37="","",IF('מכפיל בעלי מוגבלות'!H37="",$AD$1,'מכפיל בעלי מוגבלות'!H37))</f>
        <v>112500</v>
      </c>
      <c r="I37" s="89">
        <f>IF(B37="","",'התחשיב הבסיסי'!AI37)</f>
        <v>240714.448020371</v>
      </c>
      <c r="J37" s="81">
        <f>IF(F37="","",'מכפיל בעלי מוגבלות'!N37)</f>
        <v>0.10811245687018392</v>
      </c>
      <c r="K37" s="90">
        <f>IF(F37="","",'מכפיל בעלי מוגבלות'!AZ37)</f>
        <v>227036.15942738624</v>
      </c>
      <c r="L37" s="359">
        <f>IF($F37="","",'הגבלה לסכום מבוקש ולתקציב 75%'!I37)</f>
        <v>266500</v>
      </c>
      <c r="M37" s="92">
        <f>'הגבלה לסכום מבוקש ולתקציב 75%'!Z37</f>
        <v>75000</v>
      </c>
      <c r="N37" s="360">
        <f t="shared" si="1"/>
        <v>-37500</v>
      </c>
      <c r="O37" s="361"/>
      <c r="P37" s="361"/>
      <c r="Q37" s="361"/>
      <c r="R37" s="361"/>
      <c r="S37" s="361"/>
      <c r="T37" s="361"/>
      <c r="U37" s="361"/>
      <c r="V37" s="361"/>
      <c r="W37" s="361"/>
      <c r="X37" s="361"/>
      <c r="Y37" s="361"/>
      <c r="Z37" s="361"/>
      <c r="AA37" s="361"/>
      <c r="AB37" s="361"/>
      <c r="AC37" s="93">
        <f t="shared" si="2"/>
        <v>-0.33333333333333331</v>
      </c>
    </row>
    <row r="38" spans="2:29" ht="15.75" x14ac:dyDescent="0.25">
      <c r="B38" s="268" t="str">
        <f t="shared" si="0"/>
        <v/>
      </c>
      <c r="C38" s="346" t="str">
        <f>IF('תנאי סף'!$AK38&lt;&gt;1,"",'תנאי סף'!C38)</f>
        <v/>
      </c>
      <c r="D38" s="346" t="str">
        <f>IF('תנאי סף'!$AK38&lt;&gt;1,"",'תנאי סף'!D38)</f>
        <v/>
      </c>
      <c r="E38" s="346" t="str">
        <f>IF('תנאי סף'!$AK38&lt;&gt;1,"",'תנאי סף'!E38)</f>
        <v/>
      </c>
      <c r="F38" s="346" t="str">
        <f>IF('תנאי סף'!$AK38&lt;&gt;1,"",'תנאי סף'!F38)</f>
        <v/>
      </c>
      <c r="G38" s="81" t="str">
        <f>IF(F38="","",IF('מכפיל בעלי מוגבלות'!I38="",$AD$1,'מכפיל בעלי מוגבלות'!I38))</f>
        <v/>
      </c>
      <c r="H38" s="89" t="str">
        <f>IF(F38="","",IF('מכפיל בעלי מוגבלות'!H38="",$AD$1,'מכפיל בעלי מוגבלות'!H38))</f>
        <v/>
      </c>
      <c r="I38" s="89" t="str">
        <f>IF(B38="","",'התחשיב הבסיסי'!AI38)</f>
        <v/>
      </c>
      <c r="J38" s="81" t="str">
        <f>IF(F38="","",'מכפיל בעלי מוגבלות'!N38)</f>
        <v/>
      </c>
      <c r="K38" s="90" t="str">
        <f>IF(F38="","",'מכפיל בעלי מוגבלות'!AZ38)</f>
        <v/>
      </c>
      <c r="L38" s="359" t="str">
        <f>IF($F38="","",'הגבלה לסכום מבוקש ולתקציב 75%'!I38)</f>
        <v/>
      </c>
      <c r="M38" s="92" t="str">
        <f>'הגבלה לסכום מבוקש ולתקציב 75%'!Z38</f>
        <v/>
      </c>
      <c r="N38" s="360" t="str">
        <f t="shared" si="1"/>
        <v/>
      </c>
      <c r="O38" s="361"/>
      <c r="P38" s="361"/>
      <c r="Q38" s="361"/>
      <c r="R38" s="361"/>
      <c r="S38" s="361"/>
      <c r="T38" s="361"/>
      <c r="U38" s="361"/>
      <c r="V38" s="361"/>
      <c r="W38" s="361"/>
      <c r="X38" s="361"/>
      <c r="Y38" s="361"/>
      <c r="Z38" s="361"/>
      <c r="AA38" s="361"/>
      <c r="AB38" s="361"/>
      <c r="AC38" s="93" t="str">
        <f t="shared" si="2"/>
        <v/>
      </c>
    </row>
    <row r="39" spans="2:29" ht="15.75" x14ac:dyDescent="0.25">
      <c r="B39" s="268" t="str">
        <f t="shared" si="0"/>
        <v/>
      </c>
      <c r="C39" s="346" t="str">
        <f>IF('תנאי סף'!$AK39&lt;&gt;1,"",'תנאי סף'!C39)</f>
        <v/>
      </c>
      <c r="D39" s="346" t="str">
        <f>IF('תנאי סף'!$AK39&lt;&gt;1,"",'תנאי סף'!D39)</f>
        <v/>
      </c>
      <c r="E39" s="346" t="str">
        <f>IF('תנאי סף'!$AK39&lt;&gt;1,"",'תנאי סף'!E39)</f>
        <v/>
      </c>
      <c r="F39" s="346" t="str">
        <f>IF('תנאי סף'!$AK39&lt;&gt;1,"",'תנאי סף'!F39)</f>
        <v/>
      </c>
      <c r="G39" s="81" t="str">
        <f>IF(F39="","",IF('מכפיל בעלי מוגבלות'!I39="",$AD$1,'מכפיל בעלי מוגבלות'!I39))</f>
        <v/>
      </c>
      <c r="H39" s="89" t="str">
        <f>IF(F39="","",IF('מכפיל בעלי מוגבלות'!H39="",$AD$1,'מכפיל בעלי מוגבלות'!H39))</f>
        <v/>
      </c>
      <c r="I39" s="89" t="str">
        <f>IF(B39="","",'התחשיב הבסיסי'!AI39)</f>
        <v/>
      </c>
      <c r="J39" s="81" t="str">
        <f>IF(F39="","",'מכפיל בעלי מוגבלות'!N39)</f>
        <v/>
      </c>
      <c r="K39" s="90" t="str">
        <f>IF(F39="","",'מכפיל בעלי מוגבלות'!AZ39)</f>
        <v/>
      </c>
      <c r="L39" s="359" t="str">
        <f>IF($F39="","",'הגבלה לסכום מבוקש ולתקציב 75%'!I39)</f>
        <v/>
      </c>
      <c r="M39" s="92" t="str">
        <f>'הגבלה לסכום מבוקש ולתקציב 75%'!Z39</f>
        <v/>
      </c>
      <c r="N39" s="360" t="str">
        <f t="shared" si="1"/>
        <v/>
      </c>
      <c r="O39" s="361"/>
      <c r="P39" s="361"/>
      <c r="Q39" s="361"/>
      <c r="R39" s="361"/>
      <c r="S39" s="361"/>
      <c r="T39" s="361"/>
      <c r="U39" s="361"/>
      <c r="V39" s="361"/>
      <c r="W39" s="361"/>
      <c r="X39" s="361"/>
      <c r="Y39" s="361"/>
      <c r="Z39" s="361"/>
      <c r="AA39" s="361"/>
      <c r="AB39" s="361"/>
      <c r="AC39" s="93" t="str">
        <f t="shared" si="2"/>
        <v/>
      </c>
    </row>
    <row r="40" spans="2:29" ht="15.75" x14ac:dyDescent="0.25">
      <c r="B40" s="268" t="str">
        <f t="shared" si="0"/>
        <v/>
      </c>
      <c r="C40" s="346" t="str">
        <f>IF('תנאי סף'!$AK40&lt;&gt;1,"",'תנאי סף'!C40)</f>
        <v/>
      </c>
      <c r="D40" s="346" t="str">
        <f>IF('תנאי סף'!$AK40&lt;&gt;1,"",'תנאי סף'!D40)</f>
        <v/>
      </c>
      <c r="E40" s="346" t="str">
        <f>IF('תנאי סף'!$AK40&lt;&gt;1,"",'תנאי סף'!E40)</f>
        <v/>
      </c>
      <c r="F40" s="346" t="str">
        <f>IF('תנאי סף'!$AK40&lt;&gt;1,"",'תנאי סף'!F40)</f>
        <v/>
      </c>
      <c r="G40" s="81" t="str">
        <f>IF(F40="","",IF('מכפיל בעלי מוגבלות'!I40="",$AD$1,'מכפיל בעלי מוגבלות'!I40))</f>
        <v/>
      </c>
      <c r="H40" s="89" t="str">
        <f>IF(F40="","",IF('מכפיל בעלי מוגבלות'!H40="",$AD$1,'מכפיל בעלי מוגבלות'!H40))</f>
        <v/>
      </c>
      <c r="I40" s="89" t="str">
        <f>IF(B40="","",'התחשיב הבסיסי'!AI40)</f>
        <v/>
      </c>
      <c r="J40" s="81" t="str">
        <f>IF(F40="","",'מכפיל בעלי מוגבלות'!N40)</f>
        <v/>
      </c>
      <c r="K40" s="90" t="str">
        <f>IF(F40="","",'מכפיל בעלי מוגבלות'!AZ40)</f>
        <v/>
      </c>
      <c r="L40" s="359" t="str">
        <f>IF($F40="","",'הגבלה לסכום מבוקש ולתקציב 75%'!I40)</f>
        <v/>
      </c>
      <c r="M40" s="92" t="str">
        <f>'הגבלה לסכום מבוקש ולתקציב 75%'!Z40</f>
        <v/>
      </c>
      <c r="N40" s="360" t="str">
        <f t="shared" si="1"/>
        <v/>
      </c>
      <c r="O40" s="361"/>
      <c r="P40" s="361"/>
      <c r="Q40" s="361"/>
      <c r="R40" s="361"/>
      <c r="S40" s="361"/>
      <c r="T40" s="361"/>
      <c r="U40" s="361"/>
      <c r="V40" s="361"/>
      <c r="W40" s="361"/>
      <c r="X40" s="361"/>
      <c r="Y40" s="361"/>
      <c r="Z40" s="361"/>
      <c r="AA40" s="361"/>
      <c r="AB40" s="361"/>
      <c r="AC40" s="93" t="str">
        <f t="shared" si="2"/>
        <v/>
      </c>
    </row>
    <row r="41" spans="2:29" ht="15.75" x14ac:dyDescent="0.25">
      <c r="B41" s="268" t="str">
        <f t="shared" si="0"/>
        <v/>
      </c>
      <c r="C41" s="346" t="str">
        <f>IF('תנאי סף'!$AK41&lt;&gt;1,"",'תנאי סף'!C41)</f>
        <v/>
      </c>
      <c r="D41" s="346" t="str">
        <f>IF('תנאי סף'!$AK41&lt;&gt;1,"",'תנאי סף'!D41)</f>
        <v/>
      </c>
      <c r="E41" s="346" t="str">
        <f>IF('תנאי סף'!$AK41&lt;&gt;1,"",'תנאי סף'!E41)</f>
        <v/>
      </c>
      <c r="F41" s="346" t="str">
        <f>IF('תנאי סף'!$AK41&lt;&gt;1,"",'תנאי סף'!F41)</f>
        <v/>
      </c>
      <c r="G41" s="81" t="str">
        <f>IF(F41="","",IF('מכפיל בעלי מוגבלות'!I41="",$AD$1,'מכפיל בעלי מוגבלות'!I41))</f>
        <v/>
      </c>
      <c r="H41" s="89" t="str">
        <f>IF(F41="","",IF('מכפיל בעלי מוגבלות'!H41="",$AD$1,'מכפיל בעלי מוגבלות'!H41))</f>
        <v/>
      </c>
      <c r="I41" s="89" t="str">
        <f>IF(B41="","",'התחשיב הבסיסי'!AI41)</f>
        <v/>
      </c>
      <c r="J41" s="81" t="str">
        <f>IF(F41="","",'מכפיל בעלי מוגבלות'!N41)</f>
        <v/>
      </c>
      <c r="K41" s="90" t="str">
        <f>IF(F41="","",'מכפיל בעלי מוגבלות'!AZ41)</f>
        <v/>
      </c>
      <c r="L41" s="359" t="str">
        <f>IF($F41="","",'הגבלה לסכום מבוקש ולתקציב 75%'!I41)</f>
        <v/>
      </c>
      <c r="M41" s="92" t="str">
        <f>'הגבלה לסכום מבוקש ולתקציב 75%'!Z41</f>
        <v/>
      </c>
      <c r="N41" s="360" t="str">
        <f t="shared" si="1"/>
        <v/>
      </c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1"/>
      <c r="AC41" s="93" t="str">
        <f t="shared" si="2"/>
        <v/>
      </c>
    </row>
    <row r="42" spans="2:29" ht="15.75" x14ac:dyDescent="0.25">
      <c r="B42" s="268" t="str">
        <f t="shared" si="0"/>
        <v/>
      </c>
      <c r="C42" s="346" t="str">
        <f>IF('תנאי סף'!$AK42&lt;&gt;1,"",'תנאי סף'!C42)</f>
        <v/>
      </c>
      <c r="D42" s="346" t="str">
        <f>IF('תנאי סף'!$AK42&lt;&gt;1,"",'תנאי סף'!D42)</f>
        <v/>
      </c>
      <c r="E42" s="346" t="str">
        <f>IF('תנאי סף'!$AK42&lt;&gt;1,"",'תנאי סף'!E42)</f>
        <v/>
      </c>
      <c r="F42" s="346" t="str">
        <f>IF('תנאי סף'!$AK42&lt;&gt;1,"",'תנאי סף'!F42)</f>
        <v/>
      </c>
      <c r="G42" s="81" t="str">
        <f>IF(F42="","",IF('מכפיל בעלי מוגבלות'!I42="",$AD$1,'מכפיל בעלי מוגבלות'!I42))</f>
        <v/>
      </c>
      <c r="H42" s="89" t="str">
        <f>IF(F42="","",IF('מכפיל בעלי מוגבלות'!H42="",$AD$1,'מכפיל בעלי מוגבלות'!H42))</f>
        <v/>
      </c>
      <c r="I42" s="89" t="str">
        <f>IF(B42="","",'התחשיב הבסיסי'!AI42)</f>
        <v/>
      </c>
      <c r="J42" s="81" t="str">
        <f>IF(F42="","",'מכפיל בעלי מוגבלות'!N42)</f>
        <v/>
      </c>
      <c r="K42" s="90" t="str">
        <f>IF(F42="","",'מכפיל בעלי מוגבלות'!AZ42)</f>
        <v/>
      </c>
      <c r="L42" s="359" t="str">
        <f>IF($F42="","",'הגבלה לסכום מבוקש ולתקציב 75%'!I42)</f>
        <v/>
      </c>
      <c r="M42" s="92" t="str">
        <f>'הגבלה לסכום מבוקש ולתקציב 75%'!Z42</f>
        <v/>
      </c>
      <c r="N42" s="360" t="str">
        <f t="shared" si="1"/>
        <v/>
      </c>
      <c r="O42" s="361"/>
      <c r="P42" s="361"/>
      <c r="Q42" s="361"/>
      <c r="R42" s="361"/>
      <c r="S42" s="361"/>
      <c r="T42" s="361"/>
      <c r="U42" s="361"/>
      <c r="V42" s="361"/>
      <c r="W42" s="361"/>
      <c r="X42" s="361"/>
      <c r="Y42" s="361"/>
      <c r="Z42" s="361"/>
      <c r="AA42" s="361"/>
      <c r="AB42" s="361"/>
      <c r="AC42" s="93" t="str">
        <f t="shared" si="2"/>
        <v/>
      </c>
    </row>
    <row r="43" spans="2:29" ht="15.75" x14ac:dyDescent="0.25">
      <c r="B43" s="268" t="str">
        <f t="shared" si="0"/>
        <v/>
      </c>
      <c r="C43" s="346" t="str">
        <f>IF('תנאי סף'!$AK43&lt;&gt;1,"",'תנאי סף'!C43)</f>
        <v/>
      </c>
      <c r="D43" s="346" t="str">
        <f>IF('תנאי סף'!$AK43&lt;&gt;1,"",'תנאי סף'!D43)</f>
        <v/>
      </c>
      <c r="E43" s="346" t="str">
        <f>IF('תנאי סף'!$AK43&lt;&gt;1,"",'תנאי סף'!E43)</f>
        <v/>
      </c>
      <c r="F43" s="346" t="str">
        <f>IF('תנאי סף'!$AK43&lt;&gt;1,"",'תנאי סף'!F43)</f>
        <v/>
      </c>
      <c r="G43" s="81" t="str">
        <f>IF(F43="","",IF('מכפיל בעלי מוגבלות'!I43="",$AD$1,'מכפיל בעלי מוגבלות'!I43))</f>
        <v/>
      </c>
      <c r="H43" s="89" t="str">
        <f>IF(F43="","",IF('מכפיל בעלי מוגבלות'!H43="",$AD$1,'מכפיל בעלי מוגבלות'!H43))</f>
        <v/>
      </c>
      <c r="I43" s="89" t="str">
        <f>IF(B43="","",'התחשיב הבסיסי'!AI43)</f>
        <v/>
      </c>
      <c r="J43" s="81" t="str">
        <f>IF(F43="","",'מכפיל בעלי מוגבלות'!N43)</f>
        <v/>
      </c>
      <c r="K43" s="90" t="str">
        <f>IF(F43="","",'מכפיל בעלי מוגבלות'!AZ43)</f>
        <v/>
      </c>
      <c r="L43" s="359" t="str">
        <f>IF($F43="","",'הגבלה לסכום מבוקש ולתקציב 75%'!I43)</f>
        <v/>
      </c>
      <c r="M43" s="92" t="str">
        <f>'הגבלה לסכום מבוקש ולתקציב 75%'!Z43</f>
        <v/>
      </c>
      <c r="N43" s="360" t="str">
        <f t="shared" si="1"/>
        <v/>
      </c>
      <c r="O43" s="361"/>
      <c r="P43" s="361"/>
      <c r="Q43" s="361"/>
      <c r="R43" s="361"/>
      <c r="S43" s="361"/>
      <c r="T43" s="361"/>
      <c r="U43" s="361"/>
      <c r="V43" s="361"/>
      <c r="W43" s="361"/>
      <c r="X43" s="361"/>
      <c r="Y43" s="361"/>
      <c r="Z43" s="361"/>
      <c r="AA43" s="361"/>
      <c r="AB43" s="361"/>
      <c r="AC43" s="93" t="str">
        <f t="shared" si="2"/>
        <v/>
      </c>
    </row>
    <row r="44" spans="2:29" ht="15.75" x14ac:dyDescent="0.25">
      <c r="B44" s="268" t="str">
        <f t="shared" si="0"/>
        <v/>
      </c>
      <c r="C44" s="346" t="str">
        <f>IF('תנאי סף'!$AK44&lt;&gt;1,"",'תנאי סף'!C44)</f>
        <v/>
      </c>
      <c r="D44" s="346" t="str">
        <f>IF('תנאי סף'!$AK44&lt;&gt;1,"",'תנאי סף'!D44)</f>
        <v/>
      </c>
      <c r="E44" s="346" t="str">
        <f>IF('תנאי סף'!$AK44&lt;&gt;1,"",'תנאי סף'!E44)</f>
        <v/>
      </c>
      <c r="F44" s="346" t="str">
        <f>IF('תנאי סף'!$AK44&lt;&gt;1,"",'תנאי סף'!F44)</f>
        <v/>
      </c>
      <c r="G44" s="81" t="str">
        <f>IF(F44="","",IF('מכפיל בעלי מוגבלות'!I44="",$AD$1,'מכפיל בעלי מוגבלות'!I44))</f>
        <v/>
      </c>
      <c r="H44" s="89" t="str">
        <f>IF(F44="","",IF('מכפיל בעלי מוגבלות'!H44="",$AD$1,'מכפיל בעלי מוגבלות'!H44))</f>
        <v/>
      </c>
      <c r="I44" s="89" t="str">
        <f>IF(B44="","",'התחשיב הבסיסי'!AI44)</f>
        <v/>
      </c>
      <c r="J44" s="81" t="str">
        <f>IF(F44="","",'מכפיל בעלי מוגבלות'!N44)</f>
        <v/>
      </c>
      <c r="K44" s="90" t="str">
        <f>IF(F44="","",'מכפיל בעלי מוגבלות'!AZ44)</f>
        <v/>
      </c>
      <c r="L44" s="359" t="str">
        <f>IF($F44="","",'הגבלה לסכום מבוקש ולתקציב 75%'!I44)</f>
        <v/>
      </c>
      <c r="M44" s="92" t="str">
        <f>'הגבלה לסכום מבוקש ולתקציב 75%'!Z44</f>
        <v/>
      </c>
      <c r="N44" s="360" t="str">
        <f t="shared" si="1"/>
        <v/>
      </c>
      <c r="O44" s="361"/>
      <c r="P44" s="361"/>
      <c r="Q44" s="361"/>
      <c r="R44" s="361"/>
      <c r="S44" s="361"/>
      <c r="T44" s="361"/>
      <c r="U44" s="361"/>
      <c r="V44" s="361"/>
      <c r="W44" s="361"/>
      <c r="X44" s="361"/>
      <c r="Y44" s="361"/>
      <c r="Z44" s="361"/>
      <c r="AA44" s="361"/>
      <c r="AB44" s="361"/>
      <c r="AC44" s="93" t="str">
        <f t="shared" si="2"/>
        <v/>
      </c>
    </row>
    <row r="45" spans="2:29" ht="15.75" x14ac:dyDescent="0.25">
      <c r="B45" s="268" t="str">
        <f t="shared" si="0"/>
        <v/>
      </c>
      <c r="C45" s="346" t="str">
        <f>IF('תנאי סף'!$AK45&lt;&gt;1,"",'תנאי סף'!C45)</f>
        <v/>
      </c>
      <c r="D45" s="346" t="str">
        <f>IF('תנאי סף'!$AK45&lt;&gt;1,"",'תנאי סף'!D45)</f>
        <v/>
      </c>
      <c r="E45" s="346" t="str">
        <f>IF('תנאי סף'!$AK45&lt;&gt;1,"",'תנאי סף'!E45)</f>
        <v/>
      </c>
      <c r="F45" s="346" t="str">
        <f>IF('תנאי סף'!$AK45&lt;&gt;1,"",'תנאי סף'!F45)</f>
        <v/>
      </c>
      <c r="G45" s="81" t="str">
        <f>IF(F45="","",IF('מכפיל בעלי מוגבלות'!I45="",$AD$1,'מכפיל בעלי מוגבלות'!I45))</f>
        <v/>
      </c>
      <c r="H45" s="89" t="str">
        <f>IF(F45="","",IF('מכפיל בעלי מוגבלות'!H45="",$AD$1,'מכפיל בעלי מוגבלות'!H45))</f>
        <v/>
      </c>
      <c r="I45" s="89" t="str">
        <f>IF(B45="","",'התחשיב הבסיסי'!AI45)</f>
        <v/>
      </c>
      <c r="J45" s="81" t="str">
        <f>IF(F45="","",'מכפיל בעלי מוגבלות'!N45)</f>
        <v/>
      </c>
      <c r="K45" s="90" t="str">
        <f>IF(F45="","",'מכפיל בעלי מוגבלות'!AZ45)</f>
        <v/>
      </c>
      <c r="L45" s="359" t="str">
        <f>IF($F45="","",'הגבלה לסכום מבוקש ולתקציב 75%'!I45)</f>
        <v/>
      </c>
      <c r="M45" s="92" t="str">
        <f>'הגבלה לסכום מבוקש ולתקציב 75%'!Z45</f>
        <v/>
      </c>
      <c r="N45" s="360" t="str">
        <f t="shared" si="1"/>
        <v/>
      </c>
      <c r="O45" s="361"/>
      <c r="P45" s="361"/>
      <c r="Q45" s="361"/>
      <c r="R45" s="361"/>
      <c r="S45" s="361"/>
      <c r="T45" s="361"/>
      <c r="U45" s="361"/>
      <c r="V45" s="361"/>
      <c r="W45" s="361"/>
      <c r="X45" s="361"/>
      <c r="Y45" s="361"/>
      <c r="Z45" s="361"/>
      <c r="AA45" s="361"/>
      <c r="AB45" s="361"/>
      <c r="AC45" s="93" t="str">
        <f t="shared" si="2"/>
        <v/>
      </c>
    </row>
    <row r="46" spans="2:29" ht="15.75" x14ac:dyDescent="0.25">
      <c r="B46" s="268" t="str">
        <f t="shared" si="0"/>
        <v/>
      </c>
      <c r="C46" s="346" t="str">
        <f>IF('תנאי סף'!$AK46&lt;&gt;1,"",'תנאי סף'!C46)</f>
        <v/>
      </c>
      <c r="D46" s="346" t="str">
        <f>IF('תנאי סף'!$AK46&lt;&gt;1,"",'תנאי סף'!D46)</f>
        <v/>
      </c>
      <c r="E46" s="346" t="str">
        <f>IF('תנאי סף'!$AK46&lt;&gt;1,"",'תנאי סף'!E46)</f>
        <v/>
      </c>
      <c r="F46" s="346" t="str">
        <f>IF('תנאי סף'!$AK46&lt;&gt;1,"",'תנאי סף'!F46)</f>
        <v/>
      </c>
      <c r="G46" s="81" t="str">
        <f>IF(F46="","",IF('מכפיל בעלי מוגבלות'!I46="",$AD$1,'מכפיל בעלי מוגבלות'!I46))</f>
        <v/>
      </c>
      <c r="H46" s="89" t="str">
        <f>IF(F46="","",IF('מכפיל בעלי מוגבלות'!H46="",$AD$1,'מכפיל בעלי מוגבלות'!H46))</f>
        <v/>
      </c>
      <c r="I46" s="89" t="str">
        <f>IF(B46="","",'התחשיב הבסיסי'!AI46)</f>
        <v/>
      </c>
      <c r="J46" s="81" t="str">
        <f>IF(F46="","",'מכפיל בעלי מוגבלות'!N46)</f>
        <v/>
      </c>
      <c r="K46" s="90" t="str">
        <f>IF(F46="","",'מכפיל בעלי מוגבלות'!AZ46)</f>
        <v/>
      </c>
      <c r="L46" s="359" t="str">
        <f>IF($F46="","",'הגבלה לסכום מבוקש ולתקציב 75%'!I46)</f>
        <v/>
      </c>
      <c r="M46" s="92" t="str">
        <f>'הגבלה לסכום מבוקש ולתקציב 75%'!Z46</f>
        <v/>
      </c>
      <c r="N46" s="360" t="str">
        <f t="shared" si="1"/>
        <v/>
      </c>
      <c r="O46" s="361"/>
      <c r="P46" s="361"/>
      <c r="Q46" s="361"/>
      <c r="R46" s="361"/>
      <c r="S46" s="361"/>
      <c r="T46" s="361"/>
      <c r="U46" s="361"/>
      <c r="V46" s="361"/>
      <c r="W46" s="361"/>
      <c r="X46" s="361"/>
      <c r="Y46" s="361"/>
      <c r="Z46" s="361"/>
      <c r="AA46" s="361"/>
      <c r="AB46" s="361"/>
      <c r="AC46" s="93" t="str">
        <f t="shared" si="2"/>
        <v/>
      </c>
    </row>
    <row r="47" spans="2:29" ht="15.75" x14ac:dyDescent="0.25">
      <c r="B47" s="268" t="str">
        <f t="shared" si="0"/>
        <v/>
      </c>
      <c r="C47" s="346" t="str">
        <f>IF('תנאי סף'!$AK47&lt;&gt;1,"",'תנאי סף'!C47)</f>
        <v/>
      </c>
      <c r="D47" s="346" t="str">
        <f>IF('תנאי סף'!$AK47&lt;&gt;1,"",'תנאי סף'!D47)</f>
        <v/>
      </c>
      <c r="E47" s="346" t="str">
        <f>IF('תנאי סף'!$AK47&lt;&gt;1,"",'תנאי סף'!E47)</f>
        <v/>
      </c>
      <c r="F47" s="346" t="str">
        <f>IF('תנאי סף'!$AK47&lt;&gt;1,"",'תנאי סף'!F47)</f>
        <v/>
      </c>
      <c r="G47" s="81" t="str">
        <f>IF(F47="","",IF('מכפיל בעלי מוגבלות'!I47="",$AD$1,'מכפיל בעלי מוגבלות'!I47))</f>
        <v/>
      </c>
      <c r="H47" s="89" t="str">
        <f>IF(F47="","",IF('מכפיל בעלי מוגבלות'!H47="",$AD$1,'מכפיל בעלי מוגבלות'!H47))</f>
        <v/>
      </c>
      <c r="I47" s="89" t="str">
        <f>IF(B47="","",'התחשיב הבסיסי'!AI47)</f>
        <v/>
      </c>
      <c r="J47" s="81" t="str">
        <f>IF(F47="","",'מכפיל בעלי מוגבלות'!N47)</f>
        <v/>
      </c>
      <c r="K47" s="90" t="str">
        <f>IF(F47="","",'מכפיל בעלי מוגבלות'!AZ47)</f>
        <v/>
      </c>
      <c r="L47" s="359" t="str">
        <f>IF($F47="","",'הגבלה לסכום מבוקש ולתקציב 75%'!I47)</f>
        <v/>
      </c>
      <c r="M47" s="92" t="str">
        <f>'הגבלה לסכום מבוקש ולתקציב 75%'!Z47</f>
        <v/>
      </c>
      <c r="N47" s="360" t="str">
        <f t="shared" si="1"/>
        <v/>
      </c>
      <c r="O47" s="361"/>
      <c r="P47" s="361"/>
      <c r="Q47" s="361"/>
      <c r="R47" s="361"/>
      <c r="S47" s="361"/>
      <c r="T47" s="361"/>
      <c r="U47" s="361"/>
      <c r="V47" s="361"/>
      <c r="W47" s="361"/>
      <c r="X47" s="361"/>
      <c r="Y47" s="361"/>
      <c r="Z47" s="361"/>
      <c r="AA47" s="361"/>
      <c r="AB47" s="361"/>
      <c r="AC47" s="93" t="str">
        <f t="shared" si="2"/>
        <v/>
      </c>
    </row>
    <row r="48" spans="2:29" ht="15.75" x14ac:dyDescent="0.25">
      <c r="B48" s="268" t="str">
        <f t="shared" si="0"/>
        <v/>
      </c>
      <c r="C48" s="346" t="str">
        <f>IF('תנאי סף'!$AK48&lt;&gt;1,"",'תנאי סף'!C48)</f>
        <v/>
      </c>
      <c r="D48" s="346" t="str">
        <f>IF('תנאי סף'!$AK48&lt;&gt;1,"",'תנאי סף'!D48)</f>
        <v/>
      </c>
      <c r="E48" s="346" t="str">
        <f>IF('תנאי סף'!$AK48&lt;&gt;1,"",'תנאי סף'!E48)</f>
        <v/>
      </c>
      <c r="F48" s="346" t="str">
        <f>IF('תנאי סף'!$AK48&lt;&gt;1,"",'תנאי סף'!F48)</f>
        <v/>
      </c>
      <c r="G48" s="81" t="str">
        <f>IF(F48="","",IF('מכפיל בעלי מוגבלות'!I48="",$AD$1,'מכפיל בעלי מוגבלות'!I48))</f>
        <v/>
      </c>
      <c r="H48" s="89" t="str">
        <f>IF(F48="","",IF('מכפיל בעלי מוגבלות'!H48="",$AD$1,'מכפיל בעלי מוגבלות'!H48))</f>
        <v/>
      </c>
      <c r="I48" s="89" t="str">
        <f>IF(B48="","",'התחשיב הבסיסי'!AI48)</f>
        <v/>
      </c>
      <c r="J48" s="81" t="str">
        <f>IF(F48="","",'מכפיל בעלי מוגבלות'!N48)</f>
        <v/>
      </c>
      <c r="K48" s="90" t="str">
        <f>IF(F48="","",'מכפיל בעלי מוגבלות'!AZ48)</f>
        <v/>
      </c>
      <c r="L48" s="359" t="str">
        <f>IF($F48="","",'הגבלה לסכום מבוקש ולתקציב 75%'!I48)</f>
        <v/>
      </c>
      <c r="M48" s="92" t="str">
        <f>'הגבלה לסכום מבוקש ולתקציב 75%'!Z48</f>
        <v/>
      </c>
      <c r="N48" s="360" t="str">
        <f t="shared" si="1"/>
        <v/>
      </c>
      <c r="O48" s="361"/>
      <c r="P48" s="361"/>
      <c r="Q48" s="361"/>
      <c r="R48" s="361"/>
      <c r="S48" s="361"/>
      <c r="T48" s="361"/>
      <c r="U48" s="361"/>
      <c r="V48" s="361"/>
      <c r="W48" s="361"/>
      <c r="X48" s="361"/>
      <c r="Y48" s="361"/>
      <c r="Z48" s="361"/>
      <c r="AA48" s="361"/>
      <c r="AB48" s="361"/>
      <c r="AC48" s="93" t="str">
        <f t="shared" si="2"/>
        <v/>
      </c>
    </row>
    <row r="49" spans="2:29" ht="15.75" x14ac:dyDescent="0.25">
      <c r="B49" s="268" t="str">
        <f t="shared" si="0"/>
        <v/>
      </c>
      <c r="C49" s="346" t="str">
        <f>IF('תנאי סף'!$AK49&lt;&gt;1,"",'תנאי סף'!C49)</f>
        <v/>
      </c>
      <c r="D49" s="346" t="str">
        <f>IF('תנאי סף'!$AK49&lt;&gt;1,"",'תנאי סף'!D49)</f>
        <v/>
      </c>
      <c r="E49" s="346" t="str">
        <f>IF('תנאי סף'!$AK49&lt;&gt;1,"",'תנאי סף'!E49)</f>
        <v/>
      </c>
      <c r="F49" s="346" t="str">
        <f>IF('תנאי סף'!$AK49&lt;&gt;1,"",'תנאי סף'!F49)</f>
        <v/>
      </c>
      <c r="G49" s="81" t="str">
        <f>IF(F49="","",IF('מכפיל בעלי מוגבלות'!I49="",$AD$1,'מכפיל בעלי מוגבלות'!I49))</f>
        <v/>
      </c>
      <c r="H49" s="89" t="str">
        <f>IF(F49="","",IF('מכפיל בעלי מוגבלות'!H49="",$AD$1,'מכפיל בעלי מוגבלות'!H49))</f>
        <v/>
      </c>
      <c r="I49" s="89" t="str">
        <f>IF(B49="","",'התחשיב הבסיסי'!AI49)</f>
        <v/>
      </c>
      <c r="J49" s="81" t="str">
        <f>IF(F49="","",'מכפיל בעלי מוגבלות'!N49)</f>
        <v/>
      </c>
      <c r="K49" s="90" t="str">
        <f>IF(F49="","",'מכפיל בעלי מוגבלות'!AZ49)</f>
        <v/>
      </c>
      <c r="L49" s="359" t="str">
        <f>IF($F49="","",'הגבלה לסכום מבוקש ולתקציב 75%'!I49)</f>
        <v/>
      </c>
      <c r="M49" s="92" t="str">
        <f>'הגבלה לסכום מבוקש ולתקציב 75%'!Z49</f>
        <v/>
      </c>
      <c r="N49" s="360" t="str">
        <f t="shared" si="1"/>
        <v/>
      </c>
      <c r="O49" s="361"/>
      <c r="P49" s="361"/>
      <c r="Q49" s="361"/>
      <c r="R49" s="361"/>
      <c r="S49" s="361"/>
      <c r="T49" s="361"/>
      <c r="U49" s="361"/>
      <c r="V49" s="361"/>
      <c r="W49" s="361"/>
      <c r="X49" s="361"/>
      <c r="Y49" s="361"/>
      <c r="Z49" s="361"/>
      <c r="AA49" s="361"/>
      <c r="AB49" s="361"/>
      <c r="AC49" s="93" t="str">
        <f t="shared" si="2"/>
        <v/>
      </c>
    </row>
    <row r="50" spans="2:29" ht="15.75" x14ac:dyDescent="0.25">
      <c r="B50" s="268" t="str">
        <f t="shared" si="0"/>
        <v/>
      </c>
      <c r="C50" s="346" t="str">
        <f>IF('תנאי סף'!$AK50&lt;&gt;1,"",'תנאי סף'!C50)</f>
        <v/>
      </c>
      <c r="D50" s="346" t="str">
        <f>IF('תנאי סף'!$AK50&lt;&gt;1,"",'תנאי סף'!D50)</f>
        <v/>
      </c>
      <c r="E50" s="346" t="str">
        <f>IF('תנאי סף'!$AK50&lt;&gt;1,"",'תנאי סף'!E50)</f>
        <v/>
      </c>
      <c r="F50" s="346" t="str">
        <f>IF('תנאי סף'!$AK50&lt;&gt;1,"",'תנאי סף'!F50)</f>
        <v/>
      </c>
      <c r="G50" s="81" t="str">
        <f>IF(F50="","",IF('מכפיל בעלי מוגבלות'!I50="",$AD$1,'מכפיל בעלי מוגבלות'!I50))</f>
        <v/>
      </c>
      <c r="H50" s="89" t="str">
        <f>IF(F50="","",IF('מכפיל בעלי מוגבלות'!H50="",$AD$1,'מכפיל בעלי מוגבלות'!H50))</f>
        <v/>
      </c>
      <c r="I50" s="89" t="str">
        <f>IF(B50="","",'התחשיב הבסיסי'!AI50)</f>
        <v/>
      </c>
      <c r="J50" s="81" t="str">
        <f>IF(F50="","",'מכפיל בעלי מוגבלות'!N50)</f>
        <v/>
      </c>
      <c r="K50" s="90" t="str">
        <f>IF(F50="","",'מכפיל בעלי מוגבלות'!AZ50)</f>
        <v/>
      </c>
      <c r="L50" s="359" t="str">
        <f>IF($F50="","",'הגבלה לסכום מבוקש ולתקציב 75%'!I50)</f>
        <v/>
      </c>
      <c r="M50" s="92" t="str">
        <f>'הגבלה לסכום מבוקש ולתקציב 75%'!Z50</f>
        <v/>
      </c>
      <c r="N50" s="360" t="str">
        <f t="shared" si="1"/>
        <v/>
      </c>
      <c r="O50" s="361"/>
      <c r="P50" s="361"/>
      <c r="Q50" s="361"/>
      <c r="R50" s="361"/>
      <c r="S50" s="361"/>
      <c r="T50" s="361"/>
      <c r="U50" s="361"/>
      <c r="V50" s="361"/>
      <c r="W50" s="361"/>
      <c r="X50" s="361"/>
      <c r="Y50" s="361"/>
      <c r="Z50" s="361"/>
      <c r="AA50" s="361"/>
      <c r="AB50" s="361"/>
      <c r="AC50" s="93" t="str">
        <f t="shared" si="2"/>
        <v/>
      </c>
    </row>
    <row r="51" spans="2:29" ht="15.75" x14ac:dyDescent="0.25">
      <c r="B51" s="268" t="str">
        <f t="shared" si="0"/>
        <v/>
      </c>
      <c r="C51" s="346" t="str">
        <f>IF('תנאי סף'!$AK51&lt;&gt;1,"",'תנאי סף'!C51)</f>
        <v/>
      </c>
      <c r="D51" s="346" t="str">
        <f>IF('תנאי סף'!$AK51&lt;&gt;1,"",'תנאי סף'!D51)</f>
        <v/>
      </c>
      <c r="E51" s="346" t="str">
        <f>IF('תנאי סף'!$AK51&lt;&gt;1,"",'תנאי סף'!E51)</f>
        <v/>
      </c>
      <c r="F51" s="346" t="str">
        <f>IF('תנאי סף'!$AK51&lt;&gt;1,"",'תנאי סף'!F51)</f>
        <v/>
      </c>
      <c r="G51" s="81" t="str">
        <f>IF(F51="","",IF('מכפיל בעלי מוגבלות'!I51="",$AD$1,'מכפיל בעלי מוגבלות'!I51))</f>
        <v/>
      </c>
      <c r="H51" s="89" t="str">
        <f>IF(F51="","",IF('מכפיל בעלי מוגבלות'!H51="",$AD$1,'מכפיל בעלי מוגבלות'!H51))</f>
        <v/>
      </c>
      <c r="I51" s="89" t="str">
        <f>IF(B51="","",'התחשיב הבסיסי'!AI51)</f>
        <v/>
      </c>
      <c r="J51" s="81" t="str">
        <f>IF(F51="","",'מכפיל בעלי מוגבלות'!N51)</f>
        <v/>
      </c>
      <c r="K51" s="90" t="str">
        <f>IF(F51="","",'מכפיל בעלי מוגבלות'!AZ51)</f>
        <v/>
      </c>
      <c r="L51" s="359" t="str">
        <f>IF($F51="","",'הגבלה לסכום מבוקש ולתקציב 75%'!I51)</f>
        <v/>
      </c>
      <c r="M51" s="92" t="str">
        <f>'הגבלה לסכום מבוקש ולתקציב 75%'!Z51</f>
        <v/>
      </c>
      <c r="N51" s="360" t="str">
        <f t="shared" si="1"/>
        <v/>
      </c>
      <c r="O51" s="361"/>
      <c r="P51" s="361"/>
      <c r="Q51" s="361"/>
      <c r="R51" s="361"/>
      <c r="S51" s="361"/>
      <c r="T51" s="361"/>
      <c r="U51" s="361"/>
      <c r="V51" s="361"/>
      <c r="W51" s="361"/>
      <c r="X51" s="361"/>
      <c r="Y51" s="361"/>
      <c r="Z51" s="361"/>
      <c r="AA51" s="361"/>
      <c r="AB51" s="361"/>
      <c r="AC51" s="93" t="str">
        <f t="shared" si="2"/>
        <v/>
      </c>
    </row>
    <row r="52" spans="2:29" ht="15.75" x14ac:dyDescent="0.25">
      <c r="B52" s="268" t="str">
        <f t="shared" si="0"/>
        <v/>
      </c>
      <c r="C52" s="346" t="str">
        <f>IF('תנאי סף'!$AK52&lt;&gt;1,"",'תנאי סף'!C52)</f>
        <v/>
      </c>
      <c r="D52" s="346" t="str">
        <f>IF('תנאי סף'!$AK52&lt;&gt;1,"",'תנאי סף'!D52)</f>
        <v/>
      </c>
      <c r="E52" s="346" t="str">
        <f>IF('תנאי סף'!$AK52&lt;&gt;1,"",'תנאי סף'!E52)</f>
        <v/>
      </c>
      <c r="F52" s="346" t="str">
        <f>IF('תנאי סף'!$AK52&lt;&gt;1,"",'תנאי סף'!F52)</f>
        <v/>
      </c>
      <c r="G52" s="81" t="str">
        <f>IF(F52="","",IF('מכפיל בעלי מוגבלות'!I52="",$AD$1,'מכפיל בעלי מוגבלות'!I52))</f>
        <v/>
      </c>
      <c r="H52" s="89" t="str">
        <f>IF(F52="","",IF('מכפיל בעלי מוגבלות'!H52="",$AD$1,'מכפיל בעלי מוגבלות'!H52))</f>
        <v/>
      </c>
      <c r="I52" s="89" t="str">
        <f>IF(B52="","",'התחשיב הבסיסי'!AI52)</f>
        <v/>
      </c>
      <c r="J52" s="81" t="str">
        <f>IF(F52="","",'מכפיל בעלי מוגבלות'!N52)</f>
        <v/>
      </c>
      <c r="K52" s="90" t="str">
        <f>IF(F52="","",'מכפיל בעלי מוגבלות'!AZ52)</f>
        <v/>
      </c>
      <c r="L52" s="359" t="str">
        <f>IF($F52="","",'הגבלה לסכום מבוקש ולתקציב 75%'!I52)</f>
        <v/>
      </c>
      <c r="M52" s="92" t="str">
        <f>'הגבלה לסכום מבוקש ולתקציב 75%'!Z52</f>
        <v/>
      </c>
      <c r="N52" s="360" t="str">
        <f t="shared" si="1"/>
        <v/>
      </c>
      <c r="O52" s="361"/>
      <c r="P52" s="361"/>
      <c r="Q52" s="361"/>
      <c r="R52" s="361"/>
      <c r="S52" s="361"/>
      <c r="T52" s="361"/>
      <c r="U52" s="361"/>
      <c r="V52" s="361"/>
      <c r="W52" s="361"/>
      <c r="X52" s="361"/>
      <c r="Y52" s="361"/>
      <c r="Z52" s="361"/>
      <c r="AA52" s="361"/>
      <c r="AB52" s="361"/>
      <c r="AC52" s="93" t="str">
        <f t="shared" si="2"/>
        <v/>
      </c>
    </row>
    <row r="53" spans="2:29" ht="15.75" x14ac:dyDescent="0.25">
      <c r="B53" s="268" t="str">
        <f t="shared" si="0"/>
        <v/>
      </c>
      <c r="C53" s="346" t="str">
        <f>IF('תנאי סף'!$AK53&lt;&gt;1,"",'תנאי סף'!C53)</f>
        <v/>
      </c>
      <c r="D53" s="346" t="str">
        <f>IF('תנאי סף'!$AK53&lt;&gt;1,"",'תנאי סף'!D53)</f>
        <v/>
      </c>
      <c r="E53" s="346" t="str">
        <f>IF('תנאי סף'!$AK53&lt;&gt;1,"",'תנאי סף'!E53)</f>
        <v/>
      </c>
      <c r="F53" s="346" t="str">
        <f>IF('תנאי סף'!$AK53&lt;&gt;1,"",'תנאי סף'!F53)</f>
        <v/>
      </c>
      <c r="G53" s="81" t="str">
        <f>IF(F53="","",IF('מכפיל בעלי מוגבלות'!I53="",$AD$1,'מכפיל בעלי מוגבלות'!I53))</f>
        <v/>
      </c>
      <c r="H53" s="89" t="str">
        <f>IF(F53="","",IF('מכפיל בעלי מוגבלות'!H53="",$AD$1,'מכפיל בעלי מוגבלות'!H53))</f>
        <v/>
      </c>
      <c r="I53" s="89" t="str">
        <f>IF(B53="","",'התחשיב הבסיסי'!AI53)</f>
        <v/>
      </c>
      <c r="J53" s="81" t="str">
        <f>IF(F53="","",'מכפיל בעלי מוגבלות'!N53)</f>
        <v/>
      </c>
      <c r="K53" s="90" t="str">
        <f>IF(F53="","",'מכפיל בעלי מוגבלות'!AZ53)</f>
        <v/>
      </c>
      <c r="L53" s="359" t="str">
        <f>IF($F53="","",'הגבלה לסכום מבוקש ולתקציב 75%'!I53)</f>
        <v/>
      </c>
      <c r="M53" s="92" t="str">
        <f>'הגבלה לסכום מבוקש ולתקציב 75%'!Z53</f>
        <v/>
      </c>
      <c r="N53" s="360" t="str">
        <f t="shared" si="1"/>
        <v/>
      </c>
      <c r="O53" s="361"/>
      <c r="P53" s="361"/>
      <c r="Q53" s="361"/>
      <c r="R53" s="361"/>
      <c r="S53" s="361"/>
      <c r="T53" s="361"/>
      <c r="U53" s="361"/>
      <c r="V53" s="361"/>
      <c r="W53" s="361"/>
      <c r="X53" s="361"/>
      <c r="Y53" s="361"/>
      <c r="Z53" s="361"/>
      <c r="AA53" s="361"/>
      <c r="AB53" s="361"/>
      <c r="AC53" s="93" t="str">
        <f t="shared" si="2"/>
        <v/>
      </c>
    </row>
    <row r="54" spans="2:29" ht="15.75" x14ac:dyDescent="0.25">
      <c r="B54" s="268" t="str">
        <f t="shared" si="0"/>
        <v/>
      </c>
      <c r="C54" s="346" t="str">
        <f>IF('תנאי סף'!$AK54&lt;&gt;1,"",'תנאי סף'!C54)</f>
        <v/>
      </c>
      <c r="D54" s="346" t="str">
        <f>IF('תנאי סף'!$AK54&lt;&gt;1,"",'תנאי סף'!D54)</f>
        <v/>
      </c>
      <c r="E54" s="346" t="str">
        <f>IF('תנאי סף'!$AK54&lt;&gt;1,"",'תנאי סף'!E54)</f>
        <v/>
      </c>
      <c r="F54" s="346" t="str">
        <f>IF('תנאי סף'!$AK54&lt;&gt;1,"",'תנאי סף'!F54)</f>
        <v/>
      </c>
      <c r="G54" s="81" t="str">
        <f>IF(F54="","",IF('מכפיל בעלי מוגבלות'!I54="",$AD$1,'מכפיל בעלי מוגבלות'!I54))</f>
        <v/>
      </c>
      <c r="H54" s="89" t="str">
        <f>IF(F54="","",IF('מכפיל בעלי מוגבלות'!H54="",$AD$1,'מכפיל בעלי מוגבלות'!H54))</f>
        <v/>
      </c>
      <c r="I54" s="89" t="str">
        <f>IF(B54="","",'התחשיב הבסיסי'!AI54)</f>
        <v/>
      </c>
      <c r="J54" s="81" t="str">
        <f>IF(F54="","",'מכפיל בעלי מוגבלות'!N54)</f>
        <v/>
      </c>
      <c r="K54" s="90" t="str">
        <f>IF(F54="","",'מכפיל בעלי מוגבלות'!AZ54)</f>
        <v/>
      </c>
      <c r="L54" s="359" t="str">
        <f>IF($F54="","",'הגבלה לסכום מבוקש ולתקציב 75%'!I54)</f>
        <v/>
      </c>
      <c r="M54" s="92" t="str">
        <f>'הגבלה לסכום מבוקש ולתקציב 75%'!Z54</f>
        <v/>
      </c>
      <c r="N54" s="360" t="str">
        <f t="shared" si="1"/>
        <v/>
      </c>
      <c r="O54" s="361"/>
      <c r="P54" s="361"/>
      <c r="Q54" s="361"/>
      <c r="R54" s="361"/>
      <c r="S54" s="361"/>
      <c r="T54" s="361"/>
      <c r="U54" s="361"/>
      <c r="V54" s="361"/>
      <c r="W54" s="361"/>
      <c r="X54" s="361"/>
      <c r="Y54" s="361"/>
      <c r="Z54" s="361"/>
      <c r="AA54" s="361"/>
      <c r="AB54" s="361"/>
      <c r="AC54" s="93" t="str">
        <f t="shared" si="2"/>
        <v/>
      </c>
    </row>
    <row r="55" spans="2:29" ht="15.75" x14ac:dyDescent="0.25">
      <c r="B55" s="268" t="str">
        <f t="shared" si="0"/>
        <v/>
      </c>
      <c r="C55" s="346" t="str">
        <f>IF('תנאי סף'!$AK55&lt;&gt;1,"",'תנאי סף'!C55)</f>
        <v/>
      </c>
      <c r="D55" s="346" t="str">
        <f>IF('תנאי סף'!$AK55&lt;&gt;1,"",'תנאי סף'!D55)</f>
        <v/>
      </c>
      <c r="E55" s="346" t="str">
        <f>IF('תנאי סף'!$AK55&lt;&gt;1,"",'תנאי סף'!E55)</f>
        <v/>
      </c>
      <c r="F55" s="346" t="str">
        <f>IF('תנאי סף'!$AK55&lt;&gt;1,"",'תנאי סף'!F55)</f>
        <v/>
      </c>
      <c r="G55" s="81" t="str">
        <f>IF(F55="","",IF('מכפיל בעלי מוגבלות'!I55="",$AD$1,'מכפיל בעלי מוגבלות'!I55))</f>
        <v/>
      </c>
      <c r="H55" s="89" t="str">
        <f>IF(F55="","",IF('מכפיל בעלי מוגבלות'!H55="",$AD$1,'מכפיל בעלי מוגבלות'!H55))</f>
        <v/>
      </c>
      <c r="I55" s="89" t="str">
        <f>IF(B55="","",'התחשיב הבסיסי'!AI55)</f>
        <v/>
      </c>
      <c r="J55" s="81" t="str">
        <f>IF(F55="","",'מכפיל בעלי מוגבלות'!N55)</f>
        <v/>
      </c>
      <c r="K55" s="90" t="str">
        <f>IF(F55="","",'מכפיל בעלי מוגבלות'!AZ55)</f>
        <v/>
      </c>
      <c r="L55" s="359" t="str">
        <f>IF($F55="","",'הגבלה לסכום מבוקש ולתקציב 75%'!I55)</f>
        <v/>
      </c>
      <c r="M55" s="92" t="str">
        <f>'הגבלה לסכום מבוקש ולתקציב 75%'!Z55</f>
        <v/>
      </c>
      <c r="N55" s="360" t="str">
        <f t="shared" si="1"/>
        <v/>
      </c>
      <c r="O55" s="361"/>
      <c r="P55" s="361"/>
      <c r="Q55" s="361"/>
      <c r="R55" s="361"/>
      <c r="S55" s="361"/>
      <c r="T55" s="361"/>
      <c r="U55" s="361"/>
      <c r="V55" s="361"/>
      <c r="W55" s="361"/>
      <c r="X55" s="361"/>
      <c r="Y55" s="361"/>
      <c r="Z55" s="361"/>
      <c r="AA55" s="361"/>
      <c r="AB55" s="361"/>
      <c r="AC55" s="93" t="str">
        <f t="shared" si="2"/>
        <v/>
      </c>
    </row>
    <row r="56" spans="2:29" ht="15.75" x14ac:dyDescent="0.25">
      <c r="B56" s="268" t="str">
        <f t="shared" si="0"/>
        <v/>
      </c>
      <c r="C56" s="346" t="str">
        <f>IF('תנאי סף'!$AK56&lt;&gt;1,"",'תנאי סף'!C56)</f>
        <v/>
      </c>
      <c r="D56" s="346" t="str">
        <f>IF('תנאי סף'!$AK56&lt;&gt;1,"",'תנאי סף'!D56)</f>
        <v/>
      </c>
      <c r="E56" s="346" t="str">
        <f>IF('תנאי סף'!$AK56&lt;&gt;1,"",'תנאי סף'!E56)</f>
        <v/>
      </c>
      <c r="F56" s="346" t="str">
        <f>IF('תנאי סף'!$AK56&lt;&gt;1,"",'תנאי סף'!F56)</f>
        <v/>
      </c>
      <c r="G56" s="81" t="str">
        <f>IF(F56="","",IF('מכפיל בעלי מוגבלות'!I56="",$AD$1,'מכפיל בעלי מוגבלות'!I56))</f>
        <v/>
      </c>
      <c r="H56" s="89" t="str">
        <f>IF(F56="","",IF('מכפיל בעלי מוגבלות'!H56="",$AD$1,'מכפיל בעלי מוגבלות'!H56))</f>
        <v/>
      </c>
      <c r="I56" s="89" t="str">
        <f>IF(B56="","",'התחשיב הבסיסי'!AI56)</f>
        <v/>
      </c>
      <c r="J56" s="81" t="str">
        <f>IF(F56="","",'מכפיל בעלי מוגבלות'!N56)</f>
        <v/>
      </c>
      <c r="K56" s="90" t="str">
        <f>IF(F56="","",'מכפיל בעלי מוגבלות'!AZ56)</f>
        <v/>
      </c>
      <c r="L56" s="359" t="str">
        <f>IF($F56="","",'הגבלה לסכום מבוקש ולתקציב 75%'!I56)</f>
        <v/>
      </c>
      <c r="M56" s="92" t="str">
        <f>'הגבלה לסכום מבוקש ולתקציב 75%'!Z56</f>
        <v/>
      </c>
      <c r="N56" s="360" t="str">
        <f t="shared" si="1"/>
        <v/>
      </c>
      <c r="O56" s="361"/>
      <c r="P56" s="361"/>
      <c r="Q56" s="361"/>
      <c r="R56" s="361"/>
      <c r="S56" s="361"/>
      <c r="T56" s="361"/>
      <c r="U56" s="361"/>
      <c r="V56" s="361"/>
      <c r="W56" s="361"/>
      <c r="X56" s="361"/>
      <c r="Y56" s="361"/>
      <c r="Z56" s="361"/>
      <c r="AA56" s="361"/>
      <c r="AB56" s="361"/>
      <c r="AC56" s="93" t="str">
        <f t="shared" si="2"/>
        <v/>
      </c>
    </row>
    <row r="57" spans="2:29" ht="15.75" x14ac:dyDescent="0.25">
      <c r="B57" s="268" t="str">
        <f t="shared" si="0"/>
        <v/>
      </c>
      <c r="C57" s="346" t="str">
        <f>IF('תנאי סף'!$AK57&lt;&gt;1,"",'תנאי סף'!C57)</f>
        <v/>
      </c>
      <c r="D57" s="346" t="str">
        <f>IF('תנאי סף'!$AK57&lt;&gt;1,"",'תנאי סף'!D57)</f>
        <v/>
      </c>
      <c r="E57" s="346" t="str">
        <f>IF('תנאי סף'!$AK57&lt;&gt;1,"",'תנאי סף'!E57)</f>
        <v/>
      </c>
      <c r="F57" s="346" t="str">
        <f>IF('תנאי סף'!$AK57&lt;&gt;1,"",'תנאי סף'!F57)</f>
        <v/>
      </c>
      <c r="G57" s="81" t="str">
        <f>IF(F57="","",IF('מכפיל בעלי מוגבלות'!I57="",$AD$1,'מכפיל בעלי מוגבלות'!I57))</f>
        <v/>
      </c>
      <c r="H57" s="89" t="str">
        <f>IF(F57="","",IF('מכפיל בעלי מוגבלות'!H57="",$AD$1,'מכפיל בעלי מוגבלות'!H57))</f>
        <v/>
      </c>
      <c r="I57" s="89" t="str">
        <f>IF(B57="","",'התחשיב הבסיסי'!AI57)</f>
        <v/>
      </c>
      <c r="J57" s="81" t="str">
        <f>IF(F57="","",'מכפיל בעלי מוגבלות'!N57)</f>
        <v/>
      </c>
      <c r="K57" s="90" t="str">
        <f>IF(F57="","",'מכפיל בעלי מוגבלות'!AZ57)</f>
        <v/>
      </c>
      <c r="L57" s="359" t="str">
        <f>IF($F57="","",'הגבלה לסכום מבוקש ולתקציב 75%'!I57)</f>
        <v/>
      </c>
      <c r="M57" s="92" t="str">
        <f>'הגבלה לסכום מבוקש ולתקציב 75%'!Z57</f>
        <v/>
      </c>
      <c r="N57" s="360" t="str">
        <f t="shared" si="1"/>
        <v/>
      </c>
      <c r="O57" s="361"/>
      <c r="P57" s="361"/>
      <c r="Q57" s="361"/>
      <c r="R57" s="361"/>
      <c r="S57" s="361"/>
      <c r="T57" s="361"/>
      <c r="U57" s="361"/>
      <c r="V57" s="361"/>
      <c r="W57" s="361"/>
      <c r="X57" s="361"/>
      <c r="Y57" s="361"/>
      <c r="Z57" s="361"/>
      <c r="AA57" s="361"/>
      <c r="AB57" s="361"/>
      <c r="AC57" s="93" t="str">
        <f t="shared" si="2"/>
        <v/>
      </c>
    </row>
    <row r="58" spans="2:29" ht="15.75" x14ac:dyDescent="0.25">
      <c r="B58" s="268" t="str">
        <f t="shared" si="0"/>
        <v/>
      </c>
      <c r="C58" s="346" t="str">
        <f>IF('תנאי סף'!$AK58&lt;&gt;1,"",'תנאי סף'!C58)</f>
        <v/>
      </c>
      <c r="D58" s="346" t="str">
        <f>IF('תנאי סף'!$AK58&lt;&gt;1,"",'תנאי סף'!D58)</f>
        <v/>
      </c>
      <c r="E58" s="346" t="str">
        <f>IF('תנאי סף'!$AK58&lt;&gt;1,"",'תנאי סף'!E58)</f>
        <v/>
      </c>
      <c r="F58" s="346" t="str">
        <f>IF('תנאי סף'!$AK58&lt;&gt;1,"",'תנאי סף'!F58)</f>
        <v/>
      </c>
      <c r="G58" s="81" t="str">
        <f>IF(F58="","",IF('מכפיל בעלי מוגבלות'!I58="",$AD$1,'מכפיל בעלי מוגבלות'!I58))</f>
        <v/>
      </c>
      <c r="H58" s="89" t="str">
        <f>IF(F58="","",IF('מכפיל בעלי מוגבלות'!H58="",$AD$1,'מכפיל בעלי מוגבלות'!H58))</f>
        <v/>
      </c>
      <c r="I58" s="89" t="str">
        <f>IF(B58="","",'התחשיב הבסיסי'!AI58)</f>
        <v/>
      </c>
      <c r="J58" s="81" t="str">
        <f>IF(F58="","",'מכפיל בעלי מוגבלות'!N58)</f>
        <v/>
      </c>
      <c r="K58" s="90" t="str">
        <f>IF(F58="","",'מכפיל בעלי מוגבלות'!AZ58)</f>
        <v/>
      </c>
      <c r="L58" s="359" t="str">
        <f>IF($F58="","",'הגבלה לסכום מבוקש ולתקציב 75%'!I58)</f>
        <v/>
      </c>
      <c r="M58" s="92" t="str">
        <f>'הגבלה לסכום מבוקש ולתקציב 75%'!Z58</f>
        <v/>
      </c>
      <c r="N58" s="360" t="str">
        <f t="shared" si="1"/>
        <v/>
      </c>
      <c r="O58" s="361"/>
      <c r="P58" s="361"/>
      <c r="Q58" s="361"/>
      <c r="R58" s="361"/>
      <c r="S58" s="361"/>
      <c r="T58" s="361"/>
      <c r="U58" s="361"/>
      <c r="V58" s="361"/>
      <c r="W58" s="361"/>
      <c r="X58" s="361"/>
      <c r="Y58" s="361"/>
      <c r="Z58" s="361"/>
      <c r="AA58" s="361"/>
      <c r="AB58" s="361"/>
      <c r="AC58" s="93" t="str">
        <f t="shared" si="2"/>
        <v/>
      </c>
    </row>
    <row r="59" spans="2:29" ht="15.75" x14ac:dyDescent="0.25">
      <c r="B59" s="268" t="str">
        <f t="shared" si="0"/>
        <v/>
      </c>
      <c r="C59" s="346" t="str">
        <f>IF('תנאי סף'!$AK59&lt;&gt;1,"",'תנאי סף'!C59)</f>
        <v/>
      </c>
      <c r="D59" s="346" t="str">
        <f>IF('תנאי סף'!$AK59&lt;&gt;1,"",'תנאי סף'!D59)</f>
        <v/>
      </c>
      <c r="E59" s="346" t="str">
        <f>IF('תנאי סף'!$AK59&lt;&gt;1,"",'תנאי סף'!E59)</f>
        <v/>
      </c>
      <c r="F59" s="346" t="str">
        <f>IF('תנאי סף'!$AK59&lt;&gt;1,"",'תנאי סף'!F59)</f>
        <v/>
      </c>
      <c r="G59" s="81" t="str">
        <f>IF(F59="","",IF('מכפיל בעלי מוגבלות'!I59="",$AD$1,'מכפיל בעלי מוגבלות'!I59))</f>
        <v/>
      </c>
      <c r="H59" s="89" t="str">
        <f>IF(F59="","",IF('מכפיל בעלי מוגבלות'!H59="",$AD$1,'מכפיל בעלי מוגבלות'!H59))</f>
        <v/>
      </c>
      <c r="I59" s="89" t="str">
        <f>IF(B59="","",'התחשיב הבסיסי'!AI59)</f>
        <v/>
      </c>
      <c r="J59" s="81" t="str">
        <f>IF(F59="","",'מכפיל בעלי מוגבלות'!N59)</f>
        <v/>
      </c>
      <c r="K59" s="90" t="str">
        <f>IF(F59="","",'מכפיל בעלי מוגבלות'!AZ59)</f>
        <v/>
      </c>
      <c r="L59" s="359" t="str">
        <f>IF($F59="","",'הגבלה לסכום מבוקש ולתקציב 75%'!I59)</f>
        <v/>
      </c>
      <c r="M59" s="92" t="str">
        <f>'הגבלה לסכום מבוקש ולתקציב 75%'!Z59</f>
        <v/>
      </c>
      <c r="N59" s="360" t="str">
        <f t="shared" si="1"/>
        <v/>
      </c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1"/>
      <c r="AC59" s="93" t="str">
        <f t="shared" si="2"/>
        <v/>
      </c>
    </row>
    <row r="60" spans="2:29" ht="15.75" x14ac:dyDescent="0.25">
      <c r="B60" s="268" t="str">
        <f t="shared" si="0"/>
        <v/>
      </c>
      <c r="C60" s="346" t="str">
        <f>IF('תנאי סף'!$AK60&lt;&gt;1,"",'תנאי סף'!C60)</f>
        <v/>
      </c>
      <c r="D60" s="346" t="str">
        <f>IF('תנאי סף'!$AK60&lt;&gt;1,"",'תנאי סף'!D60)</f>
        <v/>
      </c>
      <c r="E60" s="346" t="str">
        <f>IF('תנאי סף'!$AK60&lt;&gt;1,"",'תנאי סף'!E60)</f>
        <v/>
      </c>
      <c r="F60" s="346" t="str">
        <f>IF('תנאי סף'!$AK60&lt;&gt;1,"",'תנאי סף'!F60)</f>
        <v/>
      </c>
      <c r="G60" s="81" t="str">
        <f>IF(F60="","",IF('מכפיל בעלי מוגבלות'!I60="",$AD$1,'מכפיל בעלי מוגבלות'!I60))</f>
        <v/>
      </c>
      <c r="H60" s="89" t="str">
        <f>IF(F60="","",IF('מכפיל בעלי מוגבלות'!H60="",$AD$1,'מכפיל בעלי מוגבלות'!H60))</f>
        <v/>
      </c>
      <c r="I60" s="89" t="str">
        <f>IF(B60="","",'התחשיב הבסיסי'!AI60)</f>
        <v/>
      </c>
      <c r="J60" s="81" t="str">
        <f>IF(F60="","",'מכפיל בעלי מוגבלות'!N60)</f>
        <v/>
      </c>
      <c r="K60" s="90" t="str">
        <f>IF(F60="","",'מכפיל בעלי מוגבלות'!AZ60)</f>
        <v/>
      </c>
      <c r="L60" s="359" t="str">
        <f>IF($F60="","",'הגבלה לסכום מבוקש ולתקציב 75%'!I60)</f>
        <v/>
      </c>
      <c r="M60" s="92" t="str">
        <f>'הגבלה לסכום מבוקש ולתקציב 75%'!Z60</f>
        <v/>
      </c>
      <c r="N60" s="360" t="str">
        <f t="shared" si="1"/>
        <v/>
      </c>
      <c r="O60" s="361"/>
      <c r="P60" s="361"/>
      <c r="Q60" s="361"/>
      <c r="R60" s="361"/>
      <c r="S60" s="361"/>
      <c r="T60" s="361"/>
      <c r="U60" s="361"/>
      <c r="V60" s="361"/>
      <c r="W60" s="361"/>
      <c r="X60" s="361"/>
      <c r="Y60" s="361"/>
      <c r="Z60" s="361"/>
      <c r="AA60" s="361"/>
      <c r="AB60" s="361"/>
      <c r="AC60" s="93" t="str">
        <f t="shared" si="2"/>
        <v/>
      </c>
    </row>
    <row r="61" spans="2:29" ht="15.75" x14ac:dyDescent="0.25">
      <c r="B61" s="268" t="str">
        <f t="shared" si="0"/>
        <v/>
      </c>
      <c r="C61" s="346" t="str">
        <f>IF('תנאי סף'!$AK61&lt;&gt;1,"",'תנאי סף'!C61)</f>
        <v/>
      </c>
      <c r="D61" s="346" t="str">
        <f>IF('תנאי סף'!$AK61&lt;&gt;1,"",'תנאי סף'!D61)</f>
        <v/>
      </c>
      <c r="E61" s="346" t="str">
        <f>IF('תנאי סף'!$AK61&lt;&gt;1,"",'תנאי סף'!E61)</f>
        <v/>
      </c>
      <c r="F61" s="346" t="str">
        <f>IF('תנאי סף'!$AK61&lt;&gt;1,"",'תנאי סף'!F61)</f>
        <v/>
      </c>
      <c r="G61" s="81" t="str">
        <f>IF(F61="","",IF('מכפיל בעלי מוגבלות'!I61="",$AD$1,'מכפיל בעלי מוגבלות'!I61))</f>
        <v/>
      </c>
      <c r="H61" s="89" t="str">
        <f>IF(F61="","",IF('מכפיל בעלי מוגבלות'!H61="",$AD$1,'מכפיל בעלי מוגבלות'!H61))</f>
        <v/>
      </c>
      <c r="I61" s="89" t="str">
        <f>IF(B61="","",'התחשיב הבסיסי'!AI61)</f>
        <v/>
      </c>
      <c r="J61" s="81" t="str">
        <f>IF(F61="","",'מכפיל בעלי מוגבלות'!N61)</f>
        <v/>
      </c>
      <c r="K61" s="90" t="str">
        <f>IF(F61="","",'מכפיל בעלי מוגבלות'!AZ61)</f>
        <v/>
      </c>
      <c r="L61" s="359" t="str">
        <f>IF($F61="","",'הגבלה לסכום מבוקש ולתקציב 75%'!I61)</f>
        <v/>
      </c>
      <c r="M61" s="92" t="str">
        <f>'הגבלה לסכום מבוקש ולתקציב 75%'!Z61</f>
        <v/>
      </c>
      <c r="N61" s="360" t="str">
        <f t="shared" si="1"/>
        <v/>
      </c>
      <c r="O61" s="361"/>
      <c r="P61" s="361"/>
      <c r="Q61" s="361"/>
      <c r="R61" s="361"/>
      <c r="S61" s="361"/>
      <c r="T61" s="361"/>
      <c r="U61" s="361"/>
      <c r="V61" s="361"/>
      <c r="W61" s="361"/>
      <c r="X61" s="361"/>
      <c r="Y61" s="361"/>
      <c r="Z61" s="361"/>
      <c r="AA61" s="361"/>
      <c r="AB61" s="361"/>
      <c r="AC61" s="93" t="str">
        <f t="shared" si="2"/>
        <v/>
      </c>
    </row>
    <row r="62" spans="2:29" ht="15.75" x14ac:dyDescent="0.25">
      <c r="B62" s="268" t="str">
        <f t="shared" si="0"/>
        <v/>
      </c>
      <c r="C62" s="346" t="str">
        <f>IF('תנאי סף'!$AK62&lt;&gt;1,"",'תנאי סף'!C62)</f>
        <v/>
      </c>
      <c r="D62" s="346" t="str">
        <f>IF('תנאי סף'!$AK62&lt;&gt;1,"",'תנאי סף'!D62)</f>
        <v/>
      </c>
      <c r="E62" s="346" t="str">
        <f>IF('תנאי סף'!$AK62&lt;&gt;1,"",'תנאי סף'!E62)</f>
        <v/>
      </c>
      <c r="F62" s="346" t="str">
        <f>IF('תנאי סף'!$AK62&lt;&gt;1,"",'תנאי סף'!F62)</f>
        <v/>
      </c>
      <c r="G62" s="81" t="str">
        <f>IF(F62="","",IF('מכפיל בעלי מוגבלות'!I62="",$AD$1,'מכפיל בעלי מוגבלות'!I62))</f>
        <v/>
      </c>
      <c r="H62" s="89" t="str">
        <f>IF(F62="","",IF('מכפיל בעלי מוגבלות'!H62="",$AD$1,'מכפיל בעלי מוגבלות'!H62))</f>
        <v/>
      </c>
      <c r="I62" s="89" t="str">
        <f>IF(B62="","",'התחשיב הבסיסי'!AI62)</f>
        <v/>
      </c>
      <c r="J62" s="81" t="str">
        <f>IF(F62="","",'מכפיל בעלי מוגבלות'!N62)</f>
        <v/>
      </c>
      <c r="K62" s="90" t="str">
        <f>IF(F62="","",'מכפיל בעלי מוגבלות'!AZ62)</f>
        <v/>
      </c>
      <c r="L62" s="359" t="str">
        <f>IF($F62="","",'הגבלה לסכום מבוקש ולתקציב 75%'!I62)</f>
        <v/>
      </c>
      <c r="M62" s="92" t="str">
        <f>'הגבלה לסכום מבוקש ולתקציב 75%'!Z62</f>
        <v/>
      </c>
      <c r="N62" s="360" t="str">
        <f t="shared" si="1"/>
        <v/>
      </c>
      <c r="O62" s="361"/>
      <c r="P62" s="361"/>
      <c r="Q62" s="361"/>
      <c r="R62" s="361"/>
      <c r="S62" s="361"/>
      <c r="T62" s="361"/>
      <c r="U62" s="361"/>
      <c r="V62" s="361"/>
      <c r="W62" s="361"/>
      <c r="X62" s="361"/>
      <c r="Y62" s="361"/>
      <c r="Z62" s="361"/>
      <c r="AA62" s="361"/>
      <c r="AB62" s="361"/>
      <c r="AC62" s="93" t="str">
        <f t="shared" si="2"/>
        <v/>
      </c>
    </row>
    <row r="63" spans="2:29" ht="15.75" x14ac:dyDescent="0.25">
      <c r="B63" s="268" t="str">
        <f t="shared" si="0"/>
        <v/>
      </c>
      <c r="C63" s="346" t="str">
        <f>IF('תנאי סף'!$AK63&lt;&gt;1,"",'תנאי סף'!C63)</f>
        <v/>
      </c>
      <c r="D63" s="346" t="str">
        <f>IF('תנאי סף'!$AK63&lt;&gt;1,"",'תנאי סף'!D63)</f>
        <v/>
      </c>
      <c r="E63" s="346" t="str">
        <f>IF('תנאי סף'!$AK63&lt;&gt;1,"",'תנאי סף'!E63)</f>
        <v/>
      </c>
      <c r="F63" s="346" t="str">
        <f>IF('תנאי סף'!$AK63&lt;&gt;1,"",'תנאי סף'!F63)</f>
        <v/>
      </c>
      <c r="G63" s="81" t="str">
        <f>IF(F63="","",IF('מכפיל בעלי מוגבלות'!I63="",$AD$1,'מכפיל בעלי מוגבלות'!I63))</f>
        <v/>
      </c>
      <c r="H63" s="89" t="str">
        <f>IF(F63="","",IF('מכפיל בעלי מוגבלות'!H63="",$AD$1,'מכפיל בעלי מוגבלות'!H63))</f>
        <v/>
      </c>
      <c r="I63" s="89" t="str">
        <f>IF(B63="","",'התחשיב הבסיסי'!AI63)</f>
        <v/>
      </c>
      <c r="J63" s="81" t="str">
        <f>IF(F63="","",'מכפיל בעלי מוגבלות'!N63)</f>
        <v/>
      </c>
      <c r="K63" s="90" t="str">
        <f>IF(F63="","",'מכפיל בעלי מוגבלות'!AZ63)</f>
        <v/>
      </c>
      <c r="L63" s="359" t="str">
        <f>IF($F63="","",'הגבלה לסכום מבוקש ולתקציב 75%'!I63)</f>
        <v/>
      </c>
      <c r="M63" s="92" t="str">
        <f>'הגבלה לסכום מבוקש ולתקציב 75%'!Z63</f>
        <v/>
      </c>
      <c r="N63" s="360" t="str">
        <f t="shared" si="1"/>
        <v/>
      </c>
      <c r="O63" s="361"/>
      <c r="P63" s="361"/>
      <c r="Q63" s="361"/>
      <c r="R63" s="361"/>
      <c r="S63" s="361"/>
      <c r="T63" s="361"/>
      <c r="U63" s="361"/>
      <c r="V63" s="361"/>
      <c r="W63" s="361"/>
      <c r="X63" s="361"/>
      <c r="Y63" s="361"/>
      <c r="Z63" s="361"/>
      <c r="AA63" s="361"/>
      <c r="AB63" s="361"/>
      <c r="AC63" s="93" t="str">
        <f t="shared" si="2"/>
        <v/>
      </c>
    </row>
    <row r="64" spans="2:29" ht="15.75" x14ac:dyDescent="0.25">
      <c r="B64" s="268" t="str">
        <f t="shared" si="0"/>
        <v/>
      </c>
      <c r="C64" s="346" t="str">
        <f>IF('תנאי סף'!$AK64&lt;&gt;1,"",'תנאי סף'!C64)</f>
        <v/>
      </c>
      <c r="D64" s="346" t="str">
        <f>IF('תנאי סף'!$AK64&lt;&gt;1,"",'תנאי סף'!D64)</f>
        <v/>
      </c>
      <c r="E64" s="346" t="str">
        <f>IF('תנאי סף'!$AK64&lt;&gt;1,"",'תנאי סף'!E64)</f>
        <v/>
      </c>
      <c r="F64" s="346" t="str">
        <f>IF('תנאי סף'!$AK64&lt;&gt;1,"",'תנאי סף'!F64)</f>
        <v/>
      </c>
      <c r="G64" s="81" t="str">
        <f>IF(F64="","",IF('מכפיל בעלי מוגבלות'!I64="",$AD$1,'מכפיל בעלי מוגבלות'!I64))</f>
        <v/>
      </c>
      <c r="H64" s="89" t="str">
        <f>IF(F64="","",IF('מכפיל בעלי מוגבלות'!H64="",$AD$1,'מכפיל בעלי מוגבלות'!H64))</f>
        <v/>
      </c>
      <c r="I64" s="89" t="str">
        <f>IF(B64="","",'התחשיב הבסיסי'!AI64)</f>
        <v/>
      </c>
      <c r="J64" s="81" t="str">
        <f>IF(F64="","",'מכפיל בעלי מוגבלות'!N64)</f>
        <v/>
      </c>
      <c r="K64" s="90" t="str">
        <f>IF(F64="","",'מכפיל בעלי מוגבלות'!AZ64)</f>
        <v/>
      </c>
      <c r="L64" s="359" t="str">
        <f>IF($F64="","",'הגבלה לסכום מבוקש ולתקציב 75%'!I64)</f>
        <v/>
      </c>
      <c r="M64" s="92" t="str">
        <f>'הגבלה לסכום מבוקש ולתקציב 75%'!Z64</f>
        <v/>
      </c>
      <c r="N64" s="360" t="str">
        <f t="shared" si="1"/>
        <v/>
      </c>
      <c r="O64" s="361"/>
      <c r="P64" s="361"/>
      <c r="Q64" s="361"/>
      <c r="R64" s="361"/>
      <c r="S64" s="361"/>
      <c r="T64" s="361"/>
      <c r="U64" s="361"/>
      <c r="V64" s="361"/>
      <c r="W64" s="361"/>
      <c r="X64" s="361"/>
      <c r="Y64" s="361"/>
      <c r="Z64" s="361"/>
      <c r="AA64" s="361"/>
      <c r="AB64" s="361"/>
      <c r="AC64" s="93" t="str">
        <f t="shared" si="2"/>
        <v/>
      </c>
    </row>
    <row r="65" spans="2:29" ht="15.75" x14ac:dyDescent="0.25">
      <c r="B65" s="268" t="str">
        <f t="shared" si="0"/>
        <v/>
      </c>
      <c r="C65" s="346" t="str">
        <f>IF('תנאי סף'!$AK65&lt;&gt;1,"",'תנאי סף'!C65)</f>
        <v/>
      </c>
      <c r="D65" s="346" t="str">
        <f>IF('תנאי סף'!$AK65&lt;&gt;1,"",'תנאי סף'!D65)</f>
        <v/>
      </c>
      <c r="E65" s="346" t="str">
        <f>IF('תנאי סף'!$AK65&lt;&gt;1,"",'תנאי סף'!E65)</f>
        <v/>
      </c>
      <c r="F65" s="346" t="str">
        <f>IF('תנאי סף'!$AK65&lt;&gt;1,"",'תנאי סף'!F65)</f>
        <v/>
      </c>
      <c r="G65" s="81" t="str">
        <f>IF(F65="","",IF('מכפיל בעלי מוגבלות'!I65="",$AD$1,'מכפיל בעלי מוגבלות'!I65))</f>
        <v/>
      </c>
      <c r="H65" s="89" t="str">
        <f>IF(F65="","",IF('מכפיל בעלי מוגבלות'!H65="",$AD$1,'מכפיל בעלי מוגבלות'!H65))</f>
        <v/>
      </c>
      <c r="I65" s="89" t="str">
        <f>IF(B65="","",'התחשיב הבסיסי'!AI65)</f>
        <v/>
      </c>
      <c r="J65" s="81" t="str">
        <f>IF(F65="","",'מכפיל בעלי מוגבלות'!N65)</f>
        <v/>
      </c>
      <c r="K65" s="90" t="str">
        <f>IF(F65="","",'מכפיל בעלי מוגבלות'!AZ65)</f>
        <v/>
      </c>
      <c r="L65" s="359" t="str">
        <f>IF($F65="","",'הגבלה לסכום מבוקש ולתקציב 75%'!I65)</f>
        <v/>
      </c>
      <c r="M65" s="92" t="str">
        <f>'הגבלה לסכום מבוקש ולתקציב 75%'!Z65</f>
        <v/>
      </c>
      <c r="N65" s="360" t="str">
        <f t="shared" si="1"/>
        <v/>
      </c>
      <c r="O65" s="361"/>
      <c r="P65" s="361"/>
      <c r="Q65" s="361"/>
      <c r="R65" s="361"/>
      <c r="S65" s="361"/>
      <c r="T65" s="361"/>
      <c r="U65" s="361"/>
      <c r="V65" s="361"/>
      <c r="W65" s="361"/>
      <c r="X65" s="361"/>
      <c r="Y65" s="361"/>
      <c r="Z65" s="361"/>
      <c r="AA65" s="361"/>
      <c r="AB65" s="361"/>
      <c r="AC65" s="93" t="str">
        <f t="shared" si="2"/>
        <v/>
      </c>
    </row>
    <row r="66" spans="2:29" ht="15.75" x14ac:dyDescent="0.25">
      <c r="B66" s="268" t="str">
        <f t="shared" si="0"/>
        <v/>
      </c>
      <c r="C66" s="346" t="str">
        <f>IF('תנאי סף'!$AK66&lt;&gt;1,"",'תנאי סף'!C66)</f>
        <v/>
      </c>
      <c r="D66" s="346" t="str">
        <f>IF('תנאי סף'!$AK66&lt;&gt;1,"",'תנאי סף'!D66)</f>
        <v/>
      </c>
      <c r="E66" s="346" t="str">
        <f>IF('תנאי סף'!$AK66&lt;&gt;1,"",'תנאי סף'!E66)</f>
        <v/>
      </c>
      <c r="F66" s="346" t="str">
        <f>IF('תנאי סף'!$AK66&lt;&gt;1,"",'תנאי סף'!F66)</f>
        <v/>
      </c>
      <c r="G66" s="81" t="str">
        <f>IF(F66="","",IF('מכפיל בעלי מוגבלות'!I66="",$AD$1,'מכפיל בעלי מוגבלות'!I66))</f>
        <v/>
      </c>
      <c r="H66" s="89" t="str">
        <f>IF(F66="","",IF('מכפיל בעלי מוגבלות'!H66="",$AD$1,'מכפיל בעלי מוגבלות'!H66))</f>
        <v/>
      </c>
      <c r="I66" s="89" t="str">
        <f>IF(B66="","",'התחשיב הבסיסי'!AI66)</f>
        <v/>
      </c>
      <c r="J66" s="81" t="str">
        <f>IF(F66="","",'מכפיל בעלי מוגבלות'!N66)</f>
        <v/>
      </c>
      <c r="K66" s="90" t="str">
        <f>IF(F66="","",'מכפיל בעלי מוגבלות'!AZ66)</f>
        <v/>
      </c>
      <c r="L66" s="359" t="str">
        <f>IF($F66="","",'הגבלה לסכום מבוקש ולתקציב 75%'!I66)</f>
        <v/>
      </c>
      <c r="M66" s="92" t="str">
        <f>'הגבלה לסכום מבוקש ולתקציב 75%'!Z66</f>
        <v/>
      </c>
      <c r="N66" s="360" t="str">
        <f t="shared" si="1"/>
        <v/>
      </c>
      <c r="O66" s="361"/>
      <c r="P66" s="361"/>
      <c r="Q66" s="361"/>
      <c r="R66" s="361"/>
      <c r="S66" s="361"/>
      <c r="T66" s="361"/>
      <c r="U66" s="361"/>
      <c r="V66" s="361"/>
      <c r="W66" s="361"/>
      <c r="X66" s="361"/>
      <c r="Y66" s="361"/>
      <c r="Z66" s="361"/>
      <c r="AA66" s="361"/>
      <c r="AB66" s="361"/>
      <c r="AC66" s="93" t="str">
        <f t="shared" si="2"/>
        <v/>
      </c>
    </row>
    <row r="67" spans="2:29" ht="15.75" x14ac:dyDescent="0.25">
      <c r="B67" s="268" t="str">
        <f t="shared" si="0"/>
        <v/>
      </c>
      <c r="C67" s="346" t="str">
        <f>IF('תנאי סף'!$AK67&lt;&gt;1,"",'תנאי סף'!C67)</f>
        <v/>
      </c>
      <c r="D67" s="346" t="str">
        <f>IF('תנאי סף'!$AK67&lt;&gt;1,"",'תנאי סף'!D67)</f>
        <v/>
      </c>
      <c r="E67" s="346" t="str">
        <f>IF('תנאי סף'!$AK67&lt;&gt;1,"",'תנאי סף'!E67)</f>
        <v/>
      </c>
      <c r="F67" s="346" t="str">
        <f>IF('תנאי סף'!$AK67&lt;&gt;1,"",'תנאי סף'!F67)</f>
        <v/>
      </c>
      <c r="G67" s="81" t="str">
        <f>IF(F67="","",IF('מכפיל בעלי מוגבלות'!I67="",$AD$1,'מכפיל בעלי מוגבלות'!I67))</f>
        <v/>
      </c>
      <c r="H67" s="89" t="str">
        <f>IF(F67="","",IF('מכפיל בעלי מוגבלות'!H67="",$AD$1,'מכפיל בעלי מוגבלות'!H67))</f>
        <v/>
      </c>
      <c r="I67" s="89" t="str">
        <f>IF(B67="","",'התחשיב הבסיסי'!AI67)</f>
        <v/>
      </c>
      <c r="J67" s="81" t="str">
        <f>IF(F67="","",'מכפיל בעלי מוגבלות'!N67)</f>
        <v/>
      </c>
      <c r="K67" s="90" t="str">
        <f>IF(F67="","",'מכפיל בעלי מוגבלות'!AZ67)</f>
        <v/>
      </c>
      <c r="L67" s="359" t="str">
        <f>IF($F67="","",'הגבלה לסכום מבוקש ולתקציב 75%'!I67)</f>
        <v/>
      </c>
      <c r="M67" s="92" t="str">
        <f>'הגבלה לסכום מבוקש ולתקציב 75%'!Z67</f>
        <v/>
      </c>
      <c r="N67" s="360" t="str">
        <f t="shared" si="1"/>
        <v/>
      </c>
      <c r="O67" s="361"/>
      <c r="P67" s="361"/>
      <c r="Q67" s="361"/>
      <c r="R67" s="361"/>
      <c r="S67" s="361"/>
      <c r="T67" s="361"/>
      <c r="U67" s="361"/>
      <c r="V67" s="361"/>
      <c r="W67" s="361"/>
      <c r="X67" s="361"/>
      <c r="Y67" s="361"/>
      <c r="Z67" s="361"/>
      <c r="AA67" s="361"/>
      <c r="AB67" s="361"/>
      <c r="AC67" s="93" t="str">
        <f t="shared" si="2"/>
        <v/>
      </c>
    </row>
    <row r="68" spans="2:29" ht="15.75" x14ac:dyDescent="0.25">
      <c r="B68" s="268" t="str">
        <f t="shared" si="0"/>
        <v/>
      </c>
      <c r="C68" s="346" t="str">
        <f>IF('תנאי סף'!$AK68&lt;&gt;1,"",'תנאי סף'!C68)</f>
        <v/>
      </c>
      <c r="D68" s="346" t="str">
        <f>IF('תנאי סף'!$AK68&lt;&gt;1,"",'תנאי סף'!D68)</f>
        <v/>
      </c>
      <c r="E68" s="346" t="str">
        <f>IF('תנאי סף'!$AK68&lt;&gt;1,"",'תנאי סף'!E68)</f>
        <v/>
      </c>
      <c r="F68" s="346" t="str">
        <f>IF('תנאי סף'!$AK68&lt;&gt;1,"",'תנאי סף'!F68)</f>
        <v/>
      </c>
      <c r="G68" s="81" t="str">
        <f>IF(F68="","",IF('מכפיל בעלי מוגבלות'!I68="",$AD$1,'מכפיל בעלי מוגבלות'!I68))</f>
        <v/>
      </c>
      <c r="H68" s="89" t="str">
        <f>IF(F68="","",IF('מכפיל בעלי מוגבלות'!H68="",$AD$1,'מכפיל בעלי מוגבלות'!H68))</f>
        <v/>
      </c>
      <c r="I68" s="89" t="str">
        <f>IF(B68="","",'התחשיב הבסיסי'!AI68)</f>
        <v/>
      </c>
      <c r="J68" s="81" t="str">
        <f>IF(F68="","",'מכפיל בעלי מוגבלות'!N68)</f>
        <v/>
      </c>
      <c r="K68" s="90" t="str">
        <f>IF(F68="","",'מכפיל בעלי מוגבלות'!AZ68)</f>
        <v/>
      </c>
      <c r="L68" s="359" t="str">
        <f>IF($F68="","",'הגבלה לסכום מבוקש ולתקציב 75%'!I68)</f>
        <v/>
      </c>
      <c r="M68" s="92" t="str">
        <f>'הגבלה לסכום מבוקש ולתקציב 75%'!Z68</f>
        <v/>
      </c>
      <c r="N68" s="360" t="str">
        <f t="shared" si="1"/>
        <v/>
      </c>
      <c r="O68" s="361"/>
      <c r="P68" s="361"/>
      <c r="Q68" s="361"/>
      <c r="R68" s="361"/>
      <c r="S68" s="361"/>
      <c r="T68" s="361"/>
      <c r="U68" s="361"/>
      <c r="V68" s="361"/>
      <c r="W68" s="361"/>
      <c r="X68" s="361"/>
      <c r="Y68" s="361"/>
      <c r="Z68" s="361"/>
      <c r="AA68" s="361"/>
      <c r="AB68" s="361"/>
      <c r="AC68" s="93" t="str">
        <f t="shared" si="2"/>
        <v/>
      </c>
    </row>
    <row r="69" spans="2:29" ht="15.75" x14ac:dyDescent="0.25">
      <c r="B69" s="268" t="str">
        <f t="shared" si="0"/>
        <v/>
      </c>
      <c r="C69" s="346" t="str">
        <f>IF('תנאי סף'!$AK69&lt;&gt;1,"",'תנאי סף'!C69)</f>
        <v/>
      </c>
      <c r="D69" s="346" t="str">
        <f>IF('תנאי סף'!$AK69&lt;&gt;1,"",'תנאי סף'!D69)</f>
        <v/>
      </c>
      <c r="E69" s="346" t="str">
        <f>IF('תנאי סף'!$AK69&lt;&gt;1,"",'תנאי סף'!E69)</f>
        <v/>
      </c>
      <c r="F69" s="346" t="str">
        <f>IF('תנאי סף'!$AK69&lt;&gt;1,"",'תנאי סף'!F69)</f>
        <v/>
      </c>
      <c r="G69" s="81" t="str">
        <f>IF(F69="","",IF('מכפיל בעלי מוגבלות'!I69="",$AD$1,'מכפיל בעלי מוגבלות'!I69))</f>
        <v/>
      </c>
      <c r="H69" s="89" t="str">
        <f>IF(F69="","",IF('מכפיל בעלי מוגבלות'!H69="",$AD$1,'מכפיל בעלי מוגבלות'!H69))</f>
        <v/>
      </c>
      <c r="I69" s="89" t="str">
        <f>IF(B69="","",'התחשיב הבסיסי'!AI69)</f>
        <v/>
      </c>
      <c r="J69" s="81" t="str">
        <f>IF(F69="","",'מכפיל בעלי מוגבלות'!N69)</f>
        <v/>
      </c>
      <c r="K69" s="90" t="str">
        <f>IF(F69="","",'מכפיל בעלי מוגבלות'!AZ69)</f>
        <v/>
      </c>
      <c r="L69" s="359" t="str">
        <f>IF($F69="","",'הגבלה לסכום מבוקש ולתקציב 75%'!I69)</f>
        <v/>
      </c>
      <c r="M69" s="92" t="str">
        <f>'הגבלה לסכום מבוקש ולתקציב 75%'!Z69</f>
        <v/>
      </c>
      <c r="N69" s="360" t="str">
        <f t="shared" si="1"/>
        <v/>
      </c>
      <c r="O69" s="361"/>
      <c r="P69" s="361"/>
      <c r="Q69" s="361"/>
      <c r="R69" s="361"/>
      <c r="S69" s="361"/>
      <c r="T69" s="361"/>
      <c r="U69" s="361"/>
      <c r="V69" s="361"/>
      <c r="W69" s="361"/>
      <c r="X69" s="361"/>
      <c r="Y69" s="361"/>
      <c r="Z69" s="361"/>
      <c r="AA69" s="361"/>
      <c r="AB69" s="361"/>
      <c r="AC69" s="93" t="str">
        <f t="shared" si="2"/>
        <v/>
      </c>
    </row>
    <row r="70" spans="2:29" ht="15.75" x14ac:dyDescent="0.25">
      <c r="B70" s="268" t="str">
        <f t="shared" si="0"/>
        <v/>
      </c>
      <c r="C70" s="346" t="str">
        <f>IF('תנאי סף'!$AK70&lt;&gt;1,"",'תנאי סף'!C70)</f>
        <v/>
      </c>
      <c r="D70" s="346" t="str">
        <f>IF('תנאי סף'!$AK70&lt;&gt;1,"",'תנאי סף'!D70)</f>
        <v/>
      </c>
      <c r="E70" s="346" t="str">
        <f>IF('תנאי סף'!$AK70&lt;&gt;1,"",'תנאי סף'!E70)</f>
        <v/>
      </c>
      <c r="F70" s="346" t="str">
        <f>IF('תנאי סף'!$AK70&lt;&gt;1,"",'תנאי סף'!F70)</f>
        <v/>
      </c>
      <c r="G70" s="81" t="str">
        <f>IF(F70="","",IF('מכפיל בעלי מוגבלות'!I70="",$AD$1,'מכפיל בעלי מוגבלות'!I70))</f>
        <v/>
      </c>
      <c r="H70" s="89" t="str">
        <f>IF(F70="","",IF('מכפיל בעלי מוגבלות'!H70="",$AD$1,'מכפיל בעלי מוגבלות'!H70))</f>
        <v/>
      </c>
      <c r="I70" s="89" t="str">
        <f>IF(B70="","",'התחשיב הבסיסי'!AI70)</f>
        <v/>
      </c>
      <c r="J70" s="81" t="str">
        <f>IF(F70="","",'מכפיל בעלי מוגבלות'!N70)</f>
        <v/>
      </c>
      <c r="K70" s="90" t="str">
        <f>IF(F70="","",'מכפיל בעלי מוגבלות'!AZ70)</f>
        <v/>
      </c>
      <c r="L70" s="359" t="str">
        <f>IF($F70="","",'הגבלה לסכום מבוקש ולתקציב 75%'!I70)</f>
        <v/>
      </c>
      <c r="M70" s="92" t="str">
        <f>'הגבלה לסכום מבוקש ולתקציב 75%'!Z70</f>
        <v/>
      </c>
      <c r="N70" s="360" t="str">
        <f t="shared" si="1"/>
        <v/>
      </c>
      <c r="O70" s="361"/>
      <c r="P70" s="361"/>
      <c r="Q70" s="361"/>
      <c r="R70" s="361"/>
      <c r="S70" s="361"/>
      <c r="T70" s="361"/>
      <c r="U70" s="361"/>
      <c r="V70" s="361"/>
      <c r="W70" s="361"/>
      <c r="X70" s="361"/>
      <c r="Y70" s="361"/>
      <c r="Z70" s="361"/>
      <c r="AA70" s="361"/>
      <c r="AB70" s="361"/>
      <c r="AC70" s="93" t="str">
        <f t="shared" si="2"/>
        <v/>
      </c>
    </row>
    <row r="71" spans="2:29" ht="15.75" x14ac:dyDescent="0.25">
      <c r="B71" s="268" t="str">
        <f t="shared" si="0"/>
        <v/>
      </c>
      <c r="C71" s="346" t="str">
        <f>IF('תנאי סף'!$AK71&lt;&gt;1,"",'תנאי סף'!C71)</f>
        <v/>
      </c>
      <c r="D71" s="346" t="str">
        <f>IF('תנאי סף'!$AK71&lt;&gt;1,"",'תנאי סף'!D71)</f>
        <v/>
      </c>
      <c r="E71" s="346" t="str">
        <f>IF('תנאי סף'!$AK71&lt;&gt;1,"",'תנאי סף'!E71)</f>
        <v/>
      </c>
      <c r="F71" s="346" t="str">
        <f>IF('תנאי סף'!$AK71&lt;&gt;1,"",'תנאי סף'!F71)</f>
        <v/>
      </c>
      <c r="G71" s="81" t="str">
        <f>IF(F71="","",IF('מכפיל בעלי מוגבלות'!I71="",$AD$1,'מכפיל בעלי מוגבלות'!I71))</f>
        <v/>
      </c>
      <c r="H71" s="89" t="str">
        <f>IF(F71="","",IF('מכפיל בעלי מוגבלות'!H71="",$AD$1,'מכפיל בעלי מוגבלות'!H71))</f>
        <v/>
      </c>
      <c r="I71" s="89" t="str">
        <f>IF(B71="","",'התחשיב הבסיסי'!AI71)</f>
        <v/>
      </c>
      <c r="J71" s="81" t="str">
        <f>IF(F71="","",'מכפיל בעלי מוגבלות'!N71)</f>
        <v/>
      </c>
      <c r="K71" s="90" t="str">
        <f>IF(F71="","",'מכפיל בעלי מוגבלות'!AZ71)</f>
        <v/>
      </c>
      <c r="L71" s="359" t="str">
        <f>IF($F71="","",'הגבלה לסכום מבוקש ולתקציב 75%'!I71)</f>
        <v/>
      </c>
      <c r="M71" s="92" t="str">
        <f>'הגבלה לסכום מבוקש ולתקציב 75%'!Z71</f>
        <v/>
      </c>
      <c r="N71" s="360" t="str">
        <f t="shared" si="1"/>
        <v/>
      </c>
      <c r="O71" s="361"/>
      <c r="P71" s="361"/>
      <c r="Q71" s="361"/>
      <c r="R71" s="361"/>
      <c r="S71" s="361"/>
      <c r="T71" s="361"/>
      <c r="U71" s="361"/>
      <c r="V71" s="361"/>
      <c r="W71" s="361"/>
      <c r="X71" s="361"/>
      <c r="Y71" s="361"/>
      <c r="Z71" s="361"/>
      <c r="AA71" s="361"/>
      <c r="AB71" s="361"/>
      <c r="AC71" s="93" t="str">
        <f t="shared" si="2"/>
        <v/>
      </c>
    </row>
    <row r="72" spans="2:29" ht="15.75" x14ac:dyDescent="0.25">
      <c r="B72" s="268" t="str">
        <f t="shared" si="0"/>
        <v/>
      </c>
      <c r="C72" s="346" t="str">
        <f>IF('תנאי סף'!$AK72&lt;&gt;1,"",'תנאי סף'!C72)</f>
        <v/>
      </c>
      <c r="D72" s="346" t="str">
        <f>IF('תנאי סף'!$AK72&lt;&gt;1,"",'תנאי סף'!D72)</f>
        <v/>
      </c>
      <c r="E72" s="346" t="str">
        <f>IF('תנאי סף'!$AK72&lt;&gt;1,"",'תנאי סף'!E72)</f>
        <v/>
      </c>
      <c r="F72" s="346" t="str">
        <f>IF('תנאי סף'!$AK72&lt;&gt;1,"",'תנאי סף'!F72)</f>
        <v/>
      </c>
      <c r="G72" s="81" t="str">
        <f>IF(F72="","",IF('מכפיל בעלי מוגבלות'!I72="",$AD$1,'מכפיל בעלי מוגבלות'!I72))</f>
        <v/>
      </c>
      <c r="H72" s="89" t="str">
        <f>IF(F72="","",IF('מכפיל בעלי מוגבלות'!H72="",$AD$1,'מכפיל בעלי מוגבלות'!H72))</f>
        <v/>
      </c>
      <c r="I72" s="89" t="str">
        <f>IF(B72="","",'התחשיב הבסיסי'!AI72)</f>
        <v/>
      </c>
      <c r="J72" s="81" t="str">
        <f>IF(F72="","",'מכפיל בעלי מוגבלות'!N72)</f>
        <v/>
      </c>
      <c r="K72" s="90" t="str">
        <f>IF(F72="","",'מכפיל בעלי מוגבלות'!AZ72)</f>
        <v/>
      </c>
      <c r="L72" s="359" t="str">
        <f>IF($F72="","",'הגבלה לסכום מבוקש ולתקציב 75%'!I72)</f>
        <v/>
      </c>
      <c r="M72" s="92" t="str">
        <f>'הגבלה לסכום מבוקש ולתקציב 75%'!Z72</f>
        <v/>
      </c>
      <c r="N72" s="360" t="str">
        <f t="shared" si="1"/>
        <v/>
      </c>
      <c r="O72" s="361"/>
      <c r="P72" s="361"/>
      <c r="Q72" s="361"/>
      <c r="R72" s="361"/>
      <c r="S72" s="361"/>
      <c r="T72" s="361"/>
      <c r="U72" s="361"/>
      <c r="V72" s="361"/>
      <c r="W72" s="361"/>
      <c r="X72" s="361"/>
      <c r="Y72" s="361"/>
      <c r="Z72" s="361"/>
      <c r="AA72" s="361"/>
      <c r="AB72" s="361"/>
      <c r="AC72" s="93" t="str">
        <f t="shared" si="2"/>
        <v/>
      </c>
    </row>
    <row r="73" spans="2:29" ht="15.75" x14ac:dyDescent="0.25">
      <c r="B73" s="268" t="str">
        <f t="shared" si="0"/>
        <v/>
      </c>
      <c r="C73" s="346" t="str">
        <f>IF('תנאי סף'!$AK73&lt;&gt;1,"",'תנאי סף'!C73)</f>
        <v/>
      </c>
      <c r="D73" s="346" t="str">
        <f>IF('תנאי סף'!$AK73&lt;&gt;1,"",'תנאי סף'!D73)</f>
        <v/>
      </c>
      <c r="E73" s="346" t="str">
        <f>IF('תנאי סף'!$AK73&lt;&gt;1,"",'תנאי סף'!E73)</f>
        <v/>
      </c>
      <c r="F73" s="346" t="str">
        <f>IF('תנאי סף'!$AK73&lt;&gt;1,"",'תנאי סף'!F73)</f>
        <v/>
      </c>
      <c r="G73" s="81" t="str">
        <f>IF(F73="","",IF('מכפיל בעלי מוגבלות'!I73="",$AD$1,'מכפיל בעלי מוגבלות'!I73))</f>
        <v/>
      </c>
      <c r="H73" s="89" t="str">
        <f>IF(F73="","",IF('מכפיל בעלי מוגבלות'!H73="",$AD$1,'מכפיל בעלי מוגבלות'!H73))</f>
        <v/>
      </c>
      <c r="I73" s="89" t="str">
        <f>IF(B73="","",'התחשיב הבסיסי'!AI73)</f>
        <v/>
      </c>
      <c r="J73" s="81" t="str">
        <f>IF(F73="","",'מכפיל בעלי מוגבלות'!N73)</f>
        <v/>
      </c>
      <c r="K73" s="90" t="str">
        <f>IF(F73="","",'מכפיל בעלי מוגבלות'!AZ73)</f>
        <v/>
      </c>
      <c r="L73" s="359" t="str">
        <f>IF($F73="","",'הגבלה לסכום מבוקש ולתקציב 75%'!I73)</f>
        <v/>
      </c>
      <c r="M73" s="92" t="str">
        <f>'הגבלה לסכום מבוקש ולתקציב 75%'!Z73</f>
        <v/>
      </c>
      <c r="N73" s="360" t="str">
        <f t="shared" si="1"/>
        <v/>
      </c>
      <c r="O73" s="361"/>
      <c r="P73" s="361"/>
      <c r="Q73" s="361"/>
      <c r="R73" s="361"/>
      <c r="S73" s="361"/>
      <c r="T73" s="361"/>
      <c r="U73" s="361"/>
      <c r="V73" s="361"/>
      <c r="W73" s="361"/>
      <c r="X73" s="361"/>
      <c r="Y73" s="361"/>
      <c r="Z73" s="361"/>
      <c r="AA73" s="361"/>
      <c r="AB73" s="361"/>
      <c r="AC73" s="93" t="str">
        <f t="shared" si="2"/>
        <v/>
      </c>
    </row>
    <row r="74" spans="2:29" ht="15.75" x14ac:dyDescent="0.25">
      <c r="B74" s="268" t="str">
        <f t="shared" si="0"/>
        <v/>
      </c>
      <c r="C74" s="346" t="str">
        <f>IF('תנאי סף'!$AK74&lt;&gt;1,"",'תנאי סף'!C74)</f>
        <v/>
      </c>
      <c r="D74" s="346" t="str">
        <f>IF('תנאי סף'!$AK74&lt;&gt;1,"",'תנאי סף'!D74)</f>
        <v/>
      </c>
      <c r="E74" s="346" t="str">
        <f>IF('תנאי סף'!$AK74&lt;&gt;1,"",'תנאי סף'!E74)</f>
        <v/>
      </c>
      <c r="F74" s="346" t="str">
        <f>IF('תנאי סף'!$AK74&lt;&gt;1,"",'תנאי סף'!F74)</f>
        <v/>
      </c>
      <c r="G74" s="81" t="str">
        <f>IF(F74="","",IF('מכפיל בעלי מוגבלות'!I74="",$AD$1,'מכפיל בעלי מוגבלות'!I74))</f>
        <v/>
      </c>
      <c r="H74" s="89" t="str">
        <f>IF(F74="","",IF('מכפיל בעלי מוגבלות'!H74="",$AD$1,'מכפיל בעלי מוגבלות'!H74))</f>
        <v/>
      </c>
      <c r="I74" s="89" t="str">
        <f>IF(B74="","",'התחשיב הבסיסי'!AI74)</f>
        <v/>
      </c>
      <c r="J74" s="81" t="str">
        <f>IF(F74="","",'מכפיל בעלי מוגבלות'!N74)</f>
        <v/>
      </c>
      <c r="K74" s="90" t="str">
        <f>IF(F74="","",'מכפיל בעלי מוגבלות'!AZ74)</f>
        <v/>
      </c>
      <c r="L74" s="359" t="str">
        <f>IF($F74="","",'הגבלה לסכום מבוקש ולתקציב 75%'!I74)</f>
        <v/>
      </c>
      <c r="M74" s="92" t="str">
        <f>'הגבלה לסכום מבוקש ולתקציב 75%'!Z74</f>
        <v/>
      </c>
      <c r="N74" s="360" t="str">
        <f t="shared" si="1"/>
        <v/>
      </c>
      <c r="O74" s="361"/>
      <c r="P74" s="361"/>
      <c r="Q74" s="361"/>
      <c r="R74" s="361"/>
      <c r="S74" s="361"/>
      <c r="T74" s="361"/>
      <c r="U74" s="361"/>
      <c r="V74" s="361"/>
      <c r="W74" s="361"/>
      <c r="X74" s="361"/>
      <c r="Y74" s="361"/>
      <c r="Z74" s="361"/>
      <c r="AA74" s="361"/>
      <c r="AB74" s="361"/>
      <c r="AC74" s="93" t="str">
        <f t="shared" si="2"/>
        <v/>
      </c>
    </row>
    <row r="75" spans="2:29" ht="15.75" x14ac:dyDescent="0.25">
      <c r="B75" s="268" t="str">
        <f t="shared" si="0"/>
        <v/>
      </c>
      <c r="C75" s="346" t="str">
        <f>IF('תנאי סף'!$AK75&lt;&gt;1,"",'תנאי סף'!C75)</f>
        <v/>
      </c>
      <c r="D75" s="346" t="str">
        <f>IF('תנאי סף'!$AK75&lt;&gt;1,"",'תנאי סף'!D75)</f>
        <v/>
      </c>
      <c r="E75" s="346" t="str">
        <f>IF('תנאי סף'!$AK75&lt;&gt;1,"",'תנאי סף'!E75)</f>
        <v/>
      </c>
      <c r="F75" s="346" t="str">
        <f>IF('תנאי סף'!$AK75&lt;&gt;1,"",'תנאי סף'!F75)</f>
        <v/>
      </c>
      <c r="G75" s="81" t="str">
        <f>IF(F75="","",IF('מכפיל בעלי מוגבלות'!I75="",$AD$1,'מכפיל בעלי מוגבלות'!I75))</f>
        <v/>
      </c>
      <c r="H75" s="89" t="str">
        <f>IF(F75="","",IF('מכפיל בעלי מוגבלות'!H75="",$AD$1,'מכפיל בעלי מוגבלות'!H75))</f>
        <v/>
      </c>
      <c r="I75" s="89" t="str">
        <f>IF(B75="","",'התחשיב הבסיסי'!AI75)</f>
        <v/>
      </c>
      <c r="J75" s="81" t="str">
        <f>IF(F75="","",'מכפיל בעלי מוגבלות'!N75)</f>
        <v/>
      </c>
      <c r="K75" s="90" t="str">
        <f>IF(F75="","",'מכפיל בעלי מוגבלות'!AZ75)</f>
        <v/>
      </c>
      <c r="L75" s="359" t="str">
        <f>IF($F75="","",'הגבלה לסכום מבוקש ולתקציב 75%'!I75)</f>
        <v/>
      </c>
      <c r="M75" s="92" t="str">
        <f>'הגבלה לסכום מבוקש ולתקציב 75%'!Z75</f>
        <v/>
      </c>
      <c r="N75" s="360" t="str">
        <f t="shared" si="1"/>
        <v/>
      </c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1"/>
      <c r="AC75" s="93" t="str">
        <f t="shared" si="2"/>
        <v/>
      </c>
    </row>
    <row r="76" spans="2:29" ht="15.75" x14ac:dyDescent="0.25">
      <c r="B76" s="268" t="str">
        <f t="shared" si="0"/>
        <v/>
      </c>
      <c r="C76" s="346" t="str">
        <f>IF('תנאי סף'!$AK76&lt;&gt;1,"",'תנאי סף'!C76)</f>
        <v/>
      </c>
      <c r="D76" s="346" t="str">
        <f>IF('תנאי סף'!$AK76&lt;&gt;1,"",'תנאי סף'!D76)</f>
        <v/>
      </c>
      <c r="E76" s="346" t="str">
        <f>IF('תנאי סף'!$AK76&lt;&gt;1,"",'תנאי סף'!E76)</f>
        <v/>
      </c>
      <c r="F76" s="346" t="str">
        <f>IF('תנאי סף'!$AK76&lt;&gt;1,"",'תנאי סף'!F76)</f>
        <v/>
      </c>
      <c r="G76" s="81" t="str">
        <f>IF(F76="","",IF('מכפיל בעלי מוגבלות'!I76="",$AD$1,'מכפיל בעלי מוגבלות'!I76))</f>
        <v/>
      </c>
      <c r="H76" s="89" t="str">
        <f>IF(F76="","",IF('מכפיל בעלי מוגבלות'!H76="",$AD$1,'מכפיל בעלי מוגבלות'!H76))</f>
        <v/>
      </c>
      <c r="I76" s="89" t="str">
        <f>IF(B76="","",'התחשיב הבסיסי'!AI76)</f>
        <v/>
      </c>
      <c r="J76" s="81" t="str">
        <f>IF(F76="","",'מכפיל בעלי מוגבלות'!N76)</f>
        <v/>
      </c>
      <c r="K76" s="90" t="str">
        <f>IF(F76="","",'מכפיל בעלי מוגבלות'!AZ76)</f>
        <v/>
      </c>
      <c r="L76" s="359" t="str">
        <f>IF($F76="","",'הגבלה לסכום מבוקש ולתקציב 75%'!I76)</f>
        <v/>
      </c>
      <c r="M76" s="92" t="str">
        <f>'הגבלה לסכום מבוקש ולתקציב 75%'!Z76</f>
        <v/>
      </c>
      <c r="N76" s="360" t="str">
        <f t="shared" si="1"/>
        <v/>
      </c>
      <c r="O76" s="361"/>
      <c r="P76" s="361"/>
      <c r="Q76" s="361"/>
      <c r="R76" s="361"/>
      <c r="S76" s="361"/>
      <c r="T76" s="361"/>
      <c r="U76" s="361"/>
      <c r="V76" s="361"/>
      <c r="W76" s="361"/>
      <c r="X76" s="361"/>
      <c r="Y76" s="361"/>
      <c r="Z76" s="361"/>
      <c r="AA76" s="361"/>
      <c r="AB76" s="361"/>
      <c r="AC76" s="93" t="str">
        <f t="shared" si="2"/>
        <v/>
      </c>
    </row>
    <row r="77" spans="2:29" ht="15.75" x14ac:dyDescent="0.25">
      <c r="B77" s="268" t="str">
        <f t="shared" si="0"/>
        <v/>
      </c>
      <c r="C77" s="346" t="str">
        <f>IF('תנאי סף'!$AK77&lt;&gt;1,"",'תנאי סף'!C77)</f>
        <v/>
      </c>
      <c r="D77" s="346" t="str">
        <f>IF('תנאי סף'!$AK77&lt;&gt;1,"",'תנאי סף'!D77)</f>
        <v/>
      </c>
      <c r="E77" s="346" t="str">
        <f>IF('תנאי סף'!$AK77&lt;&gt;1,"",'תנאי סף'!E77)</f>
        <v/>
      </c>
      <c r="F77" s="346" t="str">
        <f>IF('תנאי סף'!$AK77&lt;&gt;1,"",'תנאי סף'!F77)</f>
        <v/>
      </c>
      <c r="G77" s="81" t="str">
        <f>IF(F77="","",IF('מכפיל בעלי מוגבלות'!I77="",$AD$1,'מכפיל בעלי מוגבלות'!I77))</f>
        <v/>
      </c>
      <c r="H77" s="89" t="str">
        <f>IF(F77="","",IF('מכפיל בעלי מוגבלות'!H77="",$AD$1,'מכפיל בעלי מוגבלות'!H77))</f>
        <v/>
      </c>
      <c r="I77" s="89" t="str">
        <f>IF(B77="","",'התחשיב הבסיסי'!AI77)</f>
        <v/>
      </c>
      <c r="J77" s="81" t="str">
        <f>IF(F77="","",'מכפיל בעלי מוגבלות'!N77)</f>
        <v/>
      </c>
      <c r="K77" s="90" t="str">
        <f>IF(F77="","",'מכפיל בעלי מוגבלות'!AZ77)</f>
        <v/>
      </c>
      <c r="L77" s="359" t="str">
        <f>IF($F77="","",'הגבלה לסכום מבוקש ולתקציב 75%'!I77)</f>
        <v/>
      </c>
      <c r="M77" s="92" t="str">
        <f>'הגבלה לסכום מבוקש ולתקציב 75%'!Z77</f>
        <v/>
      </c>
      <c r="N77" s="360" t="str">
        <f t="shared" si="1"/>
        <v/>
      </c>
      <c r="O77" s="361"/>
      <c r="P77" s="361"/>
      <c r="Q77" s="361"/>
      <c r="R77" s="361"/>
      <c r="S77" s="361"/>
      <c r="T77" s="361"/>
      <c r="U77" s="361"/>
      <c r="V77" s="361"/>
      <c r="W77" s="361"/>
      <c r="X77" s="361"/>
      <c r="Y77" s="361"/>
      <c r="Z77" s="361"/>
      <c r="AA77" s="361"/>
      <c r="AB77" s="361"/>
      <c r="AC77" s="93" t="str">
        <f t="shared" si="2"/>
        <v/>
      </c>
    </row>
    <row r="78" spans="2:29" ht="15.75" x14ac:dyDescent="0.25">
      <c r="B78" s="268" t="str">
        <f t="shared" si="0"/>
        <v/>
      </c>
      <c r="C78" s="346" t="str">
        <f>IF('תנאי סף'!$AK78&lt;&gt;1,"",'תנאי סף'!C78)</f>
        <v/>
      </c>
      <c r="D78" s="346" t="str">
        <f>IF('תנאי סף'!$AK78&lt;&gt;1,"",'תנאי סף'!D78)</f>
        <v/>
      </c>
      <c r="E78" s="346" t="str">
        <f>IF('תנאי סף'!$AK78&lt;&gt;1,"",'תנאי סף'!E78)</f>
        <v/>
      </c>
      <c r="F78" s="346" t="str">
        <f>IF('תנאי סף'!$AK78&lt;&gt;1,"",'תנאי סף'!F78)</f>
        <v/>
      </c>
      <c r="G78" s="81" t="str">
        <f>IF(F78="","",IF('מכפיל בעלי מוגבלות'!I78="",$AD$1,'מכפיל בעלי מוגבלות'!I78))</f>
        <v/>
      </c>
      <c r="H78" s="89" t="str">
        <f>IF(F78="","",IF('מכפיל בעלי מוגבלות'!H78="",$AD$1,'מכפיל בעלי מוגבלות'!H78))</f>
        <v/>
      </c>
      <c r="I78" s="89" t="str">
        <f>IF(B78="","",'התחשיב הבסיסי'!AI78)</f>
        <v/>
      </c>
      <c r="J78" s="81" t="str">
        <f>IF(F78="","",'מכפיל בעלי מוגבלות'!N78)</f>
        <v/>
      </c>
      <c r="K78" s="90" t="str">
        <f>IF(F78="","",'מכפיל בעלי מוגבלות'!AZ78)</f>
        <v/>
      </c>
      <c r="L78" s="359" t="str">
        <f>IF($F78="","",'הגבלה לסכום מבוקש ולתקציב 75%'!I78)</f>
        <v/>
      </c>
      <c r="M78" s="92" t="str">
        <f>'הגבלה לסכום מבוקש ולתקציב 75%'!Z78</f>
        <v/>
      </c>
      <c r="N78" s="360" t="str">
        <f t="shared" si="1"/>
        <v/>
      </c>
      <c r="O78" s="361"/>
      <c r="P78" s="361"/>
      <c r="Q78" s="361"/>
      <c r="R78" s="361"/>
      <c r="S78" s="361"/>
      <c r="T78" s="361"/>
      <c r="U78" s="361"/>
      <c r="V78" s="361"/>
      <c r="W78" s="361"/>
      <c r="X78" s="361"/>
      <c r="Y78" s="361"/>
      <c r="Z78" s="361"/>
      <c r="AA78" s="361"/>
      <c r="AB78" s="361"/>
      <c r="AC78" s="93" t="str">
        <f t="shared" si="2"/>
        <v/>
      </c>
    </row>
    <row r="79" spans="2:29" ht="15.75" x14ac:dyDescent="0.25">
      <c r="B79" s="268" t="str">
        <f t="shared" si="0"/>
        <v/>
      </c>
      <c r="C79" s="346" t="str">
        <f>IF('תנאי סף'!$AK79&lt;&gt;1,"",'תנאי סף'!C79)</f>
        <v/>
      </c>
      <c r="D79" s="346" t="str">
        <f>IF('תנאי סף'!$AK79&lt;&gt;1,"",'תנאי סף'!D79)</f>
        <v/>
      </c>
      <c r="E79" s="346" t="str">
        <f>IF('תנאי סף'!$AK79&lt;&gt;1,"",'תנאי סף'!E79)</f>
        <v/>
      </c>
      <c r="F79" s="346" t="str">
        <f>IF('תנאי סף'!$AK79&lt;&gt;1,"",'תנאי סף'!F79)</f>
        <v/>
      </c>
      <c r="G79" s="81" t="str">
        <f>IF(F79="","",IF('מכפיל בעלי מוגבלות'!I79="",$AD$1,'מכפיל בעלי מוגבלות'!I79))</f>
        <v/>
      </c>
      <c r="H79" s="89" t="str">
        <f>IF(F79="","",IF('מכפיל בעלי מוגבלות'!H79="",$AD$1,'מכפיל בעלי מוגבלות'!H79))</f>
        <v/>
      </c>
      <c r="I79" s="89" t="str">
        <f>IF(B79="","",'התחשיב הבסיסי'!AI79)</f>
        <v/>
      </c>
      <c r="J79" s="81" t="str">
        <f>IF(F79="","",'מכפיל בעלי מוגבלות'!N79)</f>
        <v/>
      </c>
      <c r="K79" s="90" t="str">
        <f>IF(F79="","",'מכפיל בעלי מוגבלות'!AZ79)</f>
        <v/>
      </c>
      <c r="L79" s="359" t="str">
        <f>IF($F79="","",'הגבלה לסכום מבוקש ולתקציב 75%'!I79)</f>
        <v/>
      </c>
      <c r="M79" s="92" t="str">
        <f>'הגבלה לסכום מבוקש ולתקציב 75%'!Z79</f>
        <v/>
      </c>
      <c r="N79" s="360" t="str">
        <f t="shared" si="1"/>
        <v/>
      </c>
      <c r="O79" s="361"/>
      <c r="P79" s="361"/>
      <c r="Q79" s="361"/>
      <c r="R79" s="361"/>
      <c r="S79" s="361"/>
      <c r="T79" s="361"/>
      <c r="U79" s="361"/>
      <c r="V79" s="361"/>
      <c r="W79" s="361"/>
      <c r="X79" s="361"/>
      <c r="Y79" s="361"/>
      <c r="Z79" s="361"/>
      <c r="AA79" s="361"/>
      <c r="AB79" s="361"/>
      <c r="AC79" s="93" t="str">
        <f t="shared" si="2"/>
        <v/>
      </c>
    </row>
    <row r="80" spans="2:29" ht="15.75" x14ac:dyDescent="0.25">
      <c r="B80" s="268" t="str">
        <f t="shared" si="0"/>
        <v/>
      </c>
      <c r="C80" s="346" t="str">
        <f>IF('תנאי סף'!$AK80&lt;&gt;1,"",'תנאי סף'!C80)</f>
        <v/>
      </c>
      <c r="D80" s="346" t="str">
        <f>IF('תנאי סף'!$AK80&lt;&gt;1,"",'תנאי סף'!D80)</f>
        <v/>
      </c>
      <c r="E80" s="346" t="str">
        <f>IF('תנאי סף'!$AK80&lt;&gt;1,"",'תנאי סף'!E80)</f>
        <v/>
      </c>
      <c r="F80" s="346" t="str">
        <f>IF('תנאי סף'!$AK80&lt;&gt;1,"",'תנאי סף'!F80)</f>
        <v/>
      </c>
      <c r="G80" s="81" t="str">
        <f>IF(F80="","",IF('מכפיל בעלי מוגבלות'!I80="",$AD$1,'מכפיל בעלי מוגבלות'!I80))</f>
        <v/>
      </c>
      <c r="H80" s="89" t="str">
        <f>IF(F80="","",IF('מכפיל בעלי מוגבלות'!H80="",$AD$1,'מכפיל בעלי מוגבלות'!H80))</f>
        <v/>
      </c>
      <c r="I80" s="89" t="str">
        <f>IF(B80="","",'התחשיב הבסיסי'!AI80)</f>
        <v/>
      </c>
      <c r="J80" s="81" t="str">
        <f>IF(F80="","",'מכפיל בעלי מוגבלות'!N80)</f>
        <v/>
      </c>
      <c r="K80" s="90" t="str">
        <f>IF(F80="","",'מכפיל בעלי מוגבלות'!AZ80)</f>
        <v/>
      </c>
      <c r="L80" s="359" t="str">
        <f>IF($F80="","",'הגבלה לסכום מבוקש ולתקציב 75%'!I80)</f>
        <v/>
      </c>
      <c r="M80" s="92" t="str">
        <f>'הגבלה לסכום מבוקש ולתקציב 75%'!Z80</f>
        <v/>
      </c>
      <c r="N80" s="360" t="str">
        <f t="shared" si="1"/>
        <v/>
      </c>
      <c r="O80" s="361"/>
      <c r="P80" s="361"/>
      <c r="Q80" s="361"/>
      <c r="R80" s="361"/>
      <c r="S80" s="361"/>
      <c r="T80" s="361"/>
      <c r="U80" s="361"/>
      <c r="V80" s="361"/>
      <c r="W80" s="361"/>
      <c r="X80" s="361"/>
      <c r="Y80" s="361"/>
      <c r="Z80" s="361"/>
      <c r="AA80" s="361"/>
      <c r="AB80" s="361"/>
      <c r="AC80" s="93" t="str">
        <f t="shared" si="2"/>
        <v/>
      </c>
    </row>
    <row r="81" spans="2:29" ht="15.75" x14ac:dyDescent="0.25">
      <c r="B81" s="268" t="str">
        <f t="shared" si="0"/>
        <v/>
      </c>
      <c r="C81" s="346" t="str">
        <f>IF('תנאי סף'!$AK81&lt;&gt;1,"",'תנאי סף'!C81)</f>
        <v/>
      </c>
      <c r="D81" s="346" t="str">
        <f>IF('תנאי סף'!$AK81&lt;&gt;1,"",'תנאי סף'!D81)</f>
        <v/>
      </c>
      <c r="E81" s="346" t="str">
        <f>IF('תנאי סף'!$AK81&lt;&gt;1,"",'תנאי סף'!E81)</f>
        <v/>
      </c>
      <c r="F81" s="346" t="str">
        <f>IF('תנאי סף'!$AK81&lt;&gt;1,"",'תנאי סף'!F81)</f>
        <v/>
      </c>
      <c r="G81" s="81" t="str">
        <f>IF(F81="","",IF('מכפיל בעלי מוגבלות'!I81="",$AD$1,'מכפיל בעלי מוגבלות'!I81))</f>
        <v/>
      </c>
      <c r="H81" s="89" t="str">
        <f>IF(F81="","",IF('מכפיל בעלי מוגבלות'!H81="",$AD$1,'מכפיל בעלי מוגבלות'!H81))</f>
        <v/>
      </c>
      <c r="I81" s="89" t="str">
        <f>IF(B81="","",'התחשיב הבסיסי'!AI81)</f>
        <v/>
      </c>
      <c r="J81" s="81" t="str">
        <f>IF(F81="","",'מכפיל בעלי מוגבלות'!N81)</f>
        <v/>
      </c>
      <c r="K81" s="90" t="str">
        <f>IF(F81="","",'מכפיל בעלי מוגבלות'!AZ81)</f>
        <v/>
      </c>
      <c r="L81" s="359" t="str">
        <f>IF($F81="","",'הגבלה לסכום מבוקש ולתקציב 75%'!I81)</f>
        <v/>
      </c>
      <c r="M81" s="92" t="str">
        <f>'הגבלה לסכום מבוקש ולתקציב 75%'!Z81</f>
        <v/>
      </c>
      <c r="N81" s="360" t="str">
        <f t="shared" si="1"/>
        <v/>
      </c>
      <c r="O81" s="361"/>
      <c r="P81" s="361"/>
      <c r="Q81" s="361"/>
      <c r="R81" s="361"/>
      <c r="S81" s="361"/>
      <c r="T81" s="361"/>
      <c r="U81" s="361"/>
      <c r="V81" s="361"/>
      <c r="W81" s="361"/>
      <c r="X81" s="361"/>
      <c r="Y81" s="361"/>
      <c r="Z81" s="361"/>
      <c r="AA81" s="361"/>
      <c r="AB81" s="361"/>
      <c r="AC81" s="93" t="str">
        <f t="shared" si="2"/>
        <v/>
      </c>
    </row>
    <row r="82" spans="2:29" ht="15.75" x14ac:dyDescent="0.25">
      <c r="B82" s="268" t="str">
        <f t="shared" si="0"/>
        <v/>
      </c>
      <c r="C82" s="346" t="str">
        <f>IF('תנאי סף'!$AK82&lt;&gt;1,"",'תנאי סף'!C82)</f>
        <v/>
      </c>
      <c r="D82" s="346" t="str">
        <f>IF('תנאי סף'!$AK82&lt;&gt;1,"",'תנאי סף'!D82)</f>
        <v/>
      </c>
      <c r="E82" s="346" t="str">
        <f>IF('תנאי סף'!$AK82&lt;&gt;1,"",'תנאי סף'!E82)</f>
        <v/>
      </c>
      <c r="F82" s="346" t="str">
        <f>IF('תנאי סף'!$AK82&lt;&gt;1,"",'תנאי סף'!F82)</f>
        <v/>
      </c>
      <c r="G82" s="81" t="str">
        <f>IF(F82="","",IF('מכפיל בעלי מוגבלות'!I82="",$AD$1,'מכפיל בעלי מוגבלות'!I82))</f>
        <v/>
      </c>
      <c r="H82" s="89" t="str">
        <f>IF(F82="","",IF('מכפיל בעלי מוגבלות'!H82="",$AD$1,'מכפיל בעלי מוגבלות'!H82))</f>
        <v/>
      </c>
      <c r="I82" s="89" t="str">
        <f>IF(B82="","",'התחשיב הבסיסי'!AI82)</f>
        <v/>
      </c>
      <c r="J82" s="81" t="str">
        <f>IF(F82="","",'מכפיל בעלי מוגבלות'!N82)</f>
        <v/>
      </c>
      <c r="K82" s="90" t="str">
        <f>IF(F82="","",'מכפיל בעלי מוגבלות'!AZ82)</f>
        <v/>
      </c>
      <c r="L82" s="359" t="str">
        <f>IF($F82="","",'הגבלה לסכום מבוקש ולתקציב 75%'!I82)</f>
        <v/>
      </c>
      <c r="M82" s="92" t="str">
        <f>'הגבלה לסכום מבוקש ולתקציב 75%'!Z82</f>
        <v/>
      </c>
      <c r="N82" s="360" t="str">
        <f t="shared" si="1"/>
        <v/>
      </c>
      <c r="O82" s="361"/>
      <c r="P82" s="361"/>
      <c r="Q82" s="361"/>
      <c r="R82" s="361"/>
      <c r="S82" s="361"/>
      <c r="T82" s="361"/>
      <c r="U82" s="361"/>
      <c r="V82" s="361"/>
      <c r="W82" s="361"/>
      <c r="X82" s="361"/>
      <c r="Y82" s="361"/>
      <c r="Z82" s="361"/>
      <c r="AA82" s="361"/>
      <c r="AB82" s="361"/>
      <c r="AC82" s="93" t="str">
        <f t="shared" si="2"/>
        <v/>
      </c>
    </row>
    <row r="83" spans="2:29" ht="15.75" x14ac:dyDescent="0.25">
      <c r="B83" s="268" t="str">
        <f t="shared" si="0"/>
        <v/>
      </c>
      <c r="C83" s="346" t="str">
        <f>IF('תנאי סף'!$AK83&lt;&gt;1,"",'תנאי סף'!C83)</f>
        <v/>
      </c>
      <c r="D83" s="346" t="str">
        <f>IF('תנאי סף'!$AK83&lt;&gt;1,"",'תנאי סף'!D83)</f>
        <v/>
      </c>
      <c r="E83" s="346" t="str">
        <f>IF('תנאי סף'!$AK83&lt;&gt;1,"",'תנאי סף'!E83)</f>
        <v/>
      </c>
      <c r="F83" s="346" t="str">
        <f>IF('תנאי סף'!$AK83&lt;&gt;1,"",'תנאי סף'!F83)</f>
        <v/>
      </c>
      <c r="G83" s="81" t="str">
        <f>IF(F83="","",IF('מכפיל בעלי מוגבלות'!I83="",$AD$1,'מכפיל בעלי מוגבלות'!I83))</f>
        <v/>
      </c>
      <c r="H83" s="89" t="str">
        <f>IF(F83="","",IF('מכפיל בעלי מוגבלות'!H83="",$AD$1,'מכפיל בעלי מוגבלות'!H83))</f>
        <v/>
      </c>
      <c r="I83" s="89" t="str">
        <f>IF(B83="","",'התחשיב הבסיסי'!AI83)</f>
        <v/>
      </c>
      <c r="J83" s="81" t="str">
        <f>IF(F83="","",'מכפיל בעלי מוגבלות'!N83)</f>
        <v/>
      </c>
      <c r="K83" s="90" t="str">
        <f>IF(F83="","",'מכפיל בעלי מוגבלות'!AZ83)</f>
        <v/>
      </c>
      <c r="L83" s="359" t="str">
        <f>IF($F83="","",'הגבלה לסכום מבוקש ולתקציב 75%'!I83)</f>
        <v/>
      </c>
      <c r="M83" s="92" t="str">
        <f>'הגבלה לסכום מבוקש ולתקציב 75%'!Z83</f>
        <v/>
      </c>
      <c r="N83" s="360" t="str">
        <f t="shared" si="1"/>
        <v/>
      </c>
      <c r="O83" s="361"/>
      <c r="P83" s="361"/>
      <c r="Q83" s="361"/>
      <c r="R83" s="361"/>
      <c r="S83" s="361"/>
      <c r="T83" s="361"/>
      <c r="U83" s="361"/>
      <c r="V83" s="361"/>
      <c r="W83" s="361"/>
      <c r="X83" s="361"/>
      <c r="Y83" s="361"/>
      <c r="Z83" s="361"/>
      <c r="AA83" s="361"/>
      <c r="AB83" s="361"/>
      <c r="AC83" s="93" t="str">
        <f t="shared" si="2"/>
        <v/>
      </c>
    </row>
    <row r="84" spans="2:29" ht="15.75" x14ac:dyDescent="0.25">
      <c r="B84" s="268" t="str">
        <f t="shared" si="0"/>
        <v/>
      </c>
      <c r="C84" s="346" t="str">
        <f>IF('תנאי סף'!$AK84&lt;&gt;1,"",'תנאי סף'!C84)</f>
        <v/>
      </c>
      <c r="D84" s="346" t="str">
        <f>IF('תנאי סף'!$AK84&lt;&gt;1,"",'תנאי סף'!D84)</f>
        <v/>
      </c>
      <c r="E84" s="346" t="str">
        <f>IF('תנאי סף'!$AK84&lt;&gt;1,"",'תנאי סף'!E84)</f>
        <v/>
      </c>
      <c r="F84" s="346" t="str">
        <f>IF('תנאי סף'!$AK84&lt;&gt;1,"",'תנאי סף'!F84)</f>
        <v/>
      </c>
      <c r="G84" s="81" t="str">
        <f>IF(F84="","",IF('מכפיל בעלי מוגבלות'!I84="",$AD$1,'מכפיל בעלי מוגבלות'!I84))</f>
        <v/>
      </c>
      <c r="H84" s="89" t="str">
        <f>IF(F84="","",IF('מכפיל בעלי מוגבלות'!H84="",$AD$1,'מכפיל בעלי מוגבלות'!H84))</f>
        <v/>
      </c>
      <c r="I84" s="89" t="str">
        <f>IF(B84="","",'התחשיב הבסיסי'!AI84)</f>
        <v/>
      </c>
      <c r="J84" s="81" t="str">
        <f>IF(F84="","",'מכפיל בעלי מוגבלות'!N84)</f>
        <v/>
      </c>
      <c r="K84" s="90" t="str">
        <f>IF(F84="","",'מכפיל בעלי מוגבלות'!AZ84)</f>
        <v/>
      </c>
      <c r="L84" s="359" t="str">
        <f>IF($F84="","",'הגבלה לסכום מבוקש ולתקציב 75%'!I84)</f>
        <v/>
      </c>
      <c r="M84" s="92" t="str">
        <f>'הגבלה לסכום מבוקש ולתקציב 75%'!Z84</f>
        <v/>
      </c>
      <c r="N84" s="360" t="str">
        <f t="shared" si="1"/>
        <v/>
      </c>
      <c r="O84" s="361"/>
      <c r="P84" s="361"/>
      <c r="Q84" s="361"/>
      <c r="R84" s="361"/>
      <c r="S84" s="361"/>
      <c r="T84" s="361"/>
      <c r="U84" s="361"/>
      <c r="V84" s="361"/>
      <c r="W84" s="361"/>
      <c r="X84" s="361"/>
      <c r="Y84" s="361"/>
      <c r="Z84" s="361"/>
      <c r="AA84" s="361"/>
      <c r="AB84" s="361"/>
      <c r="AC84" s="93" t="str">
        <f t="shared" si="2"/>
        <v/>
      </c>
    </row>
    <row r="85" spans="2:29" ht="15.75" x14ac:dyDescent="0.25">
      <c r="B85" s="268" t="str">
        <f t="shared" si="0"/>
        <v/>
      </c>
      <c r="C85" s="346" t="str">
        <f>IF('תנאי סף'!$AK85&lt;&gt;1,"",'תנאי סף'!C85)</f>
        <v/>
      </c>
      <c r="D85" s="346" t="str">
        <f>IF('תנאי סף'!$AK85&lt;&gt;1,"",'תנאי סף'!D85)</f>
        <v/>
      </c>
      <c r="E85" s="346" t="str">
        <f>IF('תנאי סף'!$AK85&lt;&gt;1,"",'תנאי סף'!E85)</f>
        <v/>
      </c>
      <c r="F85" s="346" t="str">
        <f>IF('תנאי סף'!$AK85&lt;&gt;1,"",'תנאי סף'!F85)</f>
        <v/>
      </c>
      <c r="G85" s="81" t="str">
        <f>IF(F85="","",IF('מכפיל בעלי מוגבלות'!I85="",$AD$1,'מכפיל בעלי מוגבלות'!I85))</f>
        <v/>
      </c>
      <c r="H85" s="89" t="str">
        <f>IF(F85="","",IF('מכפיל בעלי מוגבלות'!H85="",$AD$1,'מכפיל בעלי מוגבלות'!H85))</f>
        <v/>
      </c>
      <c r="I85" s="89" t="str">
        <f>IF(B85="","",'התחשיב הבסיסי'!AI85)</f>
        <v/>
      </c>
      <c r="J85" s="81" t="str">
        <f>IF(F85="","",'מכפיל בעלי מוגבלות'!N85)</f>
        <v/>
      </c>
      <c r="K85" s="90" t="str">
        <f>IF(F85="","",'מכפיל בעלי מוגבלות'!AZ85)</f>
        <v/>
      </c>
      <c r="L85" s="359" t="str">
        <f>IF($F85="","",'הגבלה לסכום מבוקש ולתקציב 75%'!I85)</f>
        <v/>
      </c>
      <c r="M85" s="92" t="str">
        <f>'הגבלה לסכום מבוקש ולתקציב 75%'!Z85</f>
        <v/>
      </c>
      <c r="N85" s="360" t="str">
        <f t="shared" si="1"/>
        <v/>
      </c>
      <c r="O85" s="361"/>
      <c r="P85" s="361"/>
      <c r="Q85" s="361"/>
      <c r="R85" s="361"/>
      <c r="S85" s="361"/>
      <c r="T85" s="361"/>
      <c r="U85" s="361"/>
      <c r="V85" s="361"/>
      <c r="W85" s="361"/>
      <c r="X85" s="361"/>
      <c r="Y85" s="361"/>
      <c r="Z85" s="361"/>
      <c r="AA85" s="361"/>
      <c r="AB85" s="361"/>
      <c r="AC85" s="93" t="str">
        <f t="shared" si="2"/>
        <v/>
      </c>
    </row>
    <row r="86" spans="2:29" ht="15.75" x14ac:dyDescent="0.25">
      <c r="B86" s="268" t="str">
        <f t="shared" si="0"/>
        <v/>
      </c>
      <c r="C86" s="346" t="str">
        <f>IF('תנאי סף'!$AK86&lt;&gt;1,"",'תנאי סף'!C86)</f>
        <v/>
      </c>
      <c r="D86" s="346" t="str">
        <f>IF('תנאי סף'!$AK86&lt;&gt;1,"",'תנאי סף'!D86)</f>
        <v/>
      </c>
      <c r="E86" s="346" t="str">
        <f>IF('תנאי סף'!$AK86&lt;&gt;1,"",'תנאי סף'!E86)</f>
        <v/>
      </c>
      <c r="F86" s="346" t="str">
        <f>IF('תנאי סף'!$AK86&lt;&gt;1,"",'תנאי סף'!F86)</f>
        <v/>
      </c>
      <c r="G86" s="81" t="str">
        <f>IF(F86="","",IF('מכפיל בעלי מוגבלות'!I86="",$AD$1,'מכפיל בעלי מוגבלות'!I86))</f>
        <v/>
      </c>
      <c r="H86" s="89" t="str">
        <f>IF(F86="","",IF('מכפיל בעלי מוגבלות'!H86="",$AD$1,'מכפיל בעלי מוגבלות'!H86))</f>
        <v/>
      </c>
      <c r="I86" s="89" t="str">
        <f>IF(B86="","",'התחשיב הבסיסי'!AI86)</f>
        <v/>
      </c>
      <c r="J86" s="81" t="str">
        <f>IF(F86="","",'מכפיל בעלי מוגבלות'!N86)</f>
        <v/>
      </c>
      <c r="K86" s="90" t="str">
        <f>IF(F86="","",'מכפיל בעלי מוגבלות'!AZ86)</f>
        <v/>
      </c>
      <c r="L86" s="359" t="str">
        <f>IF($F86="","",'הגבלה לסכום מבוקש ולתקציב 75%'!I86)</f>
        <v/>
      </c>
      <c r="M86" s="92" t="str">
        <f>'הגבלה לסכום מבוקש ולתקציב 75%'!Z86</f>
        <v/>
      </c>
      <c r="N86" s="360" t="str">
        <f t="shared" si="1"/>
        <v/>
      </c>
      <c r="O86" s="361"/>
      <c r="P86" s="361"/>
      <c r="Q86" s="361"/>
      <c r="R86" s="361"/>
      <c r="S86" s="361"/>
      <c r="T86" s="361"/>
      <c r="U86" s="361"/>
      <c r="V86" s="361"/>
      <c r="W86" s="361"/>
      <c r="X86" s="361"/>
      <c r="Y86" s="361"/>
      <c r="Z86" s="361"/>
      <c r="AA86" s="361"/>
      <c r="AB86" s="361"/>
      <c r="AC86" s="93" t="str">
        <f t="shared" si="2"/>
        <v/>
      </c>
    </row>
    <row r="87" spans="2:29" ht="15.75" x14ac:dyDescent="0.25">
      <c r="B87" s="268" t="str">
        <f t="shared" si="0"/>
        <v/>
      </c>
      <c r="C87" s="346" t="str">
        <f>IF('תנאי סף'!$AK87&lt;&gt;1,"",'תנאי סף'!C87)</f>
        <v/>
      </c>
      <c r="D87" s="346" t="str">
        <f>IF('תנאי סף'!$AK87&lt;&gt;1,"",'תנאי סף'!D87)</f>
        <v/>
      </c>
      <c r="E87" s="346" t="str">
        <f>IF('תנאי סף'!$AK87&lt;&gt;1,"",'תנאי סף'!E87)</f>
        <v/>
      </c>
      <c r="F87" s="346" t="str">
        <f>IF('תנאי סף'!$AK87&lt;&gt;1,"",'תנאי סף'!F87)</f>
        <v/>
      </c>
      <c r="G87" s="81" t="str">
        <f>IF(F87="","",IF('מכפיל בעלי מוגבלות'!I87="",$AD$1,'מכפיל בעלי מוגבלות'!I87))</f>
        <v/>
      </c>
      <c r="H87" s="89" t="str">
        <f>IF(F87="","",IF('מכפיל בעלי מוגבלות'!H87="",$AD$1,'מכפיל בעלי מוגבלות'!H87))</f>
        <v/>
      </c>
      <c r="I87" s="89" t="str">
        <f>IF(B87="","",'התחשיב הבסיסי'!AI87)</f>
        <v/>
      </c>
      <c r="J87" s="81" t="str">
        <f>IF(F87="","",'מכפיל בעלי מוגבלות'!N87)</f>
        <v/>
      </c>
      <c r="K87" s="90" t="str">
        <f>IF(F87="","",'מכפיל בעלי מוגבלות'!AZ87)</f>
        <v/>
      </c>
      <c r="L87" s="359" t="str">
        <f>IF($F87="","",'הגבלה לסכום מבוקש ולתקציב 75%'!I87)</f>
        <v/>
      </c>
      <c r="M87" s="92" t="str">
        <f>'הגבלה לסכום מבוקש ולתקציב 75%'!Z87</f>
        <v/>
      </c>
      <c r="N87" s="360" t="str">
        <f t="shared" si="1"/>
        <v/>
      </c>
      <c r="O87" s="361"/>
      <c r="P87" s="361"/>
      <c r="Q87" s="361"/>
      <c r="R87" s="361"/>
      <c r="S87" s="361"/>
      <c r="T87" s="361"/>
      <c r="U87" s="361"/>
      <c r="V87" s="361"/>
      <c r="W87" s="361"/>
      <c r="X87" s="361"/>
      <c r="Y87" s="361"/>
      <c r="Z87" s="361"/>
      <c r="AA87" s="361"/>
      <c r="AB87" s="361"/>
      <c r="AC87" s="93" t="str">
        <f t="shared" si="2"/>
        <v/>
      </c>
    </row>
    <row r="88" spans="2:29" ht="15.75" x14ac:dyDescent="0.25">
      <c r="B88" s="268" t="str">
        <f t="shared" si="0"/>
        <v/>
      </c>
      <c r="C88" s="346" t="str">
        <f>IF('תנאי סף'!$AK88&lt;&gt;1,"",'תנאי סף'!C88)</f>
        <v/>
      </c>
      <c r="D88" s="346" t="str">
        <f>IF('תנאי סף'!$AK88&lt;&gt;1,"",'תנאי סף'!D88)</f>
        <v/>
      </c>
      <c r="E88" s="346" t="str">
        <f>IF('תנאי סף'!$AK88&lt;&gt;1,"",'תנאי סף'!E88)</f>
        <v/>
      </c>
      <c r="F88" s="346" t="str">
        <f>IF('תנאי סף'!$AK88&lt;&gt;1,"",'תנאי סף'!F88)</f>
        <v/>
      </c>
      <c r="G88" s="81" t="str">
        <f>IF(F88="","",IF('מכפיל בעלי מוגבלות'!I88="",$AD$1,'מכפיל בעלי מוגבלות'!I88))</f>
        <v/>
      </c>
      <c r="H88" s="89" t="str">
        <f>IF(F88="","",IF('מכפיל בעלי מוגבלות'!H88="",$AD$1,'מכפיל בעלי מוגבלות'!H88))</f>
        <v/>
      </c>
      <c r="I88" s="89" t="str">
        <f>IF(B88="","",'התחשיב הבסיסי'!AI88)</f>
        <v/>
      </c>
      <c r="J88" s="81" t="str">
        <f>IF(F88="","",'מכפיל בעלי מוגבלות'!N88)</f>
        <v/>
      </c>
      <c r="K88" s="90" t="str">
        <f>IF(F88="","",'מכפיל בעלי מוגבלות'!AZ88)</f>
        <v/>
      </c>
      <c r="L88" s="359" t="str">
        <f>IF($F88="","",'הגבלה לסכום מבוקש ולתקציב 75%'!I88)</f>
        <v/>
      </c>
      <c r="M88" s="92" t="str">
        <f>'הגבלה לסכום מבוקש ולתקציב 75%'!Z88</f>
        <v/>
      </c>
      <c r="N88" s="360" t="str">
        <f t="shared" si="1"/>
        <v/>
      </c>
      <c r="O88" s="361"/>
      <c r="P88" s="361"/>
      <c r="Q88" s="361"/>
      <c r="R88" s="361"/>
      <c r="S88" s="361"/>
      <c r="T88" s="361"/>
      <c r="U88" s="361"/>
      <c r="V88" s="361"/>
      <c r="W88" s="361"/>
      <c r="X88" s="361"/>
      <c r="Y88" s="361"/>
      <c r="Z88" s="361"/>
      <c r="AA88" s="361"/>
      <c r="AB88" s="361"/>
      <c r="AC88" s="93" t="str">
        <f t="shared" si="2"/>
        <v/>
      </c>
    </row>
    <row r="89" spans="2:29" ht="15.75" x14ac:dyDescent="0.25">
      <c r="B89" s="268" t="str">
        <f t="shared" si="0"/>
        <v/>
      </c>
      <c r="C89" s="346" t="str">
        <f>IF('תנאי סף'!$AK89&lt;&gt;1,"",'תנאי סף'!C89)</f>
        <v/>
      </c>
      <c r="D89" s="346" t="str">
        <f>IF('תנאי סף'!$AK89&lt;&gt;1,"",'תנאי סף'!D89)</f>
        <v/>
      </c>
      <c r="E89" s="346" t="str">
        <f>IF('תנאי סף'!$AK89&lt;&gt;1,"",'תנאי סף'!E89)</f>
        <v/>
      </c>
      <c r="F89" s="346" t="str">
        <f>IF('תנאי סף'!$AK89&lt;&gt;1,"",'תנאי סף'!F89)</f>
        <v/>
      </c>
      <c r="G89" s="81" t="str">
        <f>IF(F89="","",IF('מכפיל בעלי מוגבלות'!I89="",$AD$1,'מכפיל בעלי מוגבלות'!I89))</f>
        <v/>
      </c>
      <c r="H89" s="89" t="str">
        <f>IF(F89="","",IF('מכפיל בעלי מוגבלות'!H89="",$AD$1,'מכפיל בעלי מוגבלות'!H89))</f>
        <v/>
      </c>
      <c r="I89" s="89" t="str">
        <f>IF(B89="","",'התחשיב הבסיסי'!AI89)</f>
        <v/>
      </c>
      <c r="J89" s="81" t="str">
        <f>IF(F89="","",'מכפיל בעלי מוגבלות'!N89)</f>
        <v/>
      </c>
      <c r="K89" s="90" t="str">
        <f>IF(F89="","",'מכפיל בעלי מוגבלות'!AZ89)</f>
        <v/>
      </c>
      <c r="L89" s="359" t="str">
        <f>IF($F89="","",'הגבלה לסכום מבוקש ולתקציב 75%'!I89)</f>
        <v/>
      </c>
      <c r="M89" s="92" t="str">
        <f>'הגבלה לסכום מבוקש ולתקציב 75%'!Z89</f>
        <v/>
      </c>
      <c r="N89" s="360" t="str">
        <f t="shared" si="1"/>
        <v/>
      </c>
      <c r="O89" s="361"/>
      <c r="P89" s="361"/>
      <c r="Q89" s="361"/>
      <c r="R89" s="361"/>
      <c r="S89" s="361"/>
      <c r="T89" s="361"/>
      <c r="U89" s="361"/>
      <c r="V89" s="361"/>
      <c r="W89" s="361"/>
      <c r="X89" s="361"/>
      <c r="Y89" s="361"/>
      <c r="Z89" s="361"/>
      <c r="AA89" s="361"/>
      <c r="AB89" s="361"/>
      <c r="AC89" s="93" t="str">
        <f t="shared" si="2"/>
        <v/>
      </c>
    </row>
    <row r="90" spans="2:29" ht="15.75" x14ac:dyDescent="0.25">
      <c r="B90" s="268" t="str">
        <f t="shared" si="0"/>
        <v/>
      </c>
      <c r="C90" s="346" t="str">
        <f>IF('תנאי סף'!$AK90&lt;&gt;1,"",'תנאי סף'!C90)</f>
        <v/>
      </c>
      <c r="D90" s="346" t="str">
        <f>IF('תנאי סף'!$AK90&lt;&gt;1,"",'תנאי סף'!D90)</f>
        <v/>
      </c>
      <c r="E90" s="346" t="str">
        <f>IF('תנאי סף'!$AK90&lt;&gt;1,"",'תנאי סף'!E90)</f>
        <v/>
      </c>
      <c r="F90" s="346" t="str">
        <f>IF('תנאי סף'!$AK90&lt;&gt;1,"",'תנאי סף'!F90)</f>
        <v/>
      </c>
      <c r="G90" s="81" t="str">
        <f>IF(F90="","",IF('מכפיל בעלי מוגבלות'!I90="",$AD$1,'מכפיל בעלי מוגבלות'!I90))</f>
        <v/>
      </c>
      <c r="H90" s="89" t="str">
        <f>IF(F90="","",IF('מכפיל בעלי מוגבלות'!H90="",$AD$1,'מכפיל בעלי מוגבלות'!H90))</f>
        <v/>
      </c>
      <c r="I90" s="89" t="str">
        <f>IF(B90="","",'התחשיב הבסיסי'!AI90)</f>
        <v/>
      </c>
      <c r="J90" s="81" t="str">
        <f>IF(F90="","",'מכפיל בעלי מוגבלות'!N90)</f>
        <v/>
      </c>
      <c r="K90" s="90" t="str">
        <f>IF(F90="","",'מכפיל בעלי מוגבלות'!AZ90)</f>
        <v/>
      </c>
      <c r="L90" s="359" t="str">
        <f>IF($F90="","",'הגבלה לסכום מבוקש ולתקציב 75%'!I90)</f>
        <v/>
      </c>
      <c r="M90" s="92" t="str">
        <f>'הגבלה לסכום מבוקש ולתקציב 75%'!Z90</f>
        <v/>
      </c>
      <c r="N90" s="360" t="str">
        <f t="shared" si="1"/>
        <v/>
      </c>
      <c r="O90" s="361"/>
      <c r="P90" s="361"/>
      <c r="Q90" s="361"/>
      <c r="R90" s="361"/>
      <c r="S90" s="361"/>
      <c r="T90" s="361"/>
      <c r="U90" s="361"/>
      <c r="V90" s="361"/>
      <c r="W90" s="361"/>
      <c r="X90" s="361"/>
      <c r="Y90" s="361"/>
      <c r="Z90" s="361"/>
      <c r="AA90" s="361"/>
      <c r="AB90" s="361"/>
      <c r="AC90" s="93" t="str">
        <f t="shared" si="2"/>
        <v/>
      </c>
    </row>
    <row r="91" spans="2:29" ht="15.75" x14ac:dyDescent="0.25">
      <c r="B91" s="268" t="str">
        <f t="shared" si="0"/>
        <v/>
      </c>
      <c r="C91" s="346" t="str">
        <f>IF('תנאי סף'!$AK91&lt;&gt;1,"",'תנאי סף'!C91)</f>
        <v/>
      </c>
      <c r="D91" s="346" t="str">
        <f>IF('תנאי סף'!$AK91&lt;&gt;1,"",'תנאי סף'!D91)</f>
        <v/>
      </c>
      <c r="E91" s="346" t="str">
        <f>IF('תנאי סף'!$AK91&lt;&gt;1,"",'תנאי סף'!E91)</f>
        <v/>
      </c>
      <c r="F91" s="346" t="str">
        <f>IF('תנאי סף'!$AK91&lt;&gt;1,"",'תנאי סף'!F91)</f>
        <v/>
      </c>
      <c r="G91" s="81" t="str">
        <f>IF(F91="","",IF('מכפיל בעלי מוגבלות'!I91="",$AD$1,'מכפיל בעלי מוגבלות'!I91))</f>
        <v/>
      </c>
      <c r="H91" s="89" t="str">
        <f>IF(F91="","",IF('מכפיל בעלי מוגבלות'!H91="",$AD$1,'מכפיל בעלי מוגבלות'!H91))</f>
        <v/>
      </c>
      <c r="I91" s="89" t="str">
        <f>IF(B91="","",'התחשיב הבסיסי'!AI91)</f>
        <v/>
      </c>
      <c r="J91" s="81" t="str">
        <f>IF(F91="","",'מכפיל בעלי מוגבלות'!N91)</f>
        <v/>
      </c>
      <c r="K91" s="90" t="str">
        <f>IF(F91="","",'מכפיל בעלי מוגבלות'!AZ91)</f>
        <v/>
      </c>
      <c r="L91" s="359" t="str">
        <f>IF($F91="","",'הגבלה לסכום מבוקש ולתקציב 75%'!I91)</f>
        <v/>
      </c>
      <c r="M91" s="92" t="str">
        <f>'הגבלה לסכום מבוקש ולתקציב 75%'!Z91</f>
        <v/>
      </c>
      <c r="N91" s="360" t="str">
        <f t="shared" si="1"/>
        <v/>
      </c>
      <c r="O91" s="361"/>
      <c r="P91" s="361"/>
      <c r="Q91" s="361"/>
      <c r="R91" s="361"/>
      <c r="S91" s="361"/>
      <c r="T91" s="361"/>
      <c r="U91" s="361"/>
      <c r="V91" s="361"/>
      <c r="W91" s="361"/>
      <c r="X91" s="361"/>
      <c r="Y91" s="361"/>
      <c r="Z91" s="361"/>
      <c r="AA91" s="361"/>
      <c r="AB91" s="361"/>
      <c r="AC91" s="93" t="str">
        <f t="shared" si="2"/>
        <v/>
      </c>
    </row>
    <row r="92" spans="2:29" ht="15.75" x14ac:dyDescent="0.25">
      <c r="B92" s="268" t="str">
        <f t="shared" si="0"/>
        <v/>
      </c>
      <c r="C92" s="346" t="str">
        <f>IF('תנאי סף'!$AK92&lt;&gt;1,"",'תנאי סף'!C92)</f>
        <v/>
      </c>
      <c r="D92" s="346" t="str">
        <f>IF('תנאי סף'!$AK92&lt;&gt;1,"",'תנאי סף'!D92)</f>
        <v/>
      </c>
      <c r="E92" s="346" t="str">
        <f>IF('תנאי סף'!$AK92&lt;&gt;1,"",'תנאי סף'!E92)</f>
        <v/>
      </c>
      <c r="F92" s="346" t="str">
        <f>IF('תנאי סף'!$AK92&lt;&gt;1,"",'תנאי סף'!F92)</f>
        <v/>
      </c>
      <c r="G92" s="81" t="str">
        <f>IF(F92="","",IF('מכפיל בעלי מוגבלות'!I92="",$AD$1,'מכפיל בעלי מוגבלות'!I92))</f>
        <v/>
      </c>
      <c r="H92" s="89" t="str">
        <f>IF(F92="","",IF('מכפיל בעלי מוגבלות'!H92="",$AD$1,'מכפיל בעלי מוגבלות'!H92))</f>
        <v/>
      </c>
      <c r="I92" s="89" t="str">
        <f>IF(B92="","",'התחשיב הבסיסי'!AI92)</f>
        <v/>
      </c>
      <c r="J92" s="81" t="str">
        <f>IF(F92="","",'מכפיל בעלי מוגבלות'!N92)</f>
        <v/>
      </c>
      <c r="K92" s="90" t="str">
        <f>IF(F92="","",'מכפיל בעלי מוגבלות'!AZ92)</f>
        <v/>
      </c>
      <c r="L92" s="359" t="str">
        <f>IF($F92="","",'הגבלה לסכום מבוקש ולתקציב 75%'!I92)</f>
        <v/>
      </c>
      <c r="M92" s="92" t="str">
        <f>'הגבלה לסכום מבוקש ולתקציב 75%'!Z92</f>
        <v/>
      </c>
      <c r="N92" s="360" t="str">
        <f t="shared" si="1"/>
        <v/>
      </c>
      <c r="O92" s="361"/>
      <c r="P92" s="361"/>
      <c r="Q92" s="361"/>
      <c r="R92" s="361"/>
      <c r="S92" s="361"/>
      <c r="T92" s="361"/>
      <c r="U92" s="361"/>
      <c r="V92" s="361"/>
      <c r="W92" s="361"/>
      <c r="X92" s="361"/>
      <c r="Y92" s="361"/>
      <c r="Z92" s="361"/>
      <c r="AA92" s="361"/>
      <c r="AB92" s="361"/>
      <c r="AC92" s="93" t="str">
        <f t="shared" si="2"/>
        <v/>
      </c>
    </row>
    <row r="93" spans="2:29" ht="15.75" x14ac:dyDescent="0.25">
      <c r="B93" s="268" t="str">
        <f t="shared" si="0"/>
        <v/>
      </c>
      <c r="C93" s="346" t="str">
        <f>IF('תנאי סף'!$AK93&lt;&gt;1,"",'תנאי סף'!C93)</f>
        <v/>
      </c>
      <c r="D93" s="346" t="str">
        <f>IF('תנאי סף'!$AK93&lt;&gt;1,"",'תנאי סף'!D93)</f>
        <v/>
      </c>
      <c r="E93" s="346" t="str">
        <f>IF('תנאי סף'!$AK93&lt;&gt;1,"",'תנאי סף'!E93)</f>
        <v/>
      </c>
      <c r="F93" s="346" t="str">
        <f>IF('תנאי סף'!$AK93&lt;&gt;1,"",'תנאי סף'!F93)</f>
        <v/>
      </c>
      <c r="G93" s="81" t="str">
        <f>IF(F93="","",IF('מכפיל בעלי מוגבלות'!I93="",$AD$1,'מכפיל בעלי מוגבלות'!I93))</f>
        <v/>
      </c>
      <c r="H93" s="89" t="str">
        <f>IF(F93="","",IF('מכפיל בעלי מוגבלות'!H93="",$AD$1,'מכפיל בעלי מוגבלות'!H93))</f>
        <v/>
      </c>
      <c r="I93" s="89" t="str">
        <f>IF(B93="","",'התחשיב הבסיסי'!AI93)</f>
        <v/>
      </c>
      <c r="J93" s="81" t="str">
        <f>IF(F93="","",'מכפיל בעלי מוגבלות'!N93)</f>
        <v/>
      </c>
      <c r="K93" s="90" t="str">
        <f>IF(F93="","",'מכפיל בעלי מוגבלות'!AZ93)</f>
        <v/>
      </c>
      <c r="L93" s="359" t="str">
        <f>IF($F93="","",'הגבלה לסכום מבוקש ולתקציב 75%'!I93)</f>
        <v/>
      </c>
      <c r="M93" s="92" t="str">
        <f>'הגבלה לסכום מבוקש ולתקציב 75%'!Z93</f>
        <v/>
      </c>
      <c r="N93" s="360" t="str">
        <f t="shared" si="1"/>
        <v/>
      </c>
      <c r="O93" s="361"/>
      <c r="P93" s="361"/>
      <c r="Q93" s="361"/>
      <c r="R93" s="361"/>
      <c r="S93" s="361"/>
      <c r="T93" s="361"/>
      <c r="U93" s="361"/>
      <c r="V93" s="361"/>
      <c r="W93" s="361"/>
      <c r="X93" s="361"/>
      <c r="Y93" s="361"/>
      <c r="Z93" s="361"/>
      <c r="AA93" s="361"/>
      <c r="AB93" s="361"/>
      <c r="AC93" s="93" t="str">
        <f t="shared" si="2"/>
        <v/>
      </c>
    </row>
    <row r="94" spans="2:29" ht="15.75" x14ac:dyDescent="0.25">
      <c r="B94" s="268" t="str">
        <f t="shared" si="0"/>
        <v/>
      </c>
      <c r="C94" s="346" t="str">
        <f>IF('תנאי סף'!$AK94&lt;&gt;1,"",'תנאי סף'!C94)</f>
        <v/>
      </c>
      <c r="D94" s="346" t="str">
        <f>IF('תנאי סף'!$AK94&lt;&gt;1,"",'תנאי סף'!D94)</f>
        <v/>
      </c>
      <c r="E94" s="346" t="str">
        <f>IF('תנאי סף'!$AK94&lt;&gt;1,"",'תנאי סף'!E94)</f>
        <v/>
      </c>
      <c r="F94" s="346" t="str">
        <f>IF('תנאי סף'!$AK94&lt;&gt;1,"",'תנאי סף'!F94)</f>
        <v/>
      </c>
      <c r="G94" s="81" t="str">
        <f>IF(F94="","",IF('מכפיל בעלי מוגבלות'!I94="",$AD$1,'מכפיל בעלי מוגבלות'!I94))</f>
        <v/>
      </c>
      <c r="H94" s="89" t="str">
        <f>IF(F94="","",IF('מכפיל בעלי מוגבלות'!H94="",$AD$1,'מכפיל בעלי מוגבלות'!H94))</f>
        <v/>
      </c>
      <c r="I94" s="89" t="str">
        <f>IF(B94="","",'התחשיב הבסיסי'!AI94)</f>
        <v/>
      </c>
      <c r="J94" s="81" t="str">
        <f>IF(F94="","",'מכפיל בעלי מוגבלות'!N94)</f>
        <v/>
      </c>
      <c r="K94" s="90" t="str">
        <f>IF(F94="","",'מכפיל בעלי מוגבלות'!AZ94)</f>
        <v/>
      </c>
      <c r="L94" s="359" t="str">
        <f>IF($F94="","",'הגבלה לסכום מבוקש ולתקציב 75%'!I94)</f>
        <v/>
      </c>
      <c r="M94" s="92" t="str">
        <f>'הגבלה לסכום מבוקש ולתקציב 75%'!Z94</f>
        <v/>
      </c>
      <c r="N94" s="360" t="str">
        <f t="shared" si="1"/>
        <v/>
      </c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1"/>
      <c r="AC94" s="93" t="str">
        <f t="shared" si="2"/>
        <v/>
      </c>
    </row>
    <row r="95" spans="2:29" ht="15.75" x14ac:dyDescent="0.25">
      <c r="B95" s="268" t="str">
        <f t="shared" si="0"/>
        <v/>
      </c>
      <c r="C95" s="346" t="str">
        <f>IF('תנאי סף'!$AK95&lt;&gt;1,"",'תנאי סף'!C95)</f>
        <v/>
      </c>
      <c r="D95" s="346" t="str">
        <f>IF('תנאי סף'!$AK95&lt;&gt;1,"",'תנאי סף'!D95)</f>
        <v/>
      </c>
      <c r="E95" s="346" t="str">
        <f>IF('תנאי סף'!$AK95&lt;&gt;1,"",'תנאי סף'!E95)</f>
        <v/>
      </c>
      <c r="F95" s="346" t="str">
        <f>IF('תנאי סף'!$AK95&lt;&gt;1,"",'תנאי סף'!F95)</f>
        <v/>
      </c>
      <c r="G95" s="81" t="str">
        <f>IF(F95="","",IF('מכפיל בעלי מוגבלות'!I95="",$AD$1,'מכפיל בעלי מוגבלות'!I95))</f>
        <v/>
      </c>
      <c r="H95" s="89" t="str">
        <f>IF(F95="","",IF('מכפיל בעלי מוגבלות'!H95="",$AD$1,'מכפיל בעלי מוגבלות'!H95))</f>
        <v/>
      </c>
      <c r="I95" s="89" t="str">
        <f>IF(B95="","",'התחשיב הבסיסי'!AI95)</f>
        <v/>
      </c>
      <c r="J95" s="81" t="str">
        <f>IF(F95="","",'מכפיל בעלי מוגבלות'!N95)</f>
        <v/>
      </c>
      <c r="K95" s="90" t="str">
        <f>IF(F95="","",'מכפיל בעלי מוגבלות'!AZ95)</f>
        <v/>
      </c>
      <c r="L95" s="359" t="str">
        <f>IF($F95="","",'הגבלה לסכום מבוקש ולתקציב 75%'!I95)</f>
        <v/>
      </c>
      <c r="M95" s="92" t="str">
        <f>'הגבלה לסכום מבוקש ולתקציב 75%'!Z95</f>
        <v/>
      </c>
      <c r="N95" s="360" t="str">
        <f t="shared" si="1"/>
        <v/>
      </c>
      <c r="O95" s="361"/>
      <c r="P95" s="361"/>
      <c r="Q95" s="361"/>
      <c r="R95" s="361"/>
      <c r="S95" s="361"/>
      <c r="T95" s="361"/>
      <c r="U95" s="361"/>
      <c r="V95" s="361"/>
      <c r="W95" s="361"/>
      <c r="X95" s="361"/>
      <c r="Y95" s="361"/>
      <c r="Z95" s="361"/>
      <c r="AA95" s="361"/>
      <c r="AB95" s="361"/>
      <c r="AC95" s="93" t="str">
        <f t="shared" si="2"/>
        <v/>
      </c>
    </row>
    <row r="96" spans="2:29" ht="15.75" x14ac:dyDescent="0.25">
      <c r="B96" s="268" t="str">
        <f t="shared" ref="B96:B130" si="3">IF(F96="","",ROW()-30)</f>
        <v/>
      </c>
      <c r="C96" s="346" t="str">
        <f>IF('תנאי סף'!$AK96&lt;&gt;1,"",'תנאי סף'!C96)</f>
        <v/>
      </c>
      <c r="D96" s="346" t="str">
        <f>IF('תנאי סף'!$AK96&lt;&gt;1,"",'תנאי סף'!D96)</f>
        <v/>
      </c>
      <c r="E96" s="346" t="str">
        <f>IF('תנאי סף'!$AK96&lt;&gt;1,"",'תנאי סף'!E96)</f>
        <v/>
      </c>
      <c r="F96" s="346" t="str">
        <f>IF('תנאי סף'!$AK96&lt;&gt;1,"",'תנאי סף'!F96)</f>
        <v/>
      </c>
      <c r="G96" s="81" t="str">
        <f>IF(F96="","",IF('מכפיל בעלי מוגבלות'!I96="",$AD$1,'מכפיל בעלי מוגבלות'!I96))</f>
        <v/>
      </c>
      <c r="H96" s="89" t="str">
        <f>IF(F96="","",IF('מכפיל בעלי מוגבלות'!H96="",$AD$1,'מכפיל בעלי מוגבלות'!H96))</f>
        <v/>
      </c>
      <c r="I96" s="89" t="str">
        <f>IF(B96="","",'התחשיב הבסיסי'!AI96)</f>
        <v/>
      </c>
      <c r="J96" s="81" t="str">
        <f>IF(F96="","",'מכפיל בעלי מוגבלות'!N96)</f>
        <v/>
      </c>
      <c r="K96" s="90" t="str">
        <f>IF(F96="","",'מכפיל בעלי מוגבלות'!AZ96)</f>
        <v/>
      </c>
      <c r="L96" s="359" t="str">
        <f>IF($F96="","",'הגבלה לסכום מבוקש ולתקציב 75%'!I96)</f>
        <v/>
      </c>
      <c r="M96" s="92" t="str">
        <f>'הגבלה לסכום מבוקש ולתקציב 75%'!Z96</f>
        <v/>
      </c>
      <c r="N96" s="360" t="str">
        <f t="shared" ref="N96:N130" si="4">IFERROR(IF(F96="","",M96-H96),$AD$1)</f>
        <v/>
      </c>
      <c r="O96" s="361"/>
      <c r="P96" s="361"/>
      <c r="Q96" s="361"/>
      <c r="R96" s="361"/>
      <c r="S96" s="361"/>
      <c r="T96" s="361"/>
      <c r="U96" s="361"/>
      <c r="V96" s="361"/>
      <c r="W96" s="361"/>
      <c r="X96" s="361"/>
      <c r="Y96" s="361"/>
      <c r="Z96" s="361"/>
      <c r="AA96" s="361"/>
      <c r="AB96" s="361"/>
      <c r="AC96" s="93" t="str">
        <f t="shared" ref="AC96:AC130" si="5">IFERROR(IF(F96="","",N96/H96),$AD$1)</f>
        <v/>
      </c>
    </row>
    <row r="97" spans="2:29" ht="15.75" x14ac:dyDescent="0.25">
      <c r="B97" s="268" t="str">
        <f t="shared" si="3"/>
        <v/>
      </c>
      <c r="C97" s="346" t="str">
        <f>IF('תנאי סף'!$AK97&lt;&gt;1,"",'תנאי סף'!C97)</f>
        <v/>
      </c>
      <c r="D97" s="346" t="str">
        <f>IF('תנאי סף'!$AK97&lt;&gt;1,"",'תנאי סף'!D97)</f>
        <v/>
      </c>
      <c r="E97" s="346" t="str">
        <f>IF('תנאי סף'!$AK97&lt;&gt;1,"",'תנאי סף'!E97)</f>
        <v/>
      </c>
      <c r="F97" s="346" t="str">
        <f>IF('תנאי סף'!$AK97&lt;&gt;1,"",'תנאי סף'!F97)</f>
        <v/>
      </c>
      <c r="G97" s="81" t="str">
        <f>IF(F97="","",IF('מכפיל בעלי מוגבלות'!I97="",$AD$1,'מכפיל בעלי מוגבלות'!I97))</f>
        <v/>
      </c>
      <c r="H97" s="89" t="str">
        <f>IF(F97="","",IF('מכפיל בעלי מוגבלות'!H97="",$AD$1,'מכפיל בעלי מוגבלות'!H97))</f>
        <v/>
      </c>
      <c r="I97" s="89" t="str">
        <f>IF(B97="","",'התחשיב הבסיסי'!AI97)</f>
        <v/>
      </c>
      <c r="J97" s="81" t="str">
        <f>IF(F97="","",'מכפיל בעלי מוגבלות'!N97)</f>
        <v/>
      </c>
      <c r="K97" s="90" t="str">
        <f>IF(F97="","",'מכפיל בעלי מוגבלות'!AZ97)</f>
        <v/>
      </c>
      <c r="L97" s="359" t="str">
        <f>IF($F97="","",'הגבלה לסכום מבוקש ולתקציב 75%'!I97)</f>
        <v/>
      </c>
      <c r="M97" s="92" t="str">
        <f>'הגבלה לסכום מבוקש ולתקציב 75%'!Z97</f>
        <v/>
      </c>
      <c r="N97" s="360" t="str">
        <f t="shared" si="4"/>
        <v/>
      </c>
      <c r="O97" s="361"/>
      <c r="P97" s="361"/>
      <c r="Q97" s="361"/>
      <c r="R97" s="361"/>
      <c r="S97" s="361"/>
      <c r="T97" s="361"/>
      <c r="U97" s="361"/>
      <c r="V97" s="361"/>
      <c r="W97" s="361"/>
      <c r="X97" s="361"/>
      <c r="Y97" s="361"/>
      <c r="Z97" s="361"/>
      <c r="AA97" s="361"/>
      <c r="AB97" s="361"/>
      <c r="AC97" s="93" t="str">
        <f t="shared" si="5"/>
        <v/>
      </c>
    </row>
    <row r="98" spans="2:29" ht="15.75" x14ac:dyDescent="0.25">
      <c r="B98" s="268" t="str">
        <f t="shared" si="3"/>
        <v/>
      </c>
      <c r="C98" s="346" t="str">
        <f>IF('תנאי סף'!$AK98&lt;&gt;1,"",'תנאי סף'!C98)</f>
        <v/>
      </c>
      <c r="D98" s="346" t="str">
        <f>IF('תנאי סף'!$AK98&lt;&gt;1,"",'תנאי סף'!D98)</f>
        <v/>
      </c>
      <c r="E98" s="346" t="str">
        <f>IF('תנאי סף'!$AK98&lt;&gt;1,"",'תנאי סף'!E98)</f>
        <v/>
      </c>
      <c r="F98" s="346" t="str">
        <f>IF('תנאי סף'!$AK98&lt;&gt;1,"",'תנאי סף'!F98)</f>
        <v/>
      </c>
      <c r="G98" s="81" t="str">
        <f>IF(F98="","",IF('מכפיל בעלי מוגבלות'!I98="",$AD$1,'מכפיל בעלי מוגבלות'!I98))</f>
        <v/>
      </c>
      <c r="H98" s="89" t="str">
        <f>IF(F98="","",IF('מכפיל בעלי מוגבלות'!H98="",$AD$1,'מכפיל בעלי מוגבלות'!H98))</f>
        <v/>
      </c>
      <c r="I98" s="89" t="str">
        <f>IF(B98="","",'התחשיב הבסיסי'!AI98)</f>
        <v/>
      </c>
      <c r="J98" s="81" t="str">
        <f>IF(F98="","",'מכפיל בעלי מוגבלות'!N98)</f>
        <v/>
      </c>
      <c r="K98" s="90" t="str">
        <f>IF(F98="","",'מכפיל בעלי מוגבלות'!AZ98)</f>
        <v/>
      </c>
      <c r="L98" s="359" t="str">
        <f>IF($F98="","",'הגבלה לסכום מבוקש ולתקציב 75%'!I98)</f>
        <v/>
      </c>
      <c r="M98" s="92" t="str">
        <f>'הגבלה לסכום מבוקש ולתקציב 75%'!Z98</f>
        <v/>
      </c>
      <c r="N98" s="360" t="str">
        <f t="shared" si="4"/>
        <v/>
      </c>
      <c r="O98" s="361"/>
      <c r="P98" s="361"/>
      <c r="Q98" s="361"/>
      <c r="R98" s="361"/>
      <c r="S98" s="361"/>
      <c r="T98" s="361"/>
      <c r="U98" s="361"/>
      <c r="V98" s="361"/>
      <c r="W98" s="361"/>
      <c r="X98" s="361"/>
      <c r="Y98" s="361"/>
      <c r="Z98" s="361"/>
      <c r="AA98" s="361"/>
      <c r="AB98" s="361"/>
      <c r="AC98" s="93" t="str">
        <f t="shared" si="5"/>
        <v/>
      </c>
    </row>
    <row r="99" spans="2:29" ht="15.75" x14ac:dyDescent="0.25">
      <c r="B99" s="268" t="str">
        <f t="shared" si="3"/>
        <v/>
      </c>
      <c r="C99" s="346" t="str">
        <f>IF('תנאי סף'!$AK99&lt;&gt;1,"",'תנאי סף'!C99)</f>
        <v/>
      </c>
      <c r="D99" s="346" t="str">
        <f>IF('תנאי סף'!$AK99&lt;&gt;1,"",'תנאי סף'!D99)</f>
        <v/>
      </c>
      <c r="E99" s="346" t="str">
        <f>IF('תנאי סף'!$AK99&lt;&gt;1,"",'תנאי סף'!E99)</f>
        <v/>
      </c>
      <c r="F99" s="346" t="str">
        <f>IF('תנאי סף'!$AK99&lt;&gt;1,"",'תנאי סף'!F99)</f>
        <v/>
      </c>
      <c r="G99" s="81" t="str">
        <f>IF(F99="","",IF('מכפיל בעלי מוגבלות'!I99="",$AD$1,'מכפיל בעלי מוגבלות'!I99))</f>
        <v/>
      </c>
      <c r="H99" s="89" t="str">
        <f>IF(F99="","",IF('מכפיל בעלי מוגבלות'!H99="",$AD$1,'מכפיל בעלי מוגבלות'!H99))</f>
        <v/>
      </c>
      <c r="I99" s="89" t="str">
        <f>IF(B99="","",'התחשיב הבסיסי'!AI99)</f>
        <v/>
      </c>
      <c r="J99" s="81" t="str">
        <f>IF(F99="","",'מכפיל בעלי מוגבלות'!N99)</f>
        <v/>
      </c>
      <c r="K99" s="90" t="str">
        <f>IF(F99="","",'מכפיל בעלי מוגבלות'!AZ99)</f>
        <v/>
      </c>
      <c r="L99" s="359" t="str">
        <f>IF($F99="","",'הגבלה לסכום מבוקש ולתקציב 75%'!I99)</f>
        <v/>
      </c>
      <c r="M99" s="92" t="str">
        <f>'הגבלה לסכום מבוקש ולתקציב 75%'!Z99</f>
        <v/>
      </c>
      <c r="N99" s="360" t="str">
        <f t="shared" si="4"/>
        <v/>
      </c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1"/>
      <c r="AC99" s="93" t="str">
        <f t="shared" si="5"/>
        <v/>
      </c>
    </row>
    <row r="100" spans="2:29" ht="15.75" x14ac:dyDescent="0.25">
      <c r="B100" s="268" t="str">
        <f t="shared" si="3"/>
        <v/>
      </c>
      <c r="C100" s="346" t="str">
        <f>IF('תנאי סף'!$AK100&lt;&gt;1,"",'תנאי סף'!C100)</f>
        <v/>
      </c>
      <c r="D100" s="346" t="str">
        <f>IF('תנאי סף'!$AK100&lt;&gt;1,"",'תנאי סף'!D100)</f>
        <v/>
      </c>
      <c r="E100" s="346" t="str">
        <f>IF('תנאי סף'!$AK100&lt;&gt;1,"",'תנאי סף'!E100)</f>
        <v/>
      </c>
      <c r="F100" s="346" t="str">
        <f>IF('תנאי סף'!$AK100&lt;&gt;1,"",'תנאי סף'!F100)</f>
        <v/>
      </c>
      <c r="G100" s="81" t="str">
        <f>IF(F100="","",IF('מכפיל בעלי מוגבלות'!I100="",$AD$1,'מכפיל בעלי מוגבלות'!I100))</f>
        <v/>
      </c>
      <c r="H100" s="89" t="str">
        <f>IF(F100="","",IF('מכפיל בעלי מוגבלות'!H100="",$AD$1,'מכפיל בעלי מוגבלות'!H100))</f>
        <v/>
      </c>
      <c r="I100" s="89" t="str">
        <f>IF(B100="","",'התחשיב הבסיסי'!AI100)</f>
        <v/>
      </c>
      <c r="J100" s="81" t="str">
        <f>IF(F100="","",'מכפיל בעלי מוגבלות'!N100)</f>
        <v/>
      </c>
      <c r="K100" s="90" t="str">
        <f>IF(F100="","",'מכפיל בעלי מוגבלות'!AZ100)</f>
        <v/>
      </c>
      <c r="L100" s="359" t="str">
        <f>IF($F100="","",'הגבלה לסכום מבוקש ולתקציב 75%'!I100)</f>
        <v/>
      </c>
      <c r="M100" s="92" t="str">
        <f>'הגבלה לסכום מבוקש ולתקציב 75%'!Z100</f>
        <v/>
      </c>
      <c r="N100" s="360" t="str">
        <f t="shared" si="4"/>
        <v/>
      </c>
      <c r="O100" s="361"/>
      <c r="P100" s="361"/>
      <c r="Q100" s="361"/>
      <c r="R100" s="361"/>
      <c r="S100" s="361"/>
      <c r="T100" s="361"/>
      <c r="U100" s="361"/>
      <c r="V100" s="361"/>
      <c r="W100" s="361"/>
      <c r="X100" s="361"/>
      <c r="Y100" s="361"/>
      <c r="Z100" s="361"/>
      <c r="AA100" s="361"/>
      <c r="AB100" s="361"/>
      <c r="AC100" s="93" t="str">
        <f t="shared" si="5"/>
        <v/>
      </c>
    </row>
    <row r="101" spans="2:29" ht="15.75" x14ac:dyDescent="0.25">
      <c r="B101" s="268" t="str">
        <f t="shared" si="3"/>
        <v/>
      </c>
      <c r="C101" s="346" t="str">
        <f>IF('תנאי סף'!$AK101&lt;&gt;1,"",'תנאי סף'!C101)</f>
        <v/>
      </c>
      <c r="D101" s="346" t="str">
        <f>IF('תנאי סף'!$AK101&lt;&gt;1,"",'תנאי סף'!D101)</f>
        <v/>
      </c>
      <c r="E101" s="346" t="str">
        <f>IF('תנאי סף'!$AK101&lt;&gt;1,"",'תנאי סף'!E101)</f>
        <v/>
      </c>
      <c r="F101" s="346" t="str">
        <f>IF('תנאי סף'!$AK101&lt;&gt;1,"",'תנאי סף'!F101)</f>
        <v/>
      </c>
      <c r="G101" s="81" t="str">
        <f>IF(F101="","",IF('מכפיל בעלי מוגבלות'!I101="",$AD$1,'מכפיל בעלי מוגבלות'!I101))</f>
        <v/>
      </c>
      <c r="H101" s="89" t="str">
        <f>IF(F101="","",IF('מכפיל בעלי מוגבלות'!H101="",$AD$1,'מכפיל בעלי מוגבלות'!H101))</f>
        <v/>
      </c>
      <c r="I101" s="89" t="str">
        <f>IF(B101="","",'התחשיב הבסיסי'!AI101)</f>
        <v/>
      </c>
      <c r="J101" s="81" t="str">
        <f>IF(F101="","",'מכפיל בעלי מוגבלות'!N101)</f>
        <v/>
      </c>
      <c r="K101" s="90" t="str">
        <f>IF(F101="","",'מכפיל בעלי מוגבלות'!AZ101)</f>
        <v/>
      </c>
      <c r="L101" s="359" t="str">
        <f>IF($F101="","",'הגבלה לסכום מבוקש ולתקציב 75%'!I101)</f>
        <v/>
      </c>
      <c r="M101" s="92" t="str">
        <f>'הגבלה לסכום מבוקש ולתקציב 75%'!Z101</f>
        <v/>
      </c>
      <c r="N101" s="360" t="str">
        <f t="shared" si="4"/>
        <v/>
      </c>
      <c r="O101" s="361"/>
      <c r="P101" s="361"/>
      <c r="Q101" s="361"/>
      <c r="R101" s="361"/>
      <c r="S101" s="361"/>
      <c r="T101" s="361"/>
      <c r="U101" s="361"/>
      <c r="V101" s="361"/>
      <c r="W101" s="361"/>
      <c r="X101" s="361"/>
      <c r="Y101" s="361"/>
      <c r="Z101" s="361"/>
      <c r="AA101" s="361"/>
      <c r="AB101" s="361"/>
      <c r="AC101" s="93" t="str">
        <f t="shared" si="5"/>
        <v/>
      </c>
    </row>
    <row r="102" spans="2:29" ht="15.75" x14ac:dyDescent="0.25">
      <c r="B102" s="268" t="str">
        <f t="shared" si="3"/>
        <v/>
      </c>
      <c r="C102" s="346" t="str">
        <f>IF('תנאי סף'!$AK102&lt;&gt;1,"",'תנאי סף'!C102)</f>
        <v/>
      </c>
      <c r="D102" s="346" t="str">
        <f>IF('תנאי סף'!$AK102&lt;&gt;1,"",'תנאי סף'!D102)</f>
        <v/>
      </c>
      <c r="E102" s="346" t="str">
        <f>IF('תנאי סף'!$AK102&lt;&gt;1,"",'תנאי סף'!E102)</f>
        <v/>
      </c>
      <c r="F102" s="346" t="str">
        <f>IF('תנאי סף'!$AK102&lt;&gt;1,"",'תנאי סף'!F102)</f>
        <v/>
      </c>
      <c r="G102" s="81" t="str">
        <f>IF(F102="","",IF('מכפיל בעלי מוגבלות'!I102="",$AD$1,'מכפיל בעלי מוגבלות'!I102))</f>
        <v/>
      </c>
      <c r="H102" s="89" t="str">
        <f>IF(F102="","",IF('מכפיל בעלי מוגבלות'!H102="",$AD$1,'מכפיל בעלי מוגבלות'!H102))</f>
        <v/>
      </c>
      <c r="I102" s="89" t="str">
        <f>IF(B102="","",'התחשיב הבסיסי'!AI102)</f>
        <v/>
      </c>
      <c r="J102" s="81" t="str">
        <f>IF(F102="","",'מכפיל בעלי מוגבלות'!N102)</f>
        <v/>
      </c>
      <c r="K102" s="90" t="str">
        <f>IF(F102="","",'מכפיל בעלי מוגבלות'!AZ102)</f>
        <v/>
      </c>
      <c r="L102" s="359" t="str">
        <f>IF($F102="","",'הגבלה לסכום מבוקש ולתקציב 75%'!I102)</f>
        <v/>
      </c>
      <c r="M102" s="92" t="str">
        <f>'הגבלה לסכום מבוקש ולתקציב 75%'!Z102</f>
        <v/>
      </c>
      <c r="N102" s="360" t="str">
        <f t="shared" si="4"/>
        <v/>
      </c>
      <c r="O102" s="361"/>
      <c r="P102" s="361"/>
      <c r="Q102" s="361"/>
      <c r="R102" s="361"/>
      <c r="S102" s="361"/>
      <c r="T102" s="361"/>
      <c r="U102" s="361"/>
      <c r="V102" s="361"/>
      <c r="W102" s="361"/>
      <c r="X102" s="361"/>
      <c r="Y102" s="361"/>
      <c r="Z102" s="361"/>
      <c r="AA102" s="361"/>
      <c r="AB102" s="361"/>
      <c r="AC102" s="93" t="str">
        <f t="shared" si="5"/>
        <v/>
      </c>
    </row>
    <row r="103" spans="2:29" ht="15.75" x14ac:dyDescent="0.25">
      <c r="B103" s="268" t="str">
        <f t="shared" si="3"/>
        <v/>
      </c>
      <c r="C103" s="346" t="str">
        <f>IF('תנאי סף'!$AK103&lt;&gt;1,"",'תנאי סף'!C103)</f>
        <v/>
      </c>
      <c r="D103" s="346" t="str">
        <f>IF('תנאי סף'!$AK103&lt;&gt;1,"",'תנאי סף'!D103)</f>
        <v/>
      </c>
      <c r="E103" s="346" t="str">
        <f>IF('תנאי סף'!$AK103&lt;&gt;1,"",'תנאי סף'!E103)</f>
        <v/>
      </c>
      <c r="F103" s="346" t="str">
        <f>IF('תנאי סף'!$AK103&lt;&gt;1,"",'תנאי סף'!F103)</f>
        <v/>
      </c>
      <c r="G103" s="81" t="str">
        <f>IF(F103="","",IF('מכפיל בעלי מוגבלות'!I103="",$AD$1,'מכפיל בעלי מוגבלות'!I103))</f>
        <v/>
      </c>
      <c r="H103" s="89" t="str">
        <f>IF(F103="","",IF('מכפיל בעלי מוגבלות'!H103="",$AD$1,'מכפיל בעלי מוגבלות'!H103))</f>
        <v/>
      </c>
      <c r="I103" s="89" t="str">
        <f>IF(B103="","",'התחשיב הבסיסי'!AI103)</f>
        <v/>
      </c>
      <c r="J103" s="81" t="str">
        <f>IF(F103="","",'מכפיל בעלי מוגבלות'!N103)</f>
        <v/>
      </c>
      <c r="K103" s="90" t="str">
        <f>IF(F103="","",'מכפיל בעלי מוגבלות'!AZ103)</f>
        <v/>
      </c>
      <c r="L103" s="359" t="str">
        <f>IF($F103="","",'הגבלה לסכום מבוקש ולתקציב 75%'!I103)</f>
        <v/>
      </c>
      <c r="M103" s="92" t="str">
        <f>'הגבלה לסכום מבוקש ולתקציב 75%'!Z103</f>
        <v/>
      </c>
      <c r="N103" s="360" t="str">
        <f t="shared" si="4"/>
        <v/>
      </c>
      <c r="O103" s="361"/>
      <c r="P103" s="361"/>
      <c r="Q103" s="361"/>
      <c r="R103" s="361"/>
      <c r="S103" s="361"/>
      <c r="T103" s="361"/>
      <c r="U103" s="361"/>
      <c r="V103" s="361"/>
      <c r="W103" s="361"/>
      <c r="X103" s="361"/>
      <c r="Y103" s="361"/>
      <c r="Z103" s="361"/>
      <c r="AA103" s="361"/>
      <c r="AB103" s="361"/>
      <c r="AC103" s="93" t="str">
        <f t="shared" si="5"/>
        <v/>
      </c>
    </row>
    <row r="104" spans="2:29" ht="15.75" x14ac:dyDescent="0.25">
      <c r="B104" s="268" t="str">
        <f t="shared" si="3"/>
        <v/>
      </c>
      <c r="C104" s="346" t="str">
        <f>IF('תנאי סף'!$AK104&lt;&gt;1,"",'תנאי סף'!C104)</f>
        <v/>
      </c>
      <c r="D104" s="346" t="str">
        <f>IF('תנאי סף'!$AK104&lt;&gt;1,"",'תנאי סף'!D104)</f>
        <v/>
      </c>
      <c r="E104" s="346" t="str">
        <f>IF('תנאי סף'!$AK104&lt;&gt;1,"",'תנאי סף'!E104)</f>
        <v/>
      </c>
      <c r="F104" s="346" t="str">
        <f>IF('תנאי סף'!$AK104&lt;&gt;1,"",'תנאי סף'!F104)</f>
        <v/>
      </c>
      <c r="G104" s="81" t="str">
        <f>IF(F104="","",IF('מכפיל בעלי מוגבלות'!I104="",$AD$1,'מכפיל בעלי מוגבלות'!I104))</f>
        <v/>
      </c>
      <c r="H104" s="89" t="str">
        <f>IF(F104="","",IF('מכפיל בעלי מוגבלות'!H104="",$AD$1,'מכפיל בעלי מוגבלות'!H104))</f>
        <v/>
      </c>
      <c r="I104" s="89" t="str">
        <f>IF(B104="","",'התחשיב הבסיסי'!AI104)</f>
        <v/>
      </c>
      <c r="J104" s="81" t="str">
        <f>IF(F104="","",'מכפיל בעלי מוגבלות'!N104)</f>
        <v/>
      </c>
      <c r="K104" s="90" t="str">
        <f>IF(F104="","",'מכפיל בעלי מוגבלות'!AZ104)</f>
        <v/>
      </c>
      <c r="L104" s="359" t="str">
        <f>IF($F104="","",'הגבלה לסכום מבוקש ולתקציב 75%'!I104)</f>
        <v/>
      </c>
      <c r="M104" s="92" t="str">
        <f>'הגבלה לסכום מבוקש ולתקציב 75%'!Z104</f>
        <v/>
      </c>
      <c r="N104" s="360" t="str">
        <f t="shared" si="4"/>
        <v/>
      </c>
      <c r="O104" s="361"/>
      <c r="P104" s="361"/>
      <c r="Q104" s="361"/>
      <c r="R104" s="361"/>
      <c r="S104" s="361"/>
      <c r="T104" s="361"/>
      <c r="U104" s="361"/>
      <c r="V104" s="361"/>
      <c r="W104" s="361"/>
      <c r="X104" s="361"/>
      <c r="Y104" s="361"/>
      <c r="Z104" s="361"/>
      <c r="AA104" s="361"/>
      <c r="AB104" s="361"/>
      <c r="AC104" s="93" t="str">
        <f t="shared" si="5"/>
        <v/>
      </c>
    </row>
    <row r="105" spans="2:29" ht="15.75" x14ac:dyDescent="0.25">
      <c r="B105" s="268" t="str">
        <f t="shared" si="3"/>
        <v/>
      </c>
      <c r="C105" s="346" t="str">
        <f>IF('תנאי סף'!$AK105&lt;&gt;1,"",'תנאי סף'!C105)</f>
        <v/>
      </c>
      <c r="D105" s="346" t="str">
        <f>IF('תנאי סף'!$AK105&lt;&gt;1,"",'תנאי סף'!D105)</f>
        <v/>
      </c>
      <c r="E105" s="346" t="str">
        <f>IF('תנאי סף'!$AK105&lt;&gt;1,"",'תנאי סף'!E105)</f>
        <v/>
      </c>
      <c r="F105" s="346" t="str">
        <f>IF('תנאי סף'!$AK105&lt;&gt;1,"",'תנאי סף'!F105)</f>
        <v/>
      </c>
      <c r="G105" s="81" t="str">
        <f>IF(F105="","",IF('מכפיל בעלי מוגבלות'!I105="",$AD$1,'מכפיל בעלי מוגבלות'!I105))</f>
        <v/>
      </c>
      <c r="H105" s="89" t="str">
        <f>IF(F105="","",IF('מכפיל בעלי מוגבלות'!H105="",$AD$1,'מכפיל בעלי מוגבלות'!H105))</f>
        <v/>
      </c>
      <c r="I105" s="89" t="str">
        <f>IF(B105="","",'התחשיב הבסיסי'!AI105)</f>
        <v/>
      </c>
      <c r="J105" s="81" t="str">
        <f>IF(F105="","",'מכפיל בעלי מוגבלות'!N105)</f>
        <v/>
      </c>
      <c r="K105" s="90" t="str">
        <f>IF(F105="","",'מכפיל בעלי מוגבלות'!AZ105)</f>
        <v/>
      </c>
      <c r="L105" s="359" t="str">
        <f>IF($F105="","",'הגבלה לסכום מבוקש ולתקציב 75%'!I105)</f>
        <v/>
      </c>
      <c r="M105" s="92" t="str">
        <f>'הגבלה לסכום מבוקש ולתקציב 75%'!Z105</f>
        <v/>
      </c>
      <c r="N105" s="360" t="str">
        <f t="shared" si="4"/>
        <v/>
      </c>
      <c r="O105" s="361"/>
      <c r="P105" s="361"/>
      <c r="Q105" s="361"/>
      <c r="R105" s="361"/>
      <c r="S105" s="361"/>
      <c r="T105" s="361"/>
      <c r="U105" s="361"/>
      <c r="V105" s="361"/>
      <c r="W105" s="361"/>
      <c r="X105" s="361"/>
      <c r="Y105" s="361"/>
      <c r="Z105" s="361"/>
      <c r="AA105" s="361"/>
      <c r="AB105" s="361"/>
      <c r="AC105" s="93" t="str">
        <f t="shared" si="5"/>
        <v/>
      </c>
    </row>
    <row r="106" spans="2:29" ht="15.75" x14ac:dyDescent="0.25">
      <c r="B106" s="268" t="str">
        <f t="shared" si="3"/>
        <v/>
      </c>
      <c r="C106" s="346" t="str">
        <f>IF('תנאי סף'!$AK106&lt;&gt;1,"",'תנאי סף'!C106)</f>
        <v/>
      </c>
      <c r="D106" s="346" t="str">
        <f>IF('תנאי סף'!$AK106&lt;&gt;1,"",'תנאי סף'!D106)</f>
        <v/>
      </c>
      <c r="E106" s="346" t="str">
        <f>IF('תנאי סף'!$AK106&lt;&gt;1,"",'תנאי סף'!E106)</f>
        <v/>
      </c>
      <c r="F106" s="346" t="str">
        <f>IF('תנאי סף'!$AK106&lt;&gt;1,"",'תנאי סף'!F106)</f>
        <v/>
      </c>
      <c r="G106" s="81" t="str">
        <f>IF(F106="","",IF('מכפיל בעלי מוגבלות'!I106="",$AD$1,'מכפיל בעלי מוגבלות'!I106))</f>
        <v/>
      </c>
      <c r="H106" s="89" t="str">
        <f>IF(F106="","",IF('מכפיל בעלי מוגבלות'!H106="",$AD$1,'מכפיל בעלי מוגבלות'!H106))</f>
        <v/>
      </c>
      <c r="I106" s="89" t="str">
        <f>IF(B106="","",'התחשיב הבסיסי'!AI106)</f>
        <v/>
      </c>
      <c r="J106" s="81" t="str">
        <f>IF(F106="","",'מכפיל בעלי מוגבלות'!N106)</f>
        <v/>
      </c>
      <c r="K106" s="90" t="str">
        <f>IF(F106="","",'מכפיל בעלי מוגבלות'!AZ106)</f>
        <v/>
      </c>
      <c r="L106" s="359" t="str">
        <f>IF($F106="","",'הגבלה לסכום מבוקש ולתקציב 75%'!I106)</f>
        <v/>
      </c>
      <c r="M106" s="92" t="str">
        <f>'הגבלה לסכום מבוקש ולתקציב 75%'!Z106</f>
        <v/>
      </c>
      <c r="N106" s="360" t="str">
        <f t="shared" si="4"/>
        <v/>
      </c>
      <c r="O106" s="361"/>
      <c r="P106" s="361"/>
      <c r="Q106" s="361"/>
      <c r="R106" s="361"/>
      <c r="S106" s="361"/>
      <c r="T106" s="361"/>
      <c r="U106" s="361"/>
      <c r="V106" s="361"/>
      <c r="W106" s="361"/>
      <c r="X106" s="361"/>
      <c r="Y106" s="361"/>
      <c r="Z106" s="361"/>
      <c r="AA106" s="361"/>
      <c r="AB106" s="361"/>
      <c r="AC106" s="93" t="str">
        <f t="shared" si="5"/>
        <v/>
      </c>
    </row>
    <row r="107" spans="2:29" ht="15.75" x14ac:dyDescent="0.25">
      <c r="B107" s="268" t="str">
        <f t="shared" si="3"/>
        <v/>
      </c>
      <c r="C107" s="346" t="str">
        <f>IF('תנאי סף'!$AK107&lt;&gt;1,"",'תנאי סף'!C107)</f>
        <v/>
      </c>
      <c r="D107" s="346" t="str">
        <f>IF('תנאי סף'!$AK107&lt;&gt;1,"",'תנאי סף'!D107)</f>
        <v/>
      </c>
      <c r="E107" s="346" t="str">
        <f>IF('תנאי סף'!$AK107&lt;&gt;1,"",'תנאי סף'!E107)</f>
        <v/>
      </c>
      <c r="F107" s="346" t="str">
        <f>IF('תנאי סף'!$AK107&lt;&gt;1,"",'תנאי סף'!F107)</f>
        <v/>
      </c>
      <c r="G107" s="81" t="str">
        <f>IF(F107="","",IF('מכפיל בעלי מוגבלות'!I107="",$AD$1,'מכפיל בעלי מוגבלות'!I107))</f>
        <v/>
      </c>
      <c r="H107" s="89" t="str">
        <f>IF(F107="","",IF('מכפיל בעלי מוגבלות'!H107="",$AD$1,'מכפיל בעלי מוגבלות'!H107))</f>
        <v/>
      </c>
      <c r="I107" s="89" t="str">
        <f>IF(B107="","",'התחשיב הבסיסי'!AI107)</f>
        <v/>
      </c>
      <c r="J107" s="81" t="str">
        <f>IF(F107="","",'מכפיל בעלי מוגבלות'!N107)</f>
        <v/>
      </c>
      <c r="K107" s="90" t="str">
        <f>IF(F107="","",'מכפיל בעלי מוגבלות'!AZ107)</f>
        <v/>
      </c>
      <c r="L107" s="359" t="str">
        <f>IF($F107="","",'הגבלה לסכום מבוקש ולתקציב 75%'!I107)</f>
        <v/>
      </c>
      <c r="M107" s="92" t="str">
        <f>'הגבלה לסכום מבוקש ולתקציב 75%'!Z107</f>
        <v/>
      </c>
      <c r="N107" s="360" t="str">
        <f t="shared" si="4"/>
        <v/>
      </c>
      <c r="O107" s="361"/>
      <c r="P107" s="361"/>
      <c r="Q107" s="361"/>
      <c r="R107" s="361"/>
      <c r="S107" s="361"/>
      <c r="T107" s="361"/>
      <c r="U107" s="361"/>
      <c r="V107" s="361"/>
      <c r="W107" s="361"/>
      <c r="X107" s="361"/>
      <c r="Y107" s="361"/>
      <c r="Z107" s="361"/>
      <c r="AA107" s="361"/>
      <c r="AB107" s="361"/>
      <c r="AC107" s="93" t="str">
        <f t="shared" si="5"/>
        <v/>
      </c>
    </row>
    <row r="108" spans="2:29" ht="15.75" x14ac:dyDescent="0.25">
      <c r="B108" s="268" t="str">
        <f t="shared" si="3"/>
        <v/>
      </c>
      <c r="C108" s="346" t="str">
        <f>IF('תנאי סף'!$AK108&lt;&gt;1,"",'תנאי סף'!C108)</f>
        <v/>
      </c>
      <c r="D108" s="346" t="str">
        <f>IF('תנאי סף'!$AK108&lt;&gt;1,"",'תנאי סף'!D108)</f>
        <v/>
      </c>
      <c r="E108" s="346" t="str">
        <f>IF('תנאי סף'!$AK108&lt;&gt;1,"",'תנאי סף'!E108)</f>
        <v/>
      </c>
      <c r="F108" s="346" t="str">
        <f>IF('תנאי סף'!$AK108&lt;&gt;1,"",'תנאי סף'!F108)</f>
        <v/>
      </c>
      <c r="G108" s="81" t="str">
        <f>IF(F108="","",IF('מכפיל בעלי מוגבלות'!I108="",$AD$1,'מכפיל בעלי מוגבלות'!I108))</f>
        <v/>
      </c>
      <c r="H108" s="89" t="str">
        <f>IF(F108="","",IF('מכפיל בעלי מוגבלות'!H108="",$AD$1,'מכפיל בעלי מוגבלות'!H108))</f>
        <v/>
      </c>
      <c r="I108" s="89" t="str">
        <f>IF(B108="","",'התחשיב הבסיסי'!AI108)</f>
        <v/>
      </c>
      <c r="J108" s="81" t="str">
        <f>IF(F108="","",'מכפיל בעלי מוגבלות'!N108)</f>
        <v/>
      </c>
      <c r="K108" s="90" t="str">
        <f>IF(F108="","",'מכפיל בעלי מוגבלות'!AZ108)</f>
        <v/>
      </c>
      <c r="L108" s="359" t="str">
        <f>IF($F108="","",'הגבלה לסכום מבוקש ולתקציב 75%'!I108)</f>
        <v/>
      </c>
      <c r="M108" s="92" t="str">
        <f>'הגבלה לסכום מבוקש ולתקציב 75%'!Z108</f>
        <v/>
      </c>
      <c r="N108" s="360" t="str">
        <f t="shared" si="4"/>
        <v/>
      </c>
      <c r="O108" s="361"/>
      <c r="P108" s="361"/>
      <c r="Q108" s="361"/>
      <c r="R108" s="361"/>
      <c r="S108" s="361"/>
      <c r="T108" s="361"/>
      <c r="U108" s="361"/>
      <c r="V108" s="361"/>
      <c r="W108" s="361"/>
      <c r="X108" s="361"/>
      <c r="Y108" s="361"/>
      <c r="Z108" s="361"/>
      <c r="AA108" s="361"/>
      <c r="AB108" s="361"/>
      <c r="AC108" s="93" t="str">
        <f t="shared" si="5"/>
        <v/>
      </c>
    </row>
    <row r="109" spans="2:29" ht="15.75" x14ac:dyDescent="0.25">
      <c r="B109" s="268" t="str">
        <f t="shared" si="3"/>
        <v/>
      </c>
      <c r="C109" s="346" t="str">
        <f>IF('תנאי סף'!$AK109&lt;&gt;1,"",'תנאי סף'!C109)</f>
        <v/>
      </c>
      <c r="D109" s="346" t="str">
        <f>IF('תנאי סף'!$AK109&lt;&gt;1,"",'תנאי סף'!D109)</f>
        <v/>
      </c>
      <c r="E109" s="346" t="str">
        <f>IF('תנאי סף'!$AK109&lt;&gt;1,"",'תנאי סף'!E109)</f>
        <v/>
      </c>
      <c r="F109" s="346" t="str">
        <f>IF('תנאי סף'!$AK109&lt;&gt;1,"",'תנאי סף'!F109)</f>
        <v/>
      </c>
      <c r="G109" s="81" t="str">
        <f>IF(F109="","",IF('מכפיל בעלי מוגבלות'!I109="",$AD$1,'מכפיל בעלי מוגבלות'!I109))</f>
        <v/>
      </c>
      <c r="H109" s="89" t="str">
        <f>IF(F109="","",IF('מכפיל בעלי מוגבלות'!H109="",$AD$1,'מכפיל בעלי מוגבלות'!H109))</f>
        <v/>
      </c>
      <c r="I109" s="89" t="str">
        <f>IF(B109="","",'התחשיב הבסיסי'!AI109)</f>
        <v/>
      </c>
      <c r="J109" s="81" t="str">
        <f>IF(F109="","",'מכפיל בעלי מוגבלות'!N109)</f>
        <v/>
      </c>
      <c r="K109" s="90" t="str">
        <f>IF(F109="","",'מכפיל בעלי מוגבלות'!AZ109)</f>
        <v/>
      </c>
      <c r="L109" s="359" t="str">
        <f>IF($F109="","",'הגבלה לסכום מבוקש ולתקציב 75%'!I109)</f>
        <v/>
      </c>
      <c r="M109" s="92" t="str">
        <f>'הגבלה לסכום מבוקש ולתקציב 75%'!Z109</f>
        <v/>
      </c>
      <c r="N109" s="360" t="str">
        <f t="shared" si="4"/>
        <v/>
      </c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1"/>
      <c r="AC109" s="93" t="str">
        <f t="shared" si="5"/>
        <v/>
      </c>
    </row>
    <row r="110" spans="2:29" ht="15.75" x14ac:dyDescent="0.25">
      <c r="B110" s="268" t="str">
        <f t="shared" si="3"/>
        <v/>
      </c>
      <c r="C110" s="346" t="str">
        <f>IF('תנאי סף'!$AK110&lt;&gt;1,"",'תנאי סף'!C110)</f>
        <v/>
      </c>
      <c r="D110" s="346" t="str">
        <f>IF('תנאי סף'!$AK110&lt;&gt;1,"",'תנאי סף'!D110)</f>
        <v/>
      </c>
      <c r="E110" s="346" t="str">
        <f>IF('תנאי סף'!$AK110&lt;&gt;1,"",'תנאי סף'!E110)</f>
        <v/>
      </c>
      <c r="F110" s="346" t="str">
        <f>IF('תנאי סף'!$AK110&lt;&gt;1,"",'תנאי סף'!F110)</f>
        <v/>
      </c>
      <c r="G110" s="81" t="str">
        <f>IF(F110="","",IF('מכפיל בעלי מוגבלות'!I110="",$AD$1,'מכפיל בעלי מוגבלות'!I110))</f>
        <v/>
      </c>
      <c r="H110" s="89" t="str">
        <f>IF(F110="","",IF('מכפיל בעלי מוגבלות'!H110="",$AD$1,'מכפיל בעלי מוגבלות'!H110))</f>
        <v/>
      </c>
      <c r="I110" s="89" t="str">
        <f>IF(B110="","",'התחשיב הבסיסי'!AI110)</f>
        <v/>
      </c>
      <c r="J110" s="81" t="str">
        <f>IF(F110="","",'מכפיל בעלי מוגבלות'!N110)</f>
        <v/>
      </c>
      <c r="K110" s="90" t="str">
        <f>IF(F110="","",'מכפיל בעלי מוגבלות'!AZ110)</f>
        <v/>
      </c>
      <c r="L110" s="359" t="str">
        <f>IF($F110="","",'הגבלה לסכום מבוקש ולתקציב 75%'!I110)</f>
        <v/>
      </c>
      <c r="M110" s="92" t="str">
        <f>'הגבלה לסכום מבוקש ולתקציב 75%'!Z110</f>
        <v/>
      </c>
      <c r="N110" s="360" t="str">
        <f t="shared" si="4"/>
        <v/>
      </c>
      <c r="O110" s="361"/>
      <c r="P110" s="361"/>
      <c r="Q110" s="361"/>
      <c r="R110" s="361"/>
      <c r="S110" s="361"/>
      <c r="T110" s="361"/>
      <c r="U110" s="361"/>
      <c r="V110" s="361"/>
      <c r="W110" s="361"/>
      <c r="X110" s="361"/>
      <c r="Y110" s="361"/>
      <c r="Z110" s="361"/>
      <c r="AA110" s="361"/>
      <c r="AB110" s="361"/>
      <c r="AC110" s="93" t="str">
        <f t="shared" si="5"/>
        <v/>
      </c>
    </row>
    <row r="111" spans="2:29" ht="15.75" x14ac:dyDescent="0.25">
      <c r="B111" s="268" t="str">
        <f t="shared" si="3"/>
        <v/>
      </c>
      <c r="C111" s="346" t="str">
        <f>IF('תנאי סף'!$AK111&lt;&gt;1,"",'תנאי סף'!C111)</f>
        <v/>
      </c>
      <c r="D111" s="346" t="str">
        <f>IF('תנאי סף'!$AK111&lt;&gt;1,"",'תנאי סף'!D111)</f>
        <v/>
      </c>
      <c r="E111" s="346" t="str">
        <f>IF('תנאי סף'!$AK111&lt;&gt;1,"",'תנאי סף'!E111)</f>
        <v/>
      </c>
      <c r="F111" s="346" t="str">
        <f>IF('תנאי סף'!$AK111&lt;&gt;1,"",'תנאי סף'!F111)</f>
        <v/>
      </c>
      <c r="G111" s="81" t="str">
        <f>IF(F111="","",IF('מכפיל בעלי מוגבלות'!I111="",$AD$1,'מכפיל בעלי מוגבלות'!I111))</f>
        <v/>
      </c>
      <c r="H111" s="89" t="str">
        <f>IF(F111="","",IF('מכפיל בעלי מוגבלות'!H111="",$AD$1,'מכפיל בעלי מוגבלות'!H111))</f>
        <v/>
      </c>
      <c r="I111" s="89" t="str">
        <f>IF(B111="","",'התחשיב הבסיסי'!AI111)</f>
        <v/>
      </c>
      <c r="J111" s="81" t="str">
        <f>IF(F111="","",'מכפיל בעלי מוגבלות'!N111)</f>
        <v/>
      </c>
      <c r="K111" s="90" t="str">
        <f>IF(F111="","",'מכפיל בעלי מוגבלות'!AZ111)</f>
        <v/>
      </c>
      <c r="L111" s="359" t="str">
        <f>IF($F111="","",'הגבלה לסכום מבוקש ולתקציב 75%'!I111)</f>
        <v/>
      </c>
      <c r="M111" s="92" t="str">
        <f>'הגבלה לסכום מבוקש ולתקציב 75%'!Z111</f>
        <v/>
      </c>
      <c r="N111" s="360" t="str">
        <f t="shared" si="4"/>
        <v/>
      </c>
      <c r="O111" s="361"/>
      <c r="P111" s="361"/>
      <c r="Q111" s="361"/>
      <c r="R111" s="361"/>
      <c r="S111" s="361"/>
      <c r="T111" s="361"/>
      <c r="U111" s="361"/>
      <c r="V111" s="361"/>
      <c r="W111" s="361"/>
      <c r="X111" s="361"/>
      <c r="Y111" s="361"/>
      <c r="Z111" s="361"/>
      <c r="AA111" s="361"/>
      <c r="AB111" s="361"/>
      <c r="AC111" s="93" t="str">
        <f t="shared" si="5"/>
        <v/>
      </c>
    </row>
    <row r="112" spans="2:29" ht="15.75" x14ac:dyDescent="0.25">
      <c r="B112" s="268" t="str">
        <f t="shared" si="3"/>
        <v/>
      </c>
      <c r="C112" s="346" t="str">
        <f>IF('תנאי סף'!$AK112&lt;&gt;1,"",'תנאי סף'!C112)</f>
        <v/>
      </c>
      <c r="D112" s="346" t="str">
        <f>IF('תנאי סף'!$AK112&lt;&gt;1,"",'תנאי סף'!D112)</f>
        <v/>
      </c>
      <c r="E112" s="346" t="str">
        <f>IF('תנאי סף'!$AK112&lt;&gt;1,"",'תנאי סף'!E112)</f>
        <v/>
      </c>
      <c r="F112" s="346" t="str">
        <f>IF('תנאי סף'!$AK112&lt;&gt;1,"",'תנאי סף'!F112)</f>
        <v/>
      </c>
      <c r="G112" s="81" t="str">
        <f>IF(F112="","",IF('מכפיל בעלי מוגבלות'!I112="",$AD$1,'מכפיל בעלי מוגבלות'!I112))</f>
        <v/>
      </c>
      <c r="H112" s="89" t="str">
        <f>IF(F112="","",IF('מכפיל בעלי מוגבלות'!H112="",$AD$1,'מכפיל בעלי מוגבלות'!H112))</f>
        <v/>
      </c>
      <c r="I112" s="89" t="str">
        <f>IF(B112="","",'התחשיב הבסיסי'!AI112)</f>
        <v/>
      </c>
      <c r="J112" s="81" t="str">
        <f>IF(F112="","",'מכפיל בעלי מוגבלות'!N112)</f>
        <v/>
      </c>
      <c r="K112" s="90" t="str">
        <f>IF(F112="","",'מכפיל בעלי מוגבלות'!AZ112)</f>
        <v/>
      </c>
      <c r="L112" s="359" t="str">
        <f>IF($F112="","",'הגבלה לסכום מבוקש ולתקציב 75%'!I112)</f>
        <v/>
      </c>
      <c r="M112" s="92" t="str">
        <f>'הגבלה לסכום מבוקש ולתקציב 75%'!Z112</f>
        <v/>
      </c>
      <c r="N112" s="360" t="str">
        <f t="shared" si="4"/>
        <v/>
      </c>
      <c r="O112" s="361"/>
      <c r="P112" s="361"/>
      <c r="Q112" s="361"/>
      <c r="R112" s="361"/>
      <c r="S112" s="361"/>
      <c r="T112" s="361"/>
      <c r="U112" s="361"/>
      <c r="V112" s="361"/>
      <c r="W112" s="361"/>
      <c r="X112" s="361"/>
      <c r="Y112" s="361"/>
      <c r="Z112" s="361"/>
      <c r="AA112" s="361"/>
      <c r="AB112" s="361"/>
      <c r="AC112" s="93" t="str">
        <f t="shared" si="5"/>
        <v/>
      </c>
    </row>
    <row r="113" spans="2:29" ht="15.75" x14ac:dyDescent="0.25">
      <c r="B113" s="268" t="str">
        <f t="shared" si="3"/>
        <v/>
      </c>
      <c r="C113" s="346" t="str">
        <f>IF('תנאי סף'!$AK113&lt;&gt;1,"",'תנאי סף'!C113)</f>
        <v/>
      </c>
      <c r="D113" s="346" t="str">
        <f>IF('תנאי סף'!$AK113&lt;&gt;1,"",'תנאי סף'!D113)</f>
        <v/>
      </c>
      <c r="E113" s="346" t="str">
        <f>IF('תנאי סף'!$AK113&lt;&gt;1,"",'תנאי סף'!E113)</f>
        <v/>
      </c>
      <c r="F113" s="346" t="str">
        <f>IF('תנאי סף'!$AK113&lt;&gt;1,"",'תנאי סף'!F113)</f>
        <v/>
      </c>
      <c r="G113" s="81" t="str">
        <f>IF(F113="","",IF('מכפיל בעלי מוגבלות'!I113="",$AD$1,'מכפיל בעלי מוגבלות'!I113))</f>
        <v/>
      </c>
      <c r="H113" s="89" t="str">
        <f>IF(F113="","",IF('מכפיל בעלי מוגבלות'!H113="",$AD$1,'מכפיל בעלי מוגבלות'!H113))</f>
        <v/>
      </c>
      <c r="I113" s="89" t="str">
        <f>IF(B113="","",'התחשיב הבסיסי'!AI113)</f>
        <v/>
      </c>
      <c r="J113" s="81" t="str">
        <f>IF(F113="","",'מכפיל בעלי מוגבלות'!N113)</f>
        <v/>
      </c>
      <c r="K113" s="90" t="str">
        <f>IF(F113="","",'מכפיל בעלי מוגבלות'!AZ113)</f>
        <v/>
      </c>
      <c r="L113" s="359" t="str">
        <f>IF($F113="","",'הגבלה לסכום מבוקש ולתקציב 75%'!I113)</f>
        <v/>
      </c>
      <c r="M113" s="92" t="str">
        <f>'הגבלה לסכום מבוקש ולתקציב 75%'!Z113</f>
        <v/>
      </c>
      <c r="N113" s="360" t="str">
        <f t="shared" si="4"/>
        <v/>
      </c>
      <c r="O113" s="361"/>
      <c r="P113" s="361"/>
      <c r="Q113" s="361"/>
      <c r="R113" s="361"/>
      <c r="S113" s="361"/>
      <c r="T113" s="361"/>
      <c r="U113" s="361"/>
      <c r="V113" s="361"/>
      <c r="W113" s="361"/>
      <c r="X113" s="361"/>
      <c r="Y113" s="361"/>
      <c r="Z113" s="361"/>
      <c r="AA113" s="361"/>
      <c r="AB113" s="361"/>
      <c r="AC113" s="93" t="str">
        <f t="shared" si="5"/>
        <v/>
      </c>
    </row>
    <row r="114" spans="2:29" ht="15.75" x14ac:dyDescent="0.25">
      <c r="B114" s="268" t="str">
        <f t="shared" si="3"/>
        <v/>
      </c>
      <c r="C114" s="346" t="str">
        <f>IF('תנאי סף'!$AK114&lt;&gt;1,"",'תנאי סף'!C114)</f>
        <v/>
      </c>
      <c r="D114" s="346" t="str">
        <f>IF('תנאי סף'!$AK114&lt;&gt;1,"",'תנאי סף'!D114)</f>
        <v/>
      </c>
      <c r="E114" s="346" t="str">
        <f>IF('תנאי סף'!$AK114&lt;&gt;1,"",'תנאי סף'!E114)</f>
        <v/>
      </c>
      <c r="F114" s="346" t="str">
        <f>IF('תנאי סף'!$AK114&lt;&gt;1,"",'תנאי סף'!F114)</f>
        <v/>
      </c>
      <c r="G114" s="81" t="str">
        <f>IF(F114="","",IF('מכפיל בעלי מוגבלות'!I114="",$AD$1,'מכפיל בעלי מוגבלות'!I114))</f>
        <v/>
      </c>
      <c r="H114" s="89" t="str">
        <f>IF(F114="","",IF('מכפיל בעלי מוגבלות'!H114="",$AD$1,'מכפיל בעלי מוגבלות'!H114))</f>
        <v/>
      </c>
      <c r="I114" s="89" t="str">
        <f>IF(B114="","",'התחשיב הבסיסי'!AI114)</f>
        <v/>
      </c>
      <c r="J114" s="81" t="str">
        <f>IF(F114="","",'מכפיל בעלי מוגבלות'!N114)</f>
        <v/>
      </c>
      <c r="K114" s="90" t="str">
        <f>IF(F114="","",'מכפיל בעלי מוגבלות'!AZ114)</f>
        <v/>
      </c>
      <c r="L114" s="359" t="str">
        <f>IF($F114="","",'הגבלה לסכום מבוקש ולתקציב 75%'!I114)</f>
        <v/>
      </c>
      <c r="M114" s="92" t="str">
        <f>'הגבלה לסכום מבוקש ולתקציב 75%'!Z114</f>
        <v/>
      </c>
      <c r="N114" s="360" t="str">
        <f t="shared" si="4"/>
        <v/>
      </c>
      <c r="O114" s="361"/>
      <c r="P114" s="361"/>
      <c r="Q114" s="361"/>
      <c r="R114" s="361"/>
      <c r="S114" s="361"/>
      <c r="T114" s="361"/>
      <c r="U114" s="361"/>
      <c r="V114" s="361"/>
      <c r="W114" s="361"/>
      <c r="X114" s="361"/>
      <c r="Y114" s="361"/>
      <c r="Z114" s="361"/>
      <c r="AA114" s="361"/>
      <c r="AB114" s="361"/>
      <c r="AC114" s="93" t="str">
        <f t="shared" si="5"/>
        <v/>
      </c>
    </row>
    <row r="115" spans="2:29" ht="15.75" x14ac:dyDescent="0.25">
      <c r="B115" s="268" t="str">
        <f t="shared" si="3"/>
        <v/>
      </c>
      <c r="C115" s="346" t="str">
        <f>IF('תנאי סף'!$AK115&lt;&gt;1,"",'תנאי סף'!C115)</f>
        <v/>
      </c>
      <c r="D115" s="346" t="str">
        <f>IF('תנאי סף'!$AK115&lt;&gt;1,"",'תנאי סף'!D115)</f>
        <v/>
      </c>
      <c r="E115" s="346" t="str">
        <f>IF('תנאי סף'!$AK115&lt;&gt;1,"",'תנאי סף'!E115)</f>
        <v/>
      </c>
      <c r="F115" s="346" t="str">
        <f>IF('תנאי סף'!$AK115&lt;&gt;1,"",'תנאי סף'!F115)</f>
        <v/>
      </c>
      <c r="G115" s="81" t="str">
        <f>IF(F115="","",IF('מכפיל בעלי מוגבלות'!I115="",$AD$1,'מכפיל בעלי מוגבלות'!I115))</f>
        <v/>
      </c>
      <c r="H115" s="89" t="str">
        <f>IF(F115="","",IF('מכפיל בעלי מוגבלות'!H115="",$AD$1,'מכפיל בעלי מוגבלות'!H115))</f>
        <v/>
      </c>
      <c r="I115" s="89" t="str">
        <f>IF(B115="","",'התחשיב הבסיסי'!AI115)</f>
        <v/>
      </c>
      <c r="J115" s="81" t="str">
        <f>IF(F115="","",'מכפיל בעלי מוגבלות'!N115)</f>
        <v/>
      </c>
      <c r="K115" s="90" t="str">
        <f>IF(F115="","",'מכפיל בעלי מוגבלות'!AZ115)</f>
        <v/>
      </c>
      <c r="L115" s="359" t="str">
        <f>IF($F115="","",'הגבלה לסכום מבוקש ולתקציב 75%'!I115)</f>
        <v/>
      </c>
      <c r="M115" s="92" t="str">
        <f>'הגבלה לסכום מבוקש ולתקציב 75%'!Z115</f>
        <v/>
      </c>
      <c r="N115" s="360" t="str">
        <f t="shared" si="4"/>
        <v/>
      </c>
      <c r="O115" s="361"/>
      <c r="P115" s="361"/>
      <c r="Q115" s="361"/>
      <c r="R115" s="361"/>
      <c r="S115" s="361"/>
      <c r="T115" s="361"/>
      <c r="U115" s="361"/>
      <c r="V115" s="361"/>
      <c r="W115" s="361"/>
      <c r="X115" s="361"/>
      <c r="Y115" s="361"/>
      <c r="Z115" s="361"/>
      <c r="AA115" s="361"/>
      <c r="AB115" s="361"/>
      <c r="AC115" s="93" t="str">
        <f t="shared" si="5"/>
        <v/>
      </c>
    </row>
    <row r="116" spans="2:29" ht="15.75" x14ac:dyDescent="0.25">
      <c r="B116" s="268" t="str">
        <f t="shared" si="3"/>
        <v/>
      </c>
      <c r="C116" s="346" t="str">
        <f>IF('תנאי סף'!$AK116&lt;&gt;1,"",'תנאי סף'!C116)</f>
        <v/>
      </c>
      <c r="D116" s="346" t="str">
        <f>IF('תנאי סף'!$AK116&lt;&gt;1,"",'תנאי סף'!D116)</f>
        <v/>
      </c>
      <c r="E116" s="346" t="str">
        <f>IF('תנאי סף'!$AK116&lt;&gt;1,"",'תנאי סף'!E116)</f>
        <v/>
      </c>
      <c r="F116" s="346" t="str">
        <f>IF('תנאי סף'!$AK116&lt;&gt;1,"",'תנאי סף'!F116)</f>
        <v/>
      </c>
      <c r="G116" s="81" t="str">
        <f>IF(F116="","",IF('מכפיל בעלי מוגבלות'!I116="",$AD$1,'מכפיל בעלי מוגבלות'!I116))</f>
        <v/>
      </c>
      <c r="H116" s="89" t="str">
        <f>IF(F116="","",IF('מכפיל בעלי מוגבלות'!H116="",$AD$1,'מכפיל בעלי מוגבלות'!H116))</f>
        <v/>
      </c>
      <c r="I116" s="89" t="str">
        <f>IF(B116="","",'התחשיב הבסיסי'!AI116)</f>
        <v/>
      </c>
      <c r="J116" s="81" t="str">
        <f>IF(F116="","",'מכפיל בעלי מוגבלות'!N116)</f>
        <v/>
      </c>
      <c r="K116" s="90" t="str">
        <f>IF(F116="","",'מכפיל בעלי מוגבלות'!AZ116)</f>
        <v/>
      </c>
      <c r="L116" s="359" t="str">
        <f>IF($F116="","",'הגבלה לסכום מבוקש ולתקציב 75%'!I116)</f>
        <v/>
      </c>
      <c r="M116" s="92" t="str">
        <f>'הגבלה לסכום מבוקש ולתקציב 75%'!Z116</f>
        <v/>
      </c>
      <c r="N116" s="360" t="str">
        <f t="shared" si="4"/>
        <v/>
      </c>
      <c r="O116" s="361"/>
      <c r="P116" s="361"/>
      <c r="Q116" s="361"/>
      <c r="R116" s="361"/>
      <c r="S116" s="361"/>
      <c r="T116" s="361"/>
      <c r="U116" s="361"/>
      <c r="V116" s="361"/>
      <c r="W116" s="361"/>
      <c r="X116" s="361"/>
      <c r="Y116" s="361"/>
      <c r="Z116" s="361"/>
      <c r="AA116" s="361"/>
      <c r="AB116" s="361"/>
      <c r="AC116" s="93" t="str">
        <f t="shared" si="5"/>
        <v/>
      </c>
    </row>
    <row r="117" spans="2:29" ht="15.75" x14ac:dyDescent="0.25">
      <c r="B117" s="268" t="str">
        <f t="shared" si="3"/>
        <v/>
      </c>
      <c r="C117" s="346" t="str">
        <f>IF('תנאי סף'!$AK117&lt;&gt;1,"",'תנאי סף'!C117)</f>
        <v/>
      </c>
      <c r="D117" s="346" t="str">
        <f>IF('תנאי סף'!$AK117&lt;&gt;1,"",'תנאי סף'!D117)</f>
        <v/>
      </c>
      <c r="E117" s="346" t="str">
        <f>IF('תנאי סף'!$AK117&lt;&gt;1,"",'תנאי סף'!E117)</f>
        <v/>
      </c>
      <c r="F117" s="346" t="str">
        <f>IF('תנאי סף'!$AK117&lt;&gt;1,"",'תנאי סף'!F117)</f>
        <v/>
      </c>
      <c r="G117" s="81" t="str">
        <f>IF(F117="","",IF('מכפיל בעלי מוגבלות'!I117="",$AD$1,'מכפיל בעלי מוגבלות'!I117))</f>
        <v/>
      </c>
      <c r="H117" s="89" t="str">
        <f>IF(F117="","",IF('מכפיל בעלי מוגבלות'!H117="",$AD$1,'מכפיל בעלי מוגבלות'!H117))</f>
        <v/>
      </c>
      <c r="I117" s="89" t="str">
        <f>IF(B117="","",'התחשיב הבסיסי'!AI117)</f>
        <v/>
      </c>
      <c r="J117" s="81" t="str">
        <f>IF(F117="","",'מכפיל בעלי מוגבלות'!N117)</f>
        <v/>
      </c>
      <c r="K117" s="90" t="str">
        <f>IF(F117="","",'מכפיל בעלי מוגבלות'!AZ117)</f>
        <v/>
      </c>
      <c r="L117" s="359" t="str">
        <f>IF($F117="","",'הגבלה לסכום מבוקש ולתקציב 75%'!I117)</f>
        <v/>
      </c>
      <c r="M117" s="92" t="str">
        <f>'הגבלה לסכום מבוקש ולתקציב 75%'!Z117</f>
        <v/>
      </c>
      <c r="N117" s="360" t="str">
        <f t="shared" si="4"/>
        <v/>
      </c>
      <c r="O117" s="361"/>
      <c r="P117" s="361"/>
      <c r="Q117" s="361"/>
      <c r="R117" s="361"/>
      <c r="S117" s="361"/>
      <c r="T117" s="361"/>
      <c r="U117" s="361"/>
      <c r="V117" s="361"/>
      <c r="W117" s="361"/>
      <c r="X117" s="361"/>
      <c r="Y117" s="361"/>
      <c r="Z117" s="361"/>
      <c r="AA117" s="361"/>
      <c r="AB117" s="361"/>
      <c r="AC117" s="93" t="str">
        <f t="shared" si="5"/>
        <v/>
      </c>
    </row>
    <row r="118" spans="2:29" ht="15.75" x14ac:dyDescent="0.25">
      <c r="B118" s="268" t="str">
        <f t="shared" si="3"/>
        <v/>
      </c>
      <c r="C118" s="346" t="str">
        <f>IF('תנאי סף'!$AK118&lt;&gt;1,"",'תנאי סף'!C118)</f>
        <v/>
      </c>
      <c r="D118" s="346" t="str">
        <f>IF('תנאי סף'!$AK118&lt;&gt;1,"",'תנאי סף'!D118)</f>
        <v/>
      </c>
      <c r="E118" s="346" t="str">
        <f>IF('תנאי סף'!$AK118&lt;&gt;1,"",'תנאי סף'!E118)</f>
        <v/>
      </c>
      <c r="F118" s="346" t="str">
        <f>IF('תנאי סף'!$AK118&lt;&gt;1,"",'תנאי סף'!F118)</f>
        <v/>
      </c>
      <c r="G118" s="81" t="str">
        <f>IF(F118="","",IF('מכפיל בעלי מוגבלות'!I118="",$AD$1,'מכפיל בעלי מוגבלות'!I118))</f>
        <v/>
      </c>
      <c r="H118" s="89" t="str">
        <f>IF(F118="","",IF('מכפיל בעלי מוגבלות'!H118="",$AD$1,'מכפיל בעלי מוגבלות'!H118))</f>
        <v/>
      </c>
      <c r="I118" s="89" t="str">
        <f>IF(B118="","",'התחשיב הבסיסי'!AI118)</f>
        <v/>
      </c>
      <c r="J118" s="81" t="str">
        <f>IF(F118="","",'מכפיל בעלי מוגבלות'!N118)</f>
        <v/>
      </c>
      <c r="K118" s="90" t="str">
        <f>IF(F118="","",'מכפיל בעלי מוגבלות'!AZ118)</f>
        <v/>
      </c>
      <c r="L118" s="359" t="str">
        <f>IF($F118="","",'הגבלה לסכום מבוקש ולתקציב 75%'!I118)</f>
        <v/>
      </c>
      <c r="M118" s="92" t="str">
        <f>'הגבלה לסכום מבוקש ולתקציב 75%'!Z118</f>
        <v/>
      </c>
      <c r="N118" s="360" t="str">
        <f t="shared" si="4"/>
        <v/>
      </c>
      <c r="O118" s="361"/>
      <c r="P118" s="361"/>
      <c r="Q118" s="361"/>
      <c r="R118" s="361"/>
      <c r="S118" s="361"/>
      <c r="T118" s="361"/>
      <c r="U118" s="361"/>
      <c r="V118" s="361"/>
      <c r="W118" s="361"/>
      <c r="X118" s="361"/>
      <c r="Y118" s="361"/>
      <c r="Z118" s="361"/>
      <c r="AA118" s="361"/>
      <c r="AB118" s="361"/>
      <c r="AC118" s="93" t="str">
        <f t="shared" si="5"/>
        <v/>
      </c>
    </row>
    <row r="119" spans="2:29" ht="15.75" x14ac:dyDescent="0.25">
      <c r="B119" s="268" t="str">
        <f t="shared" si="3"/>
        <v/>
      </c>
      <c r="C119" s="346" t="str">
        <f>IF('תנאי סף'!$AK119&lt;&gt;1,"",'תנאי סף'!C119)</f>
        <v/>
      </c>
      <c r="D119" s="346" t="str">
        <f>IF('תנאי סף'!$AK119&lt;&gt;1,"",'תנאי סף'!D119)</f>
        <v/>
      </c>
      <c r="E119" s="346" t="str">
        <f>IF('תנאי סף'!$AK119&lt;&gt;1,"",'תנאי סף'!E119)</f>
        <v/>
      </c>
      <c r="F119" s="346" t="str">
        <f>IF('תנאי סף'!$AK119&lt;&gt;1,"",'תנאי סף'!F119)</f>
        <v/>
      </c>
      <c r="G119" s="81" t="str">
        <f>IF(F119="","",IF('מכפיל בעלי מוגבלות'!I119="",$AD$1,'מכפיל בעלי מוגבלות'!I119))</f>
        <v/>
      </c>
      <c r="H119" s="89" t="str">
        <f>IF(F119="","",IF('מכפיל בעלי מוגבלות'!H119="",$AD$1,'מכפיל בעלי מוגבלות'!H119))</f>
        <v/>
      </c>
      <c r="I119" s="89" t="str">
        <f>IF(B119="","",'התחשיב הבסיסי'!AI119)</f>
        <v/>
      </c>
      <c r="J119" s="81" t="str">
        <f>IF(F119="","",'מכפיל בעלי מוגבלות'!N119)</f>
        <v/>
      </c>
      <c r="K119" s="90" t="str">
        <f>IF(F119="","",'מכפיל בעלי מוגבלות'!AZ119)</f>
        <v/>
      </c>
      <c r="L119" s="359" t="str">
        <f>IF($F119="","",'הגבלה לסכום מבוקש ולתקציב 75%'!I119)</f>
        <v/>
      </c>
      <c r="M119" s="92" t="str">
        <f>'הגבלה לסכום מבוקש ולתקציב 75%'!Z119</f>
        <v/>
      </c>
      <c r="N119" s="360" t="str">
        <f t="shared" si="4"/>
        <v/>
      </c>
      <c r="O119" s="361"/>
      <c r="P119" s="361"/>
      <c r="Q119" s="361"/>
      <c r="R119" s="361"/>
      <c r="S119" s="361"/>
      <c r="T119" s="361"/>
      <c r="U119" s="361"/>
      <c r="V119" s="361"/>
      <c r="W119" s="361"/>
      <c r="X119" s="361"/>
      <c r="Y119" s="361"/>
      <c r="Z119" s="361"/>
      <c r="AA119" s="361"/>
      <c r="AB119" s="361"/>
      <c r="AC119" s="93" t="str">
        <f t="shared" si="5"/>
        <v/>
      </c>
    </row>
    <row r="120" spans="2:29" ht="15.75" x14ac:dyDescent="0.25">
      <c r="B120" s="268" t="str">
        <f t="shared" si="3"/>
        <v/>
      </c>
      <c r="C120" s="346" t="str">
        <f>IF('תנאי סף'!$AK120&lt;&gt;1,"",'תנאי סף'!C120)</f>
        <v/>
      </c>
      <c r="D120" s="346" t="str">
        <f>IF('תנאי סף'!$AK120&lt;&gt;1,"",'תנאי סף'!D120)</f>
        <v/>
      </c>
      <c r="E120" s="346" t="str">
        <f>IF('תנאי סף'!$AK120&lt;&gt;1,"",'תנאי סף'!E120)</f>
        <v/>
      </c>
      <c r="F120" s="346" t="str">
        <f>IF('תנאי סף'!$AK120&lt;&gt;1,"",'תנאי סף'!F120)</f>
        <v/>
      </c>
      <c r="G120" s="81" t="str">
        <f>IF(F120="","",IF('מכפיל בעלי מוגבלות'!I120="",$AD$1,'מכפיל בעלי מוגבלות'!I120))</f>
        <v/>
      </c>
      <c r="H120" s="89" t="str">
        <f>IF(F120="","",IF('מכפיל בעלי מוגבלות'!H120="",$AD$1,'מכפיל בעלי מוגבלות'!H120))</f>
        <v/>
      </c>
      <c r="I120" s="89" t="str">
        <f>IF(B120="","",'התחשיב הבסיסי'!AI120)</f>
        <v/>
      </c>
      <c r="J120" s="81" t="str">
        <f>IF(F120="","",'מכפיל בעלי מוגבלות'!N120)</f>
        <v/>
      </c>
      <c r="K120" s="90" t="str">
        <f>IF(F120="","",'מכפיל בעלי מוגבלות'!AZ120)</f>
        <v/>
      </c>
      <c r="L120" s="359" t="str">
        <f>IF($F120="","",'הגבלה לסכום מבוקש ולתקציב 75%'!I120)</f>
        <v/>
      </c>
      <c r="M120" s="92" t="str">
        <f>'הגבלה לסכום מבוקש ולתקציב 75%'!Z120</f>
        <v/>
      </c>
      <c r="N120" s="360" t="str">
        <f t="shared" si="4"/>
        <v/>
      </c>
      <c r="O120" s="361"/>
      <c r="P120" s="361"/>
      <c r="Q120" s="361"/>
      <c r="R120" s="361"/>
      <c r="S120" s="361"/>
      <c r="T120" s="361"/>
      <c r="U120" s="361"/>
      <c r="V120" s="361"/>
      <c r="W120" s="361"/>
      <c r="X120" s="361"/>
      <c r="Y120" s="361"/>
      <c r="Z120" s="361"/>
      <c r="AA120" s="361"/>
      <c r="AB120" s="361"/>
      <c r="AC120" s="93" t="str">
        <f t="shared" si="5"/>
        <v/>
      </c>
    </row>
    <row r="121" spans="2:29" ht="15.75" x14ac:dyDescent="0.25">
      <c r="B121" s="268" t="str">
        <f t="shared" si="3"/>
        <v/>
      </c>
      <c r="C121" s="346" t="str">
        <f>IF('תנאי סף'!$AK121&lt;&gt;1,"",'תנאי סף'!C121)</f>
        <v/>
      </c>
      <c r="D121" s="346" t="str">
        <f>IF('תנאי סף'!$AK121&lt;&gt;1,"",'תנאי סף'!D121)</f>
        <v/>
      </c>
      <c r="E121" s="346" t="str">
        <f>IF('תנאי סף'!$AK121&lt;&gt;1,"",'תנאי סף'!E121)</f>
        <v/>
      </c>
      <c r="F121" s="346" t="str">
        <f>IF('תנאי סף'!$AK121&lt;&gt;1,"",'תנאי סף'!F121)</f>
        <v/>
      </c>
      <c r="G121" s="81" t="str">
        <f>IF(F121="","",IF('מכפיל בעלי מוגבלות'!I121="",$AD$1,'מכפיל בעלי מוגבלות'!I121))</f>
        <v/>
      </c>
      <c r="H121" s="89" t="str">
        <f>IF(F121="","",IF('מכפיל בעלי מוגבלות'!H121="",$AD$1,'מכפיל בעלי מוגבלות'!H121))</f>
        <v/>
      </c>
      <c r="I121" s="89" t="str">
        <f>IF(B121="","",'התחשיב הבסיסי'!AI121)</f>
        <v/>
      </c>
      <c r="J121" s="81" t="str">
        <f>IF(F121="","",'מכפיל בעלי מוגבלות'!N121)</f>
        <v/>
      </c>
      <c r="K121" s="90" t="str">
        <f>IF(F121="","",'מכפיל בעלי מוגבלות'!AZ121)</f>
        <v/>
      </c>
      <c r="L121" s="359" t="str">
        <f>IF($F121="","",'הגבלה לסכום מבוקש ולתקציב 75%'!I121)</f>
        <v/>
      </c>
      <c r="M121" s="92" t="str">
        <f>'הגבלה לסכום מבוקש ולתקציב 75%'!Z121</f>
        <v/>
      </c>
      <c r="N121" s="360" t="str">
        <f t="shared" si="4"/>
        <v/>
      </c>
      <c r="O121" s="361"/>
      <c r="P121" s="361"/>
      <c r="Q121" s="361"/>
      <c r="R121" s="361"/>
      <c r="S121" s="361"/>
      <c r="T121" s="361"/>
      <c r="U121" s="361"/>
      <c r="V121" s="361"/>
      <c r="W121" s="361"/>
      <c r="X121" s="361"/>
      <c r="Y121" s="361"/>
      <c r="Z121" s="361"/>
      <c r="AA121" s="361"/>
      <c r="AB121" s="361"/>
      <c r="AC121" s="93" t="str">
        <f t="shared" si="5"/>
        <v/>
      </c>
    </row>
    <row r="122" spans="2:29" ht="15.75" x14ac:dyDescent="0.25">
      <c r="B122" s="268" t="str">
        <f t="shared" si="3"/>
        <v/>
      </c>
      <c r="C122" s="346" t="str">
        <f>IF('תנאי סף'!$AK122&lt;&gt;1,"",'תנאי סף'!C122)</f>
        <v/>
      </c>
      <c r="D122" s="346" t="str">
        <f>IF('תנאי סף'!$AK122&lt;&gt;1,"",'תנאי סף'!D122)</f>
        <v/>
      </c>
      <c r="E122" s="346" t="str">
        <f>IF('תנאי סף'!$AK122&lt;&gt;1,"",'תנאי סף'!E122)</f>
        <v/>
      </c>
      <c r="F122" s="346" t="str">
        <f>IF('תנאי סף'!$AK122&lt;&gt;1,"",'תנאי סף'!F122)</f>
        <v/>
      </c>
      <c r="G122" s="81" t="str">
        <f>IF(F122="","",IF('מכפיל בעלי מוגבלות'!I122="",$AD$1,'מכפיל בעלי מוגבלות'!I122))</f>
        <v/>
      </c>
      <c r="H122" s="89" t="str">
        <f>IF(F122="","",IF('מכפיל בעלי מוגבלות'!H122="",$AD$1,'מכפיל בעלי מוגבלות'!H122))</f>
        <v/>
      </c>
      <c r="I122" s="89" t="str">
        <f>IF(B122="","",'התחשיב הבסיסי'!AI122)</f>
        <v/>
      </c>
      <c r="J122" s="81" t="str">
        <f>IF(F122="","",'מכפיל בעלי מוגבלות'!N122)</f>
        <v/>
      </c>
      <c r="K122" s="90" t="str">
        <f>IF(F122="","",'מכפיל בעלי מוגבלות'!AZ122)</f>
        <v/>
      </c>
      <c r="L122" s="359" t="str">
        <f>IF($F122="","",'הגבלה לסכום מבוקש ולתקציב 75%'!I122)</f>
        <v/>
      </c>
      <c r="M122" s="92" t="str">
        <f>'הגבלה לסכום מבוקש ולתקציב 75%'!Z122</f>
        <v/>
      </c>
      <c r="N122" s="360" t="str">
        <f t="shared" si="4"/>
        <v/>
      </c>
      <c r="O122" s="361"/>
      <c r="P122" s="361"/>
      <c r="Q122" s="361"/>
      <c r="R122" s="361"/>
      <c r="S122" s="361"/>
      <c r="T122" s="361"/>
      <c r="U122" s="361"/>
      <c r="V122" s="361"/>
      <c r="W122" s="361"/>
      <c r="X122" s="361"/>
      <c r="Y122" s="361"/>
      <c r="Z122" s="361"/>
      <c r="AA122" s="361"/>
      <c r="AB122" s="361"/>
      <c r="AC122" s="93" t="str">
        <f t="shared" si="5"/>
        <v/>
      </c>
    </row>
    <row r="123" spans="2:29" ht="15.75" x14ac:dyDescent="0.25">
      <c r="B123" s="268" t="str">
        <f t="shared" si="3"/>
        <v/>
      </c>
      <c r="C123" s="346" t="str">
        <f>IF('תנאי סף'!$AK123&lt;&gt;1,"",'תנאי סף'!C123)</f>
        <v/>
      </c>
      <c r="D123" s="346" t="str">
        <f>IF('תנאי סף'!$AK123&lt;&gt;1,"",'תנאי סף'!D123)</f>
        <v/>
      </c>
      <c r="E123" s="346" t="str">
        <f>IF('תנאי סף'!$AK123&lt;&gt;1,"",'תנאי סף'!E123)</f>
        <v/>
      </c>
      <c r="F123" s="346" t="str">
        <f>IF('תנאי סף'!$AK123&lt;&gt;1,"",'תנאי סף'!F123)</f>
        <v/>
      </c>
      <c r="G123" s="81" t="str">
        <f>IF(F123="","",IF('מכפיל בעלי מוגבלות'!I123="",$AD$1,'מכפיל בעלי מוגבלות'!I123))</f>
        <v/>
      </c>
      <c r="H123" s="89" t="str">
        <f>IF(F123="","",IF('מכפיל בעלי מוגבלות'!H123="",$AD$1,'מכפיל בעלי מוגבלות'!H123))</f>
        <v/>
      </c>
      <c r="I123" s="89" t="str">
        <f>IF(B123="","",'התחשיב הבסיסי'!AI123)</f>
        <v/>
      </c>
      <c r="J123" s="81" t="str">
        <f>IF(F123="","",'מכפיל בעלי מוגבלות'!N123)</f>
        <v/>
      </c>
      <c r="K123" s="90" t="str">
        <f>IF(F123="","",'מכפיל בעלי מוגבלות'!AZ123)</f>
        <v/>
      </c>
      <c r="L123" s="359" t="str">
        <f>IF($F123="","",'הגבלה לסכום מבוקש ולתקציב 75%'!I123)</f>
        <v/>
      </c>
      <c r="M123" s="92" t="str">
        <f>'הגבלה לסכום מבוקש ולתקציב 75%'!Z123</f>
        <v/>
      </c>
      <c r="N123" s="360" t="str">
        <f t="shared" si="4"/>
        <v/>
      </c>
      <c r="O123" s="361"/>
      <c r="P123" s="361"/>
      <c r="Q123" s="361"/>
      <c r="R123" s="361"/>
      <c r="S123" s="361"/>
      <c r="T123" s="361"/>
      <c r="U123" s="361"/>
      <c r="V123" s="361"/>
      <c r="W123" s="361"/>
      <c r="X123" s="361"/>
      <c r="Y123" s="361"/>
      <c r="Z123" s="361"/>
      <c r="AA123" s="361"/>
      <c r="AB123" s="361"/>
      <c r="AC123" s="93" t="str">
        <f t="shared" si="5"/>
        <v/>
      </c>
    </row>
    <row r="124" spans="2:29" ht="15.75" x14ac:dyDescent="0.25">
      <c r="B124" s="268" t="str">
        <f t="shared" si="3"/>
        <v/>
      </c>
      <c r="C124" s="346" t="str">
        <f>IF('תנאי סף'!$AK124&lt;&gt;1,"",'תנאי סף'!C124)</f>
        <v/>
      </c>
      <c r="D124" s="346" t="str">
        <f>IF('תנאי סף'!$AK124&lt;&gt;1,"",'תנאי סף'!D124)</f>
        <v/>
      </c>
      <c r="E124" s="346" t="str">
        <f>IF('תנאי סף'!$AK124&lt;&gt;1,"",'תנאי סף'!E124)</f>
        <v/>
      </c>
      <c r="F124" s="346" t="str">
        <f>IF('תנאי סף'!$AK124&lt;&gt;1,"",'תנאי סף'!F124)</f>
        <v/>
      </c>
      <c r="G124" s="81" t="str">
        <f>IF(F124="","",IF('מכפיל בעלי מוגבלות'!I124="",$AD$1,'מכפיל בעלי מוגבלות'!I124))</f>
        <v/>
      </c>
      <c r="H124" s="89" t="str">
        <f>IF(F124="","",IF('מכפיל בעלי מוגבלות'!H124="",$AD$1,'מכפיל בעלי מוגבלות'!H124))</f>
        <v/>
      </c>
      <c r="I124" s="89" t="str">
        <f>IF(B124="","",'התחשיב הבסיסי'!AI124)</f>
        <v/>
      </c>
      <c r="J124" s="81" t="str">
        <f>IF(F124="","",'מכפיל בעלי מוגבלות'!N124)</f>
        <v/>
      </c>
      <c r="K124" s="90" t="str">
        <f>IF(F124="","",'מכפיל בעלי מוגבלות'!AZ124)</f>
        <v/>
      </c>
      <c r="L124" s="359" t="str">
        <f>IF($F124="","",'הגבלה לסכום מבוקש ולתקציב 75%'!I124)</f>
        <v/>
      </c>
      <c r="M124" s="92" t="str">
        <f>'הגבלה לסכום מבוקש ולתקציב 75%'!Z124</f>
        <v/>
      </c>
      <c r="N124" s="360" t="str">
        <f t="shared" si="4"/>
        <v/>
      </c>
      <c r="O124" s="361"/>
      <c r="P124" s="361"/>
      <c r="Q124" s="361"/>
      <c r="R124" s="361"/>
      <c r="S124" s="361"/>
      <c r="T124" s="361"/>
      <c r="U124" s="361"/>
      <c r="V124" s="361"/>
      <c r="W124" s="361"/>
      <c r="X124" s="361"/>
      <c r="Y124" s="361"/>
      <c r="Z124" s="361"/>
      <c r="AA124" s="361"/>
      <c r="AB124" s="361"/>
      <c r="AC124" s="93" t="str">
        <f t="shared" si="5"/>
        <v/>
      </c>
    </row>
    <row r="125" spans="2:29" ht="15.75" x14ac:dyDescent="0.25">
      <c r="B125" s="268" t="str">
        <f t="shared" si="3"/>
        <v/>
      </c>
      <c r="C125" s="346" t="str">
        <f>IF('תנאי סף'!$AK125&lt;&gt;1,"",'תנאי סף'!C125)</f>
        <v/>
      </c>
      <c r="D125" s="346" t="str">
        <f>IF('תנאי סף'!$AK125&lt;&gt;1,"",'תנאי סף'!D125)</f>
        <v/>
      </c>
      <c r="E125" s="346" t="str">
        <f>IF('תנאי סף'!$AK125&lt;&gt;1,"",'תנאי סף'!E125)</f>
        <v/>
      </c>
      <c r="F125" s="346" t="str">
        <f>IF('תנאי סף'!$AK125&lt;&gt;1,"",'תנאי סף'!F125)</f>
        <v/>
      </c>
      <c r="G125" s="81" t="str">
        <f>IF(F125="","",IF('מכפיל בעלי מוגבלות'!I125="",$AD$1,'מכפיל בעלי מוגבלות'!I125))</f>
        <v/>
      </c>
      <c r="H125" s="89" t="str">
        <f>IF(F125="","",IF('מכפיל בעלי מוגבלות'!H125="",$AD$1,'מכפיל בעלי מוגבלות'!H125))</f>
        <v/>
      </c>
      <c r="I125" s="89" t="str">
        <f>IF(B125="","",'התחשיב הבסיסי'!AI125)</f>
        <v/>
      </c>
      <c r="J125" s="81" t="str">
        <f>IF(F125="","",'מכפיל בעלי מוגבלות'!N125)</f>
        <v/>
      </c>
      <c r="K125" s="90" t="str">
        <f>IF(F125="","",'מכפיל בעלי מוגבלות'!AZ125)</f>
        <v/>
      </c>
      <c r="L125" s="359" t="str">
        <f>IF($F125="","",'הגבלה לסכום מבוקש ולתקציב 75%'!I125)</f>
        <v/>
      </c>
      <c r="M125" s="92" t="str">
        <f>'הגבלה לסכום מבוקש ולתקציב 75%'!Z125</f>
        <v/>
      </c>
      <c r="N125" s="360" t="str">
        <f t="shared" si="4"/>
        <v/>
      </c>
      <c r="O125" s="361"/>
      <c r="P125" s="361"/>
      <c r="Q125" s="361"/>
      <c r="R125" s="361"/>
      <c r="S125" s="361"/>
      <c r="T125" s="361"/>
      <c r="U125" s="361"/>
      <c r="V125" s="361"/>
      <c r="W125" s="361"/>
      <c r="X125" s="361"/>
      <c r="Y125" s="361"/>
      <c r="Z125" s="361"/>
      <c r="AA125" s="361"/>
      <c r="AB125" s="361"/>
      <c r="AC125" s="93" t="str">
        <f t="shared" si="5"/>
        <v/>
      </c>
    </row>
    <row r="126" spans="2:29" ht="15.75" x14ac:dyDescent="0.25">
      <c r="B126" s="268" t="str">
        <f t="shared" si="3"/>
        <v/>
      </c>
      <c r="C126" s="346" t="str">
        <f>IF('תנאי סף'!$AK126&lt;&gt;1,"",'תנאי סף'!C126)</f>
        <v/>
      </c>
      <c r="D126" s="346" t="str">
        <f>IF('תנאי סף'!$AK126&lt;&gt;1,"",'תנאי סף'!D126)</f>
        <v/>
      </c>
      <c r="E126" s="346" t="str">
        <f>IF('תנאי סף'!$AK126&lt;&gt;1,"",'תנאי סף'!E126)</f>
        <v/>
      </c>
      <c r="F126" s="346" t="str">
        <f>IF('תנאי סף'!$AK126&lt;&gt;1,"",'תנאי סף'!F126)</f>
        <v/>
      </c>
      <c r="G126" s="81" t="str">
        <f>IF(F126="","",IF('מכפיל בעלי מוגבלות'!I126="",$AD$1,'מכפיל בעלי מוגבלות'!I126))</f>
        <v/>
      </c>
      <c r="H126" s="89" t="str">
        <f>IF(F126="","",IF('מכפיל בעלי מוגבלות'!H126="",$AD$1,'מכפיל בעלי מוגבלות'!H126))</f>
        <v/>
      </c>
      <c r="I126" s="89" t="str">
        <f>IF(B126="","",'התחשיב הבסיסי'!AI126)</f>
        <v/>
      </c>
      <c r="J126" s="81" t="str">
        <f>IF(F126="","",'מכפיל בעלי מוגבלות'!N126)</f>
        <v/>
      </c>
      <c r="K126" s="90" t="str">
        <f>IF(F126="","",'מכפיל בעלי מוגבלות'!AZ126)</f>
        <v/>
      </c>
      <c r="L126" s="359" t="str">
        <f>IF($F126="","",'הגבלה לסכום מבוקש ולתקציב 75%'!I126)</f>
        <v/>
      </c>
      <c r="M126" s="92" t="str">
        <f>'הגבלה לסכום מבוקש ולתקציב 75%'!Z126</f>
        <v/>
      </c>
      <c r="N126" s="360" t="str">
        <f t="shared" si="4"/>
        <v/>
      </c>
      <c r="O126" s="361"/>
      <c r="P126" s="361"/>
      <c r="Q126" s="361"/>
      <c r="R126" s="361"/>
      <c r="S126" s="361"/>
      <c r="T126" s="361"/>
      <c r="U126" s="361"/>
      <c r="V126" s="361"/>
      <c r="W126" s="361"/>
      <c r="X126" s="361"/>
      <c r="Y126" s="361"/>
      <c r="Z126" s="361"/>
      <c r="AA126" s="361"/>
      <c r="AB126" s="361"/>
      <c r="AC126" s="93" t="str">
        <f t="shared" si="5"/>
        <v/>
      </c>
    </row>
    <row r="127" spans="2:29" ht="15.75" x14ac:dyDescent="0.25">
      <c r="B127" s="268" t="str">
        <f t="shared" si="3"/>
        <v/>
      </c>
      <c r="C127" s="346" t="str">
        <f>IF('תנאי סף'!$AK127&lt;&gt;1,"",'תנאי סף'!C127)</f>
        <v/>
      </c>
      <c r="D127" s="346" t="str">
        <f>IF('תנאי סף'!$AK127&lt;&gt;1,"",'תנאי סף'!D127)</f>
        <v/>
      </c>
      <c r="E127" s="346" t="str">
        <f>IF('תנאי סף'!$AK127&lt;&gt;1,"",'תנאי סף'!E127)</f>
        <v/>
      </c>
      <c r="F127" s="346" t="str">
        <f>IF('תנאי סף'!$AK127&lt;&gt;1,"",'תנאי סף'!F127)</f>
        <v/>
      </c>
      <c r="G127" s="81" t="str">
        <f>IF(F127="","",IF('מכפיל בעלי מוגבלות'!I127="",$AD$1,'מכפיל בעלי מוגבלות'!I127))</f>
        <v/>
      </c>
      <c r="H127" s="89" t="str">
        <f>IF(F127="","",IF('מכפיל בעלי מוגבלות'!H127="",$AD$1,'מכפיל בעלי מוגבלות'!H127))</f>
        <v/>
      </c>
      <c r="I127" s="89" t="str">
        <f>IF(B127="","",'התחשיב הבסיסי'!AI127)</f>
        <v/>
      </c>
      <c r="J127" s="81" t="str">
        <f>IF(F127="","",'מכפיל בעלי מוגבלות'!N127)</f>
        <v/>
      </c>
      <c r="K127" s="90" t="str">
        <f>IF(F127="","",'מכפיל בעלי מוגבלות'!AZ127)</f>
        <v/>
      </c>
      <c r="L127" s="359" t="str">
        <f>IF($F127="","",'הגבלה לסכום מבוקש ולתקציב 75%'!I127)</f>
        <v/>
      </c>
      <c r="M127" s="92" t="str">
        <f>'הגבלה לסכום מבוקש ולתקציב 75%'!Z127</f>
        <v/>
      </c>
      <c r="N127" s="360" t="str">
        <f t="shared" si="4"/>
        <v/>
      </c>
      <c r="O127" s="361"/>
      <c r="P127" s="361"/>
      <c r="Q127" s="361"/>
      <c r="R127" s="361"/>
      <c r="S127" s="361"/>
      <c r="T127" s="361"/>
      <c r="U127" s="361"/>
      <c r="V127" s="361"/>
      <c r="W127" s="361"/>
      <c r="X127" s="361"/>
      <c r="Y127" s="361"/>
      <c r="Z127" s="361"/>
      <c r="AA127" s="361"/>
      <c r="AB127" s="361"/>
      <c r="AC127" s="93" t="str">
        <f t="shared" si="5"/>
        <v/>
      </c>
    </row>
    <row r="128" spans="2:29" ht="15.75" x14ac:dyDescent="0.25">
      <c r="B128" s="268" t="str">
        <f t="shared" si="3"/>
        <v/>
      </c>
      <c r="C128" s="346" t="str">
        <f>IF('תנאי סף'!$AK128&lt;&gt;1,"",'תנאי סף'!C128)</f>
        <v/>
      </c>
      <c r="D128" s="346" t="str">
        <f>IF('תנאי סף'!$AK128&lt;&gt;1,"",'תנאי סף'!D128)</f>
        <v/>
      </c>
      <c r="E128" s="346" t="str">
        <f>IF('תנאי סף'!$AK128&lt;&gt;1,"",'תנאי סף'!E128)</f>
        <v/>
      </c>
      <c r="F128" s="346" t="str">
        <f>IF('תנאי סף'!$AK128&lt;&gt;1,"",'תנאי סף'!F128)</f>
        <v/>
      </c>
      <c r="G128" s="81" t="str">
        <f>IF(F128="","",IF('מכפיל בעלי מוגבלות'!I128="",$AD$1,'מכפיל בעלי מוגבלות'!I128))</f>
        <v/>
      </c>
      <c r="H128" s="89" t="str">
        <f>IF(F128="","",IF('מכפיל בעלי מוגבלות'!H128="",$AD$1,'מכפיל בעלי מוגבלות'!H128))</f>
        <v/>
      </c>
      <c r="I128" s="89" t="str">
        <f>IF(B128="","",'התחשיב הבסיסי'!AI128)</f>
        <v/>
      </c>
      <c r="J128" s="81" t="str">
        <f>IF(F128="","",'מכפיל בעלי מוגבלות'!N128)</f>
        <v/>
      </c>
      <c r="K128" s="90" t="str">
        <f>IF(F128="","",'מכפיל בעלי מוגבלות'!AZ128)</f>
        <v/>
      </c>
      <c r="L128" s="359" t="str">
        <f>IF($F128="","",'הגבלה לסכום מבוקש ולתקציב 75%'!I128)</f>
        <v/>
      </c>
      <c r="M128" s="92" t="str">
        <f>'הגבלה לסכום מבוקש ולתקציב 75%'!Z128</f>
        <v/>
      </c>
      <c r="N128" s="360" t="str">
        <f t="shared" si="4"/>
        <v/>
      </c>
      <c r="O128" s="361"/>
      <c r="P128" s="361"/>
      <c r="Q128" s="361"/>
      <c r="R128" s="361"/>
      <c r="S128" s="361"/>
      <c r="T128" s="361"/>
      <c r="U128" s="361"/>
      <c r="V128" s="361"/>
      <c r="W128" s="361"/>
      <c r="X128" s="361"/>
      <c r="Y128" s="361"/>
      <c r="Z128" s="361"/>
      <c r="AA128" s="361"/>
      <c r="AB128" s="361"/>
      <c r="AC128" s="93" t="str">
        <f t="shared" si="5"/>
        <v/>
      </c>
    </row>
    <row r="129" spans="2:29" ht="15.75" x14ac:dyDescent="0.25">
      <c r="B129" s="268" t="str">
        <f t="shared" si="3"/>
        <v/>
      </c>
      <c r="C129" s="346" t="str">
        <f>IF('תנאי סף'!$AK129&lt;&gt;1,"",'תנאי סף'!C129)</f>
        <v/>
      </c>
      <c r="D129" s="346" t="str">
        <f>IF('תנאי סף'!$AK129&lt;&gt;1,"",'תנאי סף'!D129)</f>
        <v/>
      </c>
      <c r="E129" s="346" t="str">
        <f>IF('תנאי סף'!$AK129&lt;&gt;1,"",'תנאי סף'!E129)</f>
        <v/>
      </c>
      <c r="F129" s="346" t="str">
        <f>IF('תנאי סף'!$AK129&lt;&gt;1,"",'תנאי סף'!F129)</f>
        <v/>
      </c>
      <c r="G129" s="81" t="str">
        <f>IF(F129="","",IF('מכפיל בעלי מוגבלות'!I129="",$AD$1,'מכפיל בעלי מוגבלות'!I129))</f>
        <v/>
      </c>
      <c r="H129" s="89" t="str">
        <f>IF(F129="","",IF('מכפיל בעלי מוגבלות'!H129="",$AD$1,'מכפיל בעלי מוגבלות'!H129))</f>
        <v/>
      </c>
      <c r="I129" s="89" t="str">
        <f>IF(B129="","",'התחשיב הבסיסי'!AI129)</f>
        <v/>
      </c>
      <c r="J129" s="81" t="str">
        <f>IF(F129="","",'מכפיל בעלי מוגבלות'!N129)</f>
        <v/>
      </c>
      <c r="K129" s="90" t="str">
        <f>IF(F129="","",'מכפיל בעלי מוגבלות'!AZ129)</f>
        <v/>
      </c>
      <c r="L129" s="359" t="str">
        <f>IF($F129="","",'הגבלה לסכום מבוקש ולתקציב 75%'!I129)</f>
        <v/>
      </c>
      <c r="M129" s="92" t="str">
        <f>'הגבלה לסכום מבוקש ולתקציב 75%'!Z129</f>
        <v/>
      </c>
      <c r="N129" s="360" t="str">
        <f t="shared" si="4"/>
        <v/>
      </c>
      <c r="O129" s="361"/>
      <c r="P129" s="361"/>
      <c r="Q129" s="361"/>
      <c r="R129" s="361"/>
      <c r="S129" s="361"/>
      <c r="T129" s="361"/>
      <c r="U129" s="361"/>
      <c r="V129" s="361"/>
      <c r="W129" s="361"/>
      <c r="X129" s="361"/>
      <c r="Y129" s="361"/>
      <c r="Z129" s="361"/>
      <c r="AA129" s="361"/>
      <c r="AB129" s="361"/>
      <c r="AC129" s="93" t="str">
        <f t="shared" si="5"/>
        <v/>
      </c>
    </row>
    <row r="130" spans="2:29" ht="16.5" thickBot="1" x14ac:dyDescent="0.3">
      <c r="B130" s="94" t="str">
        <f t="shared" si="3"/>
        <v/>
      </c>
      <c r="C130" s="346" t="str">
        <f>IF('תנאי סף'!$AK130&lt;&gt;1,"",'תנאי סף'!C130)</f>
        <v/>
      </c>
      <c r="D130" s="346" t="str">
        <f>IF('תנאי סף'!$AK130&lt;&gt;1,"",'תנאי סף'!D130)</f>
        <v/>
      </c>
      <c r="E130" s="346" t="str">
        <f>IF('תנאי סף'!$AK130&lt;&gt;1,"",'תנאי סף'!E130)</f>
        <v/>
      </c>
      <c r="F130" s="346" t="str">
        <f>IF('תנאי סף'!$AK130&lt;&gt;1,"",'תנאי סף'!F130)</f>
        <v/>
      </c>
      <c r="G130" s="81" t="str">
        <f>IF(F130="","",IF('מכפיל בעלי מוגבלות'!I130="",$AD$1,'מכפיל בעלי מוגבלות'!I130))</f>
        <v/>
      </c>
      <c r="H130" s="89" t="str">
        <f>IF(F130="","",IF('מכפיל בעלי מוגבלות'!H130="",$AD$1,'מכפיל בעלי מוגבלות'!H130))</f>
        <v/>
      </c>
      <c r="I130" s="89" t="str">
        <f>IF(B130="","",'התחשיב הבסיסי'!AI130)</f>
        <v/>
      </c>
      <c r="J130" s="81" t="str">
        <f>IF(F130="","",'מכפיל בעלי מוגבלות'!N130)</f>
        <v/>
      </c>
      <c r="K130" s="90" t="str">
        <f>IF(F130="","",'מכפיל בעלי מוגבלות'!AZ130)</f>
        <v/>
      </c>
      <c r="L130" s="96" t="str">
        <f>IF($F130="","",'הגבלה לסכום מבוקש ולתקציב 75%'!I130)</f>
        <v/>
      </c>
      <c r="M130" s="92" t="str">
        <f>'הגבלה לסכום מבוקש ולתקציב 75%'!Z130</f>
        <v/>
      </c>
      <c r="N130" s="97" t="str">
        <f t="shared" si="4"/>
        <v/>
      </c>
      <c r="O130" s="95"/>
      <c r="P130" s="95"/>
      <c r="Q130" s="95"/>
      <c r="R130" s="95"/>
      <c r="S130" s="95"/>
      <c r="T130" s="95"/>
      <c r="U130" s="95"/>
      <c r="V130" s="95"/>
      <c r="W130" s="95"/>
      <c r="X130" s="95"/>
      <c r="Y130" s="95"/>
      <c r="Z130" s="95"/>
      <c r="AA130" s="95"/>
      <c r="AB130" s="95"/>
      <c r="AC130" s="93" t="str">
        <f t="shared" si="5"/>
        <v/>
      </c>
    </row>
    <row r="131" spans="2:29" ht="19.5" thickBot="1" x14ac:dyDescent="0.35">
      <c r="B131" s="489" t="s">
        <v>66</v>
      </c>
      <c r="C131" s="490"/>
      <c r="D131" s="490"/>
      <c r="E131" s="490"/>
      <c r="F131" s="491"/>
      <c r="G131" s="98"/>
      <c r="H131" s="99">
        <f t="shared" ref="H131:N131" si="6">SUM(H31:H130)</f>
        <v>855000</v>
      </c>
      <c r="I131" s="99">
        <f t="shared" si="6"/>
        <v>2100000</v>
      </c>
      <c r="J131" s="98">
        <f t="shared" si="6"/>
        <v>1</v>
      </c>
      <c r="K131" s="100">
        <f t="shared" si="6"/>
        <v>2100000</v>
      </c>
      <c r="L131" s="100">
        <f t="shared" si="6"/>
        <v>1564000</v>
      </c>
      <c r="M131" s="100">
        <f t="shared" si="6"/>
        <v>615000</v>
      </c>
      <c r="N131" s="100">
        <f t="shared" si="6"/>
        <v>-240000</v>
      </c>
      <c r="O131" s="101"/>
      <c r="P131" s="101"/>
      <c r="Q131" s="101"/>
      <c r="R131" s="101"/>
      <c r="S131" s="101"/>
      <c r="T131" s="101"/>
      <c r="U131" s="101"/>
      <c r="V131" s="101"/>
      <c r="W131" s="101"/>
      <c r="X131" s="101"/>
      <c r="Y131" s="101"/>
      <c r="Z131" s="101"/>
      <c r="AA131" s="101"/>
      <c r="AB131" s="101"/>
      <c r="AC131" s="102"/>
    </row>
  </sheetData>
  <sheetProtection algorithmName="SHA-512" hashValue="qpbjphNskrFczlw+4z8xOSduURTJlX5DSrPiwuK1fUNe6NNCTGvTpoUeLT1te5jblu0+APLzmXo6RxL6cgJr1w==" saltValue="1qn+NF0RLpm3YblSQbkrmw==" spinCount="100000" sheet="1" scenarios="1" formatColumns="0" formatRows="0" autoFilter="0"/>
  <customSheetViews>
    <customSheetView guid="{ACEA4501-B661-4721-B7EC-F9928E7BE107}" scale="90" showPageBreaks="1" showGridLines="0" printArea="1" hiddenRows="1" hiddenColumns="1" view="pageBreakPreview">
      <pane ySplit="30" topLeftCell="A31" activePane="bottomLeft" state="frozen"/>
      <selection pane="bottomLeft" activeCell="C2" sqref="C2"/>
      <pageMargins left="0" right="0" top="0" bottom="0" header="0" footer="0"/>
      <printOptions horizontalCentered="1"/>
      <pageSetup paperSize="9" scale="73" orientation="landscape" horizontalDpi="1200" verticalDpi="1200" r:id="rId1"/>
      <headerFooter>
        <oddHeader>&amp;C&amp;"-,מודגש"&amp;Uמבחנים לתמיכה של משרד התרבות והספורט</oddHeader>
        <oddFooter>&amp;Lא. חפץ ושות'
יעוץ כלכלי&amp;C&amp;P</oddFooter>
      </headerFooter>
    </customSheetView>
    <customSheetView guid="{289214DB-DADE-4AC9-A83A-7FFFB7419F75}" scale="90" showPageBreaks="1" showGridLines="0" printArea="1" hiddenRows="1" hiddenColumns="1" view="pageBreakPreview">
      <pane ySplit="30" topLeftCell="A31" activePane="bottomLeft" state="frozen"/>
      <selection pane="bottomLeft" activeCell="C2" sqref="C2"/>
      <pageMargins left="0" right="0" top="0" bottom="0" header="0" footer="0"/>
      <printOptions horizontalCentered="1"/>
      <pageSetup paperSize="9" scale="73" orientation="landscape" horizontalDpi="1200" verticalDpi="1200" r:id="rId2"/>
      <headerFooter>
        <oddHeader>&amp;C&amp;"-,מודגש"&amp;Uמבחנים לתמיכה של משרד התרבות והספורט</oddHeader>
        <oddFooter>&amp;Lא. חפץ ושות'
יעוץ כלכלי&amp;C&amp;P</oddFooter>
      </headerFooter>
    </customSheetView>
    <customSheetView guid="{828BBF9A-32A2-49E5-8737-465D4975B987}" scale="90" showPageBreaks="1" showGridLines="0" printArea="1" hiddenRows="1" hiddenColumns="1" view="pageBreakPreview">
      <pane ySplit="30" topLeftCell="A31" activePane="bottomLeft" state="frozen"/>
      <selection pane="bottomLeft" activeCell="C2" sqref="C2"/>
      <pageMargins left="0" right="0" top="0" bottom="0" header="0" footer="0"/>
      <printOptions horizontalCentered="1"/>
      <pageSetup paperSize="9" scale="73" orientation="landscape" horizontalDpi="1200" verticalDpi="1200" r:id="rId3"/>
      <headerFooter>
        <oddHeader>&amp;C&amp;"-,מודגש"&amp;Uמבחנים לתמיכה של משרד התרבות והספורט</oddHeader>
        <oddFooter>&amp;Lא. חפץ ושות'
יעוץ כלכלי&amp;C&amp;P</oddFooter>
      </headerFooter>
    </customSheetView>
  </customSheetViews>
  <mergeCells count="16">
    <mergeCell ref="N29:N30"/>
    <mergeCell ref="AC29:AC30"/>
    <mergeCell ref="B131:F131"/>
    <mergeCell ref="B28:AC28"/>
    <mergeCell ref="B29:B30"/>
    <mergeCell ref="F29:F30"/>
    <mergeCell ref="G29:G30"/>
    <mergeCell ref="H29:H30"/>
    <mergeCell ref="I29:I30"/>
    <mergeCell ref="J29:J30"/>
    <mergeCell ref="K29:K30"/>
    <mergeCell ref="L29:L30"/>
    <mergeCell ref="M29:M30"/>
    <mergeCell ref="C29:C30"/>
    <mergeCell ref="D29:D30"/>
    <mergeCell ref="E29:E30"/>
  </mergeCells>
  <conditionalFormatting sqref="C1:C2 H1:H2 B31 B32:E130">
    <cfRule type="containsBlanks" dxfId="28" priority="24">
      <formula>LEN(TRIM(B1))=0</formula>
    </cfRule>
  </conditionalFormatting>
  <conditionalFormatting sqref="C31:F130">
    <cfRule type="containsBlanks" dxfId="27" priority="1">
      <formula>LEN(TRIM(C31))=0</formula>
    </cfRule>
  </conditionalFormatting>
  <conditionalFormatting sqref="G31:K130">
    <cfRule type="expression" dxfId="26" priority="4">
      <formula>G31=$AD$1</formula>
    </cfRule>
    <cfRule type="containsBlanks" dxfId="25" priority="5">
      <formula>LEN(TRIM(G31))=0</formula>
    </cfRule>
  </conditionalFormatting>
  <conditionalFormatting sqref="L31:M130">
    <cfRule type="expression" dxfId="24" priority="17">
      <formula>L31=$AK$1</formula>
    </cfRule>
    <cfRule type="containsBlanks" dxfId="23" priority="18">
      <formula>LEN(TRIM(L31))=0</formula>
    </cfRule>
  </conditionalFormatting>
  <conditionalFormatting sqref="N31:AC130">
    <cfRule type="expression" dxfId="22" priority="13">
      <formula>N31=$AD$1</formula>
    </cfRule>
    <cfRule type="containsBlanks" dxfId="21" priority="14">
      <formula>LEN(TRIM(N31))=0</formula>
    </cfRule>
  </conditionalFormatting>
  <printOptions horizontalCentered="1"/>
  <pageMargins left="0.51181102362204722" right="0.51181102362204722" top="0.74803149606299213" bottom="0.74803149606299213" header="0.31496062992125984" footer="0.31496062992125984"/>
  <pageSetup paperSize="9" scale="73" orientation="landscape" horizontalDpi="1200" verticalDpi="1200" r:id="rId4"/>
  <headerFooter>
    <oddHeader>&amp;C&amp;"-,מודגש"&amp;Uמבחנים לתמיכה של משרד התרבות והספורט</oddHeader>
    <oddFooter>&amp;Lא. חפץ ושות'
יעוץ כלכלי&amp;C&amp;P</oddFooter>
  </headerFooter>
  <colBreaks count="1" manualBreakCount="1">
    <brk id="2" max="130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8" tint="-0.249977111117893"/>
  </sheetPr>
  <dimension ref="A1:GR131"/>
  <sheetViews>
    <sheetView rightToLeft="1" view="pageBreakPreview" topLeftCell="B1" zoomScale="85" zoomScaleNormal="80" zoomScaleSheetLayoutView="85" workbookViewId="0">
      <pane ySplit="30" topLeftCell="A31" activePane="bottomLeft" state="frozen"/>
      <selection activeCell="G2" sqref="G2:J18"/>
      <selection pane="bottomLeft" activeCell="G31" sqref="G31"/>
    </sheetView>
  </sheetViews>
  <sheetFormatPr defaultColWidth="8" defaultRowHeight="15.75" x14ac:dyDescent="0.25"/>
  <cols>
    <col min="1" max="1" width="3.85546875" style="229" hidden="1" customWidth="1"/>
    <col min="2" max="2" width="11.42578125" style="229" customWidth="1"/>
    <col min="3" max="3" width="15" style="229" bestFit="1" customWidth="1"/>
    <col min="4" max="4" width="14.85546875" style="229" bestFit="1" customWidth="1"/>
    <col min="5" max="5" width="45" style="229" bestFit="1" customWidth="1"/>
    <col min="6" max="6" width="40.140625" style="229" bestFit="1" customWidth="1"/>
    <col min="7" max="7" width="15.140625" style="229" bestFit="1" customWidth="1"/>
    <col min="8" max="8" width="12.140625" style="229" customWidth="1"/>
    <col min="9" max="9" width="12.42578125" style="229" customWidth="1"/>
    <col min="10" max="10" width="17.85546875" style="229" bestFit="1" customWidth="1"/>
    <col min="11" max="11" width="14.85546875" style="229" bestFit="1" customWidth="1"/>
    <col min="12" max="13" width="8" style="229" hidden="1" customWidth="1"/>
    <col min="14" max="14" width="18.5703125" style="229" hidden="1" customWidth="1"/>
    <col min="15" max="16" width="16.140625" style="229" hidden="1" customWidth="1"/>
    <col min="17" max="18" width="8" style="229" hidden="1" customWidth="1"/>
    <col min="19" max="19" width="12.140625" style="229" hidden="1" customWidth="1"/>
    <col min="20" max="200" width="8" style="229" hidden="1" customWidth="1"/>
    <col min="201" max="16384" width="8" style="229"/>
  </cols>
  <sheetData>
    <row r="1" spans="2:19" ht="21" x14ac:dyDescent="0.25">
      <c r="B1" s="32" t="str">
        <f>'פרמטרים לעקרונות חישוב התמיכה'!$B$1</f>
        <v>שנה</v>
      </c>
      <c r="C1" s="7">
        <f>'פרמטרים לעקרונות חישוב התמיכה'!$C$1</f>
        <v>2025</v>
      </c>
      <c r="D1" s="70"/>
      <c r="E1" s="70"/>
      <c r="F1" s="70"/>
      <c r="G1" s="242" t="str">
        <f>IF(AND($K$131&lt;&gt;0,$C$2&lt;&gt;$K$131),"בדוק חישובים","")</f>
        <v>בדוק חישובים</v>
      </c>
      <c r="S1" s="70" t="s">
        <v>92</v>
      </c>
    </row>
    <row r="2" spans="2:19" ht="33.75" customHeight="1" thickBot="1" x14ac:dyDescent="0.3">
      <c r="B2" s="34" t="str">
        <f>'פרמטרים לעקרונות חישוב התמיכה'!$B$2</f>
        <v>תקציב</v>
      </c>
      <c r="C2" s="13">
        <f>'פרמטרים לעקרונות חישוב התמיכה'!$C$2</f>
        <v>2100000</v>
      </c>
      <c r="D2" s="70"/>
      <c r="E2" s="70"/>
      <c r="F2" s="70"/>
      <c r="N2" s="362" t="s">
        <v>274</v>
      </c>
      <c r="O2" s="362" t="s">
        <v>275</v>
      </c>
    </row>
    <row r="3" spans="2:19" x14ac:dyDescent="0.25">
      <c r="N3" s="243"/>
      <c r="O3" s="243"/>
    </row>
    <row r="4" spans="2:19" hidden="1" x14ac:dyDescent="0.25">
      <c r="N4" s="243"/>
      <c r="O4" s="243"/>
    </row>
    <row r="5" spans="2:19" hidden="1" x14ac:dyDescent="0.25">
      <c r="N5" s="243"/>
      <c r="O5" s="243"/>
    </row>
    <row r="6" spans="2:19" hidden="1" x14ac:dyDescent="0.25">
      <c r="N6" s="243"/>
      <c r="O6" s="243"/>
    </row>
    <row r="7" spans="2:19" hidden="1" x14ac:dyDescent="0.25">
      <c r="N7" s="243"/>
      <c r="O7" s="243"/>
    </row>
    <row r="8" spans="2:19" hidden="1" x14ac:dyDescent="0.25">
      <c r="N8" s="243"/>
      <c r="O8" s="243"/>
    </row>
    <row r="9" spans="2:19" hidden="1" x14ac:dyDescent="0.25">
      <c r="N9" s="243"/>
      <c r="O9" s="243"/>
    </row>
    <row r="10" spans="2:19" hidden="1" x14ac:dyDescent="0.25">
      <c r="N10" s="243"/>
      <c r="O10" s="243"/>
    </row>
    <row r="11" spans="2:19" hidden="1" x14ac:dyDescent="0.25">
      <c r="N11" s="243"/>
      <c r="O11" s="243"/>
    </row>
    <row r="12" spans="2:19" hidden="1" x14ac:dyDescent="0.25">
      <c r="N12" s="243"/>
      <c r="O12" s="243"/>
    </row>
    <row r="13" spans="2:19" hidden="1" x14ac:dyDescent="0.25">
      <c r="N13" s="243"/>
      <c r="O13" s="243"/>
    </row>
    <row r="14" spans="2:19" hidden="1" x14ac:dyDescent="0.25">
      <c r="N14" s="243"/>
      <c r="O14" s="243"/>
    </row>
    <row r="15" spans="2:19" hidden="1" x14ac:dyDescent="0.25">
      <c r="N15" s="243"/>
      <c r="O15" s="243"/>
    </row>
    <row r="16" spans="2:19" hidden="1" x14ac:dyDescent="0.25">
      <c r="N16" s="243"/>
      <c r="O16" s="243"/>
    </row>
    <row r="17" spans="2:16" hidden="1" x14ac:dyDescent="0.25">
      <c r="N17" s="243"/>
      <c r="O17" s="243"/>
    </row>
    <row r="18" spans="2:16" hidden="1" x14ac:dyDescent="0.25">
      <c r="N18" s="243"/>
      <c r="O18" s="243"/>
    </row>
    <row r="19" spans="2:16" hidden="1" x14ac:dyDescent="0.25">
      <c r="N19" s="243"/>
      <c r="O19" s="243"/>
    </row>
    <row r="20" spans="2:16" hidden="1" x14ac:dyDescent="0.25">
      <c r="N20" s="243"/>
      <c r="O20" s="243"/>
    </row>
    <row r="21" spans="2:16" hidden="1" x14ac:dyDescent="0.25">
      <c r="N21" s="243"/>
      <c r="O21" s="243"/>
    </row>
    <row r="22" spans="2:16" hidden="1" x14ac:dyDescent="0.25">
      <c r="N22" s="243"/>
      <c r="O22" s="243"/>
    </row>
    <row r="23" spans="2:16" hidden="1" x14ac:dyDescent="0.25">
      <c r="N23" s="243"/>
      <c r="O23" s="243"/>
    </row>
    <row r="24" spans="2:16" hidden="1" x14ac:dyDescent="0.25">
      <c r="N24" s="243"/>
      <c r="O24" s="243"/>
    </row>
    <row r="25" spans="2:16" hidden="1" x14ac:dyDescent="0.25">
      <c r="N25" s="243"/>
      <c r="O25" s="243"/>
    </row>
    <row r="26" spans="2:16" hidden="1" x14ac:dyDescent="0.25">
      <c r="N26" s="243"/>
      <c r="O26" s="243"/>
    </row>
    <row r="27" spans="2:16" ht="21" thickBot="1" x14ac:dyDescent="0.35">
      <c r="N27" s="363">
        <f>SUMIF(O31:O130,0,G31:G130)</f>
        <v>615000</v>
      </c>
      <c r="O27" s="364">
        <f>SUM(I31:I130)</f>
        <v>0</v>
      </c>
    </row>
    <row r="28" spans="2:16" ht="21" customHeight="1" thickBot="1" x14ac:dyDescent="0.3">
      <c r="B28" s="500" t="str">
        <f ca="1">MID(CELL("filename",B30),FIND("]",CELL("filename",F30),1)+1,99)</f>
        <v>קיזוזים בגין איחורים</v>
      </c>
      <c r="C28" s="501"/>
      <c r="D28" s="501"/>
      <c r="E28" s="501"/>
      <c r="F28" s="501"/>
      <c r="G28" s="501"/>
      <c r="H28" s="501"/>
      <c r="I28" s="501"/>
      <c r="J28" s="501"/>
      <c r="K28" s="502"/>
    </row>
    <row r="29" spans="2:16" ht="42.75" customHeight="1" x14ac:dyDescent="0.25">
      <c r="B29" s="487" t="s">
        <v>198</v>
      </c>
      <c r="C29" s="420" t="s">
        <v>133</v>
      </c>
      <c r="D29" s="420" t="s">
        <v>134</v>
      </c>
      <c r="E29" s="426" t="s">
        <v>135</v>
      </c>
      <c r="F29" s="487" t="s">
        <v>136</v>
      </c>
      <c r="G29" s="487" t="s">
        <v>276</v>
      </c>
      <c r="H29" s="68" t="s">
        <v>277</v>
      </c>
      <c r="I29" s="487" t="s">
        <v>278</v>
      </c>
      <c r="J29" s="487" t="s">
        <v>279</v>
      </c>
      <c r="K29" s="487" t="s">
        <v>280</v>
      </c>
      <c r="M29" s="496" t="s">
        <v>281</v>
      </c>
      <c r="N29" s="496" t="s">
        <v>282</v>
      </c>
      <c r="O29" s="496" t="s">
        <v>283</v>
      </c>
      <c r="P29" s="496" t="s">
        <v>284</v>
      </c>
    </row>
    <row r="30" spans="2:16" ht="31.5" customHeight="1" thickBot="1" x14ac:dyDescent="0.3">
      <c r="B30" s="488"/>
      <c r="C30" s="421"/>
      <c r="D30" s="421"/>
      <c r="E30" s="427"/>
      <c r="F30" s="488"/>
      <c r="G30" s="488"/>
      <c r="H30" s="241" t="s">
        <v>98</v>
      </c>
      <c r="I30" s="488"/>
      <c r="J30" s="488"/>
      <c r="K30" s="488"/>
      <c r="M30" s="497"/>
      <c r="N30" s="497"/>
      <c r="O30" s="497"/>
      <c r="P30" s="497"/>
    </row>
    <row r="31" spans="2:16" ht="20.25" x14ac:dyDescent="0.25">
      <c r="B31" s="69">
        <f>IF(F31="","",ROW()-30)</f>
        <v>1</v>
      </c>
      <c r="C31" s="365">
        <f>'הגבלה לסכום מבוקש ולתקציב 75%'!C31</f>
        <v>580450898</v>
      </c>
      <c r="D31" s="365">
        <f>'הגבלה לסכום מבוקש ולתקציב 75%'!D31</f>
        <v>1001843832</v>
      </c>
      <c r="E31" s="366" t="str">
        <f>'הגבלה לסכום מבוקש ולתקציב 75%'!E31</f>
        <v>תזמורת הרחוב בקהילה - תחום ב' שתפ</v>
      </c>
      <c r="F31" s="366" t="str">
        <f>'הגבלה לסכום מבוקש ולתקציב 75%'!F31</f>
        <v>בר-קיימא לתרבות, אמנות, מוסיקה ושלום</v>
      </c>
      <c r="G31" s="367">
        <f>'הגבלה לסכום מבוקש ולתקציב 75%'!Z31</f>
        <v>127500</v>
      </c>
      <c r="H31" s="67"/>
      <c r="I31" s="360">
        <f t="shared" ref="I31:I94" si="0">IF(F31="","",IFERROR(MIN(G31,H31/365*G31),$S$1))</f>
        <v>0</v>
      </c>
      <c r="J31" s="368">
        <f>IF($F31="","",G31-I31)</f>
        <v>127500</v>
      </c>
      <c r="K31" s="368">
        <f>IF($F31="","",J31+P31)</f>
        <v>127500</v>
      </c>
      <c r="M31" s="363">
        <f>IF($F31="","",IFERROR(IF('קיזוזים- החלטות ועדה'!H31=0,0,1),0))</f>
        <v>0</v>
      </c>
      <c r="N31" s="363">
        <f>IF($F31="","",IFERROR(IF(H31=0,0,1),0))</f>
        <v>0</v>
      </c>
      <c r="O31" s="363">
        <f>IF($F31="","",IF(OR(N31=1,M31=1),1,0))</f>
        <v>0</v>
      </c>
      <c r="P31" s="369">
        <f>IF($F31="","",IF(O31=1,0,$O$27*$G31/$N$27))</f>
        <v>0</v>
      </c>
    </row>
    <row r="32" spans="2:16" ht="20.25" x14ac:dyDescent="0.25">
      <c r="B32" s="69">
        <f t="shared" ref="B32:B95" si="1">IF(F32="","",ROW()-30)</f>
        <v>2</v>
      </c>
      <c r="C32" s="365">
        <f>'הגבלה לסכום מבוקש ולתקציב 75%'!C32</f>
        <v>580423283</v>
      </c>
      <c r="D32" s="365">
        <f>'הגבלה לסכום מבוקש ולתקציב 75%'!D32</f>
        <v>1001829897</v>
      </c>
      <c r="E32" s="366" t="str">
        <f>'הגבלה לסכום מבוקש ולתקציב 75%'!E32</f>
        <v>תיאטרון קהילתי</v>
      </c>
      <c r="F32" s="366" t="str">
        <f>'הגבלה לסכום מבוקש ולתקציב 75%'!F32</f>
        <v>המרכז הרב תחומי לקידום אמנויות (ע"ר</v>
      </c>
      <c r="G32" s="367">
        <f>'הגבלה לסכום מבוקש ולתקציב 75%'!Z32</f>
        <v>112500</v>
      </c>
      <c r="H32" s="67"/>
      <c r="I32" s="360">
        <f t="shared" si="0"/>
        <v>0</v>
      </c>
      <c r="J32" s="368">
        <f t="shared" ref="J32:J95" si="2">IF($F32="","",G32-I32)</f>
        <v>112500</v>
      </c>
      <c r="K32" s="368">
        <f t="shared" ref="K32:K95" si="3">IF($F32="","",J32+P32)</f>
        <v>112500</v>
      </c>
      <c r="M32" s="363">
        <f>IF($F32="","",IFERROR(IF('קיזוזים- החלטות ועדה'!H32=0,0,1),0))</f>
        <v>0</v>
      </c>
      <c r="N32" s="363">
        <f t="shared" ref="N32:N95" si="4">IF($F32="","",IFERROR(IF(H32=0,0,1),0))</f>
        <v>0</v>
      </c>
      <c r="O32" s="363">
        <f t="shared" ref="O32:O95" si="5">IF($F32="","",IF(OR(N32=1,M32=1),1,0))</f>
        <v>0</v>
      </c>
      <c r="P32" s="369">
        <f t="shared" ref="P32:P95" si="6">IF($F32="","",IF(O32=1,0,$O$27*$G32/$N$27))</f>
        <v>0</v>
      </c>
    </row>
    <row r="33" spans="2:16" ht="20.25" x14ac:dyDescent="0.25">
      <c r="B33" s="69">
        <f t="shared" si="1"/>
        <v>3</v>
      </c>
      <c r="C33" s="365">
        <f>'הגבלה לסכום מבוקש ולתקציב 75%'!C33</f>
        <v>580503613</v>
      </c>
      <c r="D33" s="365">
        <f>'הגבלה לסכום מבוקש ולתקציב 75%'!D33</f>
        <v>1001842875</v>
      </c>
      <c r="E33" s="366" t="str">
        <f>'הגבלה לסכום מבוקש ולתקציב 75%'!E33</f>
        <v>שיתוף פעולה מרכז מחול עמק הירדן 2025</v>
      </c>
      <c r="F33" s="366" t="str">
        <f>'הגבלה לסכום מבוקש ולתקציב 75%'!F33</f>
        <v>להקת המחול הקיבוצית (ע"ר)</v>
      </c>
      <c r="G33" s="367">
        <f>'הגבלה לסכום מבוקש ולתקציב 75%'!Z33</f>
        <v>112500</v>
      </c>
      <c r="H33" s="67"/>
      <c r="I33" s="360">
        <f t="shared" si="0"/>
        <v>0</v>
      </c>
      <c r="J33" s="368">
        <f t="shared" si="2"/>
        <v>112500</v>
      </c>
      <c r="K33" s="368">
        <f t="shared" si="3"/>
        <v>112500</v>
      </c>
      <c r="M33" s="363">
        <f>IF($F33="","",IFERROR(IF('קיזוזים- החלטות ועדה'!H33=0,0,1),0))</f>
        <v>0</v>
      </c>
      <c r="N33" s="363">
        <f t="shared" si="4"/>
        <v>0</v>
      </c>
      <c r="O33" s="363">
        <f t="shared" si="5"/>
        <v>0</v>
      </c>
      <c r="P33" s="369">
        <f t="shared" si="6"/>
        <v>0</v>
      </c>
    </row>
    <row r="34" spans="2:16" ht="20.25" x14ac:dyDescent="0.25">
      <c r="B34" s="69">
        <f t="shared" si="1"/>
        <v>4</v>
      </c>
      <c r="C34" s="365">
        <f>'הגבלה לסכום מבוקש ולתקציב 75%'!C34</f>
        <v>580371045</v>
      </c>
      <c r="D34" s="365">
        <f>'הגבלה לסכום מבוקש ולתקציב 75%'!D34</f>
        <v>1001843020</v>
      </c>
      <c r="E34" s="366" t="str">
        <f>'הגבלה לסכום מבוקש ולתקציב 75%'!E34</f>
        <v xml:space="preserve">שיתופי פעולה </v>
      </c>
      <c r="F34" s="366" t="str">
        <f>'הגבלה לסכום מבוקש ולתקציב 75%'!F34</f>
        <v>תאטרון "פסיק" ירושלים (ע"ר)</v>
      </c>
      <c r="G34" s="367">
        <f>'הגבלה לסכום מבוקש ולתקציב 75%'!Z34</f>
        <v>112500</v>
      </c>
      <c r="H34" s="67"/>
      <c r="I34" s="360">
        <f t="shared" si="0"/>
        <v>0</v>
      </c>
      <c r="J34" s="368">
        <f t="shared" si="2"/>
        <v>112500</v>
      </c>
      <c r="K34" s="368">
        <f t="shared" si="3"/>
        <v>112500</v>
      </c>
      <c r="M34" s="363">
        <f>IF($F34="","",IFERROR(IF('קיזוזים- החלטות ועדה'!H34=0,0,1),0))</f>
        <v>0</v>
      </c>
      <c r="N34" s="363">
        <f t="shared" si="4"/>
        <v>0</v>
      </c>
      <c r="O34" s="363">
        <f t="shared" si="5"/>
        <v>0</v>
      </c>
      <c r="P34" s="369">
        <f t="shared" si="6"/>
        <v>0</v>
      </c>
    </row>
    <row r="35" spans="2:16" ht="20.25" x14ac:dyDescent="0.25">
      <c r="B35" s="69" t="str">
        <f t="shared" si="1"/>
        <v/>
      </c>
      <c r="C35" s="365" t="str">
        <f>'הגבלה לסכום מבוקש ולתקציב 75%'!C35</f>
        <v/>
      </c>
      <c r="D35" s="365" t="str">
        <f>'הגבלה לסכום מבוקש ולתקציב 75%'!D35</f>
        <v/>
      </c>
      <c r="E35" s="366" t="str">
        <f>'הגבלה לסכום מבוקש ולתקציב 75%'!E35</f>
        <v/>
      </c>
      <c r="F35" s="366" t="str">
        <f>'הגבלה לסכום מבוקש ולתקציב 75%'!F35</f>
        <v/>
      </c>
      <c r="G35" s="367" t="str">
        <f>'הגבלה לסכום מבוקש ולתקציב 75%'!Z35</f>
        <v/>
      </c>
      <c r="H35" s="67"/>
      <c r="I35" s="360" t="str">
        <f t="shared" si="0"/>
        <v/>
      </c>
      <c r="J35" s="368" t="str">
        <f t="shared" si="2"/>
        <v/>
      </c>
      <c r="K35" s="368" t="str">
        <f t="shared" si="3"/>
        <v/>
      </c>
      <c r="M35" s="363" t="str">
        <f>IF($F35="","",IFERROR(IF('קיזוזים- החלטות ועדה'!H35=0,0,1),0))</f>
        <v/>
      </c>
      <c r="N35" s="363" t="str">
        <f t="shared" si="4"/>
        <v/>
      </c>
      <c r="O35" s="363" t="str">
        <f t="shared" si="5"/>
        <v/>
      </c>
      <c r="P35" s="369" t="str">
        <f t="shared" si="6"/>
        <v/>
      </c>
    </row>
    <row r="36" spans="2:16" ht="20.25" x14ac:dyDescent="0.25">
      <c r="B36" s="69">
        <f t="shared" si="1"/>
        <v>6</v>
      </c>
      <c r="C36" s="365">
        <f>'הגבלה לסכום מבוקש ולתקציב 75%'!C36</f>
        <v>580356210</v>
      </c>
      <c r="D36" s="365">
        <f>'הגבלה לסכום מבוקש ולתקציב 75%'!D36</f>
        <v>1001837695</v>
      </c>
      <c r="E36" s="366" t="str">
        <f>'הגבלה לסכום מבוקש ולתקציב 75%'!E36</f>
        <v xml:space="preserve">חוצה ישראל מוקד 1 קריית מוצקין </v>
      </c>
      <c r="F36" s="366" t="str">
        <f>'הגבלה לסכום מבוקש ולתקציב 75%'!F36</f>
        <v>שח"ם, ארגון השחקנים והשחקניות בישרא</v>
      </c>
      <c r="G36" s="367">
        <f>'הגבלה לסכום מבוקש ולתקציב 75%'!Z36</f>
        <v>75000</v>
      </c>
      <c r="H36" s="67"/>
      <c r="I36" s="360">
        <f t="shared" si="0"/>
        <v>0</v>
      </c>
      <c r="J36" s="368">
        <f t="shared" si="2"/>
        <v>75000</v>
      </c>
      <c r="K36" s="368">
        <f t="shared" si="3"/>
        <v>75000</v>
      </c>
      <c r="M36" s="363">
        <f>IF($F36="","",IFERROR(IF('קיזוזים- החלטות ועדה'!H36=0,0,1),0))</f>
        <v>0</v>
      </c>
      <c r="N36" s="363">
        <f t="shared" si="4"/>
        <v>0</v>
      </c>
      <c r="O36" s="363">
        <f t="shared" si="5"/>
        <v>0</v>
      </c>
      <c r="P36" s="369">
        <f t="shared" si="6"/>
        <v>0</v>
      </c>
    </row>
    <row r="37" spans="2:16" ht="20.25" x14ac:dyDescent="0.25">
      <c r="B37" s="69">
        <f t="shared" si="1"/>
        <v>7</v>
      </c>
      <c r="C37" s="365">
        <f>'הגבלה לסכום מבוקש ולתקציב 75%'!C37</f>
        <v>580356210</v>
      </c>
      <c r="D37" s="365">
        <f>'הגבלה לסכום מבוקש ולתקציב 75%'!D37</f>
        <v>1001844164</v>
      </c>
      <c r="E37" s="366" t="str">
        <f>'הגבלה לסכום מבוקש ולתקציב 75%'!E37</f>
        <v>חוצה ישראל מוקד 2 שער הנגב</v>
      </c>
      <c r="F37" s="366" t="str">
        <f>'הגבלה לסכום מבוקש ולתקציב 75%'!F37</f>
        <v>שח"ם, ארגון השחקנים והשחקניות בישרא</v>
      </c>
      <c r="G37" s="367">
        <f>'הגבלה לסכום מבוקש ולתקציב 75%'!Z37</f>
        <v>75000</v>
      </c>
      <c r="H37" s="67"/>
      <c r="I37" s="360">
        <f t="shared" si="0"/>
        <v>0</v>
      </c>
      <c r="J37" s="368">
        <f t="shared" si="2"/>
        <v>75000</v>
      </c>
      <c r="K37" s="368">
        <f t="shared" si="3"/>
        <v>75000</v>
      </c>
      <c r="M37" s="363">
        <f>IF($F37="","",IFERROR(IF('קיזוזים- החלטות ועדה'!H37=0,0,1),0))</f>
        <v>0</v>
      </c>
      <c r="N37" s="363">
        <f t="shared" si="4"/>
        <v>0</v>
      </c>
      <c r="O37" s="363">
        <f t="shared" si="5"/>
        <v>0</v>
      </c>
      <c r="P37" s="369">
        <f t="shared" si="6"/>
        <v>0</v>
      </c>
    </row>
    <row r="38" spans="2:16" ht="20.25" x14ac:dyDescent="0.25">
      <c r="B38" s="69" t="str">
        <f t="shared" si="1"/>
        <v/>
      </c>
      <c r="C38" s="365" t="str">
        <f>'הגבלה לסכום מבוקש ולתקציב 75%'!C38</f>
        <v/>
      </c>
      <c r="D38" s="365" t="str">
        <f>'הגבלה לסכום מבוקש ולתקציב 75%'!D38</f>
        <v/>
      </c>
      <c r="E38" s="366" t="str">
        <f>'הגבלה לסכום מבוקש ולתקציב 75%'!E38</f>
        <v/>
      </c>
      <c r="F38" s="366" t="str">
        <f>'הגבלה לסכום מבוקש ולתקציב 75%'!F38</f>
        <v/>
      </c>
      <c r="G38" s="367" t="str">
        <f>'הגבלה לסכום מבוקש ולתקציב 75%'!Z38</f>
        <v/>
      </c>
      <c r="H38" s="67"/>
      <c r="I38" s="360" t="str">
        <f t="shared" si="0"/>
        <v/>
      </c>
      <c r="J38" s="368" t="str">
        <f t="shared" si="2"/>
        <v/>
      </c>
      <c r="K38" s="368" t="str">
        <f t="shared" si="3"/>
        <v/>
      </c>
      <c r="M38" s="363" t="str">
        <f>IF($F38="","",IFERROR(IF('קיזוזים- החלטות ועדה'!H38=0,0,1),0))</f>
        <v/>
      </c>
      <c r="N38" s="363" t="str">
        <f t="shared" si="4"/>
        <v/>
      </c>
      <c r="O38" s="363" t="str">
        <f t="shared" si="5"/>
        <v/>
      </c>
      <c r="P38" s="369" t="str">
        <f t="shared" si="6"/>
        <v/>
      </c>
    </row>
    <row r="39" spans="2:16" ht="20.25" x14ac:dyDescent="0.25">
      <c r="B39" s="69" t="str">
        <f t="shared" si="1"/>
        <v/>
      </c>
      <c r="C39" s="365" t="str">
        <f>'הגבלה לסכום מבוקש ולתקציב 75%'!C39</f>
        <v/>
      </c>
      <c r="D39" s="365" t="str">
        <f>'הגבלה לסכום מבוקש ולתקציב 75%'!D39</f>
        <v/>
      </c>
      <c r="E39" s="366" t="str">
        <f>'הגבלה לסכום מבוקש ולתקציב 75%'!E39</f>
        <v/>
      </c>
      <c r="F39" s="366" t="str">
        <f>'הגבלה לסכום מבוקש ולתקציב 75%'!F39</f>
        <v/>
      </c>
      <c r="G39" s="367" t="str">
        <f>'הגבלה לסכום מבוקש ולתקציב 75%'!Z39</f>
        <v/>
      </c>
      <c r="H39" s="67"/>
      <c r="I39" s="360" t="str">
        <f t="shared" si="0"/>
        <v/>
      </c>
      <c r="J39" s="368" t="str">
        <f t="shared" si="2"/>
        <v/>
      </c>
      <c r="K39" s="368" t="str">
        <f t="shared" si="3"/>
        <v/>
      </c>
      <c r="M39" s="363" t="str">
        <f>IF($F39="","",IFERROR(IF('קיזוזים- החלטות ועדה'!H39=0,0,1),0))</f>
        <v/>
      </c>
      <c r="N39" s="363" t="str">
        <f t="shared" si="4"/>
        <v/>
      </c>
      <c r="O39" s="363" t="str">
        <f t="shared" si="5"/>
        <v/>
      </c>
      <c r="P39" s="369" t="str">
        <f t="shared" si="6"/>
        <v/>
      </c>
    </row>
    <row r="40" spans="2:16" ht="21" thickBot="1" x14ac:dyDescent="0.3">
      <c r="B40" s="69" t="str">
        <f t="shared" si="1"/>
        <v/>
      </c>
      <c r="C40" s="365" t="str">
        <f>'הגבלה לסכום מבוקש ולתקציב 75%'!C40</f>
        <v/>
      </c>
      <c r="D40" s="365" t="str">
        <f>'הגבלה לסכום מבוקש ולתקציב 75%'!D40</f>
        <v/>
      </c>
      <c r="E40" s="366" t="str">
        <f>'הגבלה לסכום מבוקש ולתקציב 75%'!E40</f>
        <v/>
      </c>
      <c r="F40" s="366" t="str">
        <f>'הגבלה לסכום מבוקש ולתקציב 75%'!F40</f>
        <v/>
      </c>
      <c r="G40" s="367" t="str">
        <f>'הגבלה לסכום מבוקש ולתקציב 75%'!Z40</f>
        <v/>
      </c>
      <c r="H40" s="67"/>
      <c r="I40" s="360" t="str">
        <f t="shared" si="0"/>
        <v/>
      </c>
      <c r="J40" s="368" t="str">
        <f t="shared" si="2"/>
        <v/>
      </c>
      <c r="K40" s="368" t="str">
        <f t="shared" si="3"/>
        <v/>
      </c>
      <c r="M40" s="363" t="str">
        <f>IF($F40="","",IFERROR(IF('קיזוזים- החלטות ועדה'!H40=0,0,1),0))</f>
        <v/>
      </c>
      <c r="N40" s="363" t="str">
        <f t="shared" si="4"/>
        <v/>
      </c>
      <c r="O40" s="363" t="str">
        <f t="shared" si="5"/>
        <v/>
      </c>
      <c r="P40" s="369" t="str">
        <f t="shared" si="6"/>
        <v/>
      </c>
    </row>
    <row r="41" spans="2:16" ht="20.25" hidden="1" x14ac:dyDescent="0.25">
      <c r="B41" s="69" t="str">
        <f t="shared" si="1"/>
        <v/>
      </c>
      <c r="C41" s="365" t="str">
        <f>'הגבלה לסכום מבוקש ולתקציב 75%'!C41</f>
        <v/>
      </c>
      <c r="D41" s="365" t="str">
        <f>'הגבלה לסכום מבוקש ולתקציב 75%'!D41</f>
        <v/>
      </c>
      <c r="E41" s="366" t="str">
        <f>'הגבלה לסכום מבוקש ולתקציב 75%'!E41</f>
        <v/>
      </c>
      <c r="F41" s="366" t="str">
        <f>'הגבלה לסכום מבוקש ולתקציב 75%'!F41</f>
        <v/>
      </c>
      <c r="G41" s="367" t="str">
        <f>'הגבלה לסכום מבוקש ולתקציב 75%'!Z41</f>
        <v/>
      </c>
      <c r="H41" s="67"/>
      <c r="I41" s="360" t="str">
        <f t="shared" si="0"/>
        <v/>
      </c>
      <c r="J41" s="368" t="str">
        <f t="shared" si="2"/>
        <v/>
      </c>
      <c r="K41" s="368" t="str">
        <f t="shared" si="3"/>
        <v/>
      </c>
      <c r="M41" s="363" t="str">
        <f>IF($F41="","",IFERROR(IF('קיזוזים- החלטות ועדה'!H41=0,0,1),0))</f>
        <v/>
      </c>
      <c r="N41" s="363" t="str">
        <f t="shared" si="4"/>
        <v/>
      </c>
      <c r="O41" s="363" t="str">
        <f t="shared" si="5"/>
        <v/>
      </c>
      <c r="P41" s="369" t="str">
        <f t="shared" si="6"/>
        <v/>
      </c>
    </row>
    <row r="42" spans="2:16" ht="20.25" hidden="1" x14ac:dyDescent="0.25">
      <c r="B42" s="69" t="str">
        <f t="shared" si="1"/>
        <v/>
      </c>
      <c r="C42" s="365" t="str">
        <f>'הגבלה לסכום מבוקש ולתקציב 75%'!C42</f>
        <v/>
      </c>
      <c r="D42" s="365" t="str">
        <f>'הגבלה לסכום מבוקש ולתקציב 75%'!D42</f>
        <v/>
      </c>
      <c r="E42" s="366" t="str">
        <f>'הגבלה לסכום מבוקש ולתקציב 75%'!E42</f>
        <v/>
      </c>
      <c r="F42" s="366" t="str">
        <f>'הגבלה לסכום מבוקש ולתקציב 75%'!F42</f>
        <v/>
      </c>
      <c r="G42" s="367" t="str">
        <f>'הגבלה לסכום מבוקש ולתקציב 75%'!Z42</f>
        <v/>
      </c>
      <c r="H42" s="67"/>
      <c r="I42" s="360" t="str">
        <f t="shared" si="0"/>
        <v/>
      </c>
      <c r="J42" s="368" t="str">
        <f t="shared" si="2"/>
        <v/>
      </c>
      <c r="K42" s="368" t="str">
        <f t="shared" si="3"/>
        <v/>
      </c>
      <c r="M42" s="363" t="str">
        <f>IF($F42="","",IFERROR(IF('קיזוזים- החלטות ועדה'!H42=0,0,1),0))</f>
        <v/>
      </c>
      <c r="N42" s="363" t="str">
        <f t="shared" si="4"/>
        <v/>
      </c>
      <c r="O42" s="363" t="str">
        <f t="shared" si="5"/>
        <v/>
      </c>
      <c r="P42" s="369" t="str">
        <f t="shared" si="6"/>
        <v/>
      </c>
    </row>
    <row r="43" spans="2:16" ht="20.25" hidden="1" x14ac:dyDescent="0.25">
      <c r="B43" s="69" t="str">
        <f t="shared" si="1"/>
        <v/>
      </c>
      <c r="C43" s="365" t="str">
        <f>'הגבלה לסכום מבוקש ולתקציב 75%'!C43</f>
        <v/>
      </c>
      <c r="D43" s="365" t="str">
        <f>'הגבלה לסכום מבוקש ולתקציב 75%'!D43</f>
        <v/>
      </c>
      <c r="E43" s="366" t="str">
        <f>'הגבלה לסכום מבוקש ולתקציב 75%'!E43</f>
        <v/>
      </c>
      <c r="F43" s="366" t="str">
        <f>'הגבלה לסכום מבוקש ולתקציב 75%'!F43</f>
        <v/>
      </c>
      <c r="G43" s="367" t="str">
        <f>'הגבלה לסכום מבוקש ולתקציב 75%'!Z43</f>
        <v/>
      </c>
      <c r="H43" s="67"/>
      <c r="I43" s="360" t="str">
        <f t="shared" si="0"/>
        <v/>
      </c>
      <c r="J43" s="368" t="str">
        <f t="shared" si="2"/>
        <v/>
      </c>
      <c r="K43" s="368" t="str">
        <f t="shared" si="3"/>
        <v/>
      </c>
      <c r="M43" s="363" t="str">
        <f>IF($F43="","",IFERROR(IF('קיזוזים- החלטות ועדה'!H43=0,0,1),0))</f>
        <v/>
      </c>
      <c r="N43" s="363" t="str">
        <f t="shared" si="4"/>
        <v/>
      </c>
      <c r="O43" s="363" t="str">
        <f t="shared" si="5"/>
        <v/>
      </c>
      <c r="P43" s="369" t="str">
        <f t="shared" si="6"/>
        <v/>
      </c>
    </row>
    <row r="44" spans="2:16" ht="20.25" hidden="1" x14ac:dyDescent="0.25">
      <c r="B44" s="69" t="str">
        <f t="shared" si="1"/>
        <v/>
      </c>
      <c r="C44" s="365" t="str">
        <f>'הגבלה לסכום מבוקש ולתקציב 75%'!C44</f>
        <v/>
      </c>
      <c r="D44" s="365" t="str">
        <f>'הגבלה לסכום מבוקש ולתקציב 75%'!D44</f>
        <v/>
      </c>
      <c r="E44" s="366" t="str">
        <f>'הגבלה לסכום מבוקש ולתקציב 75%'!E44</f>
        <v/>
      </c>
      <c r="F44" s="366" t="str">
        <f>'הגבלה לסכום מבוקש ולתקציב 75%'!F44</f>
        <v/>
      </c>
      <c r="G44" s="367" t="str">
        <f>'הגבלה לסכום מבוקש ולתקציב 75%'!Z44</f>
        <v/>
      </c>
      <c r="H44" s="67"/>
      <c r="I44" s="360" t="str">
        <f t="shared" si="0"/>
        <v/>
      </c>
      <c r="J44" s="368" t="str">
        <f t="shared" si="2"/>
        <v/>
      </c>
      <c r="K44" s="368" t="str">
        <f t="shared" si="3"/>
        <v/>
      </c>
      <c r="M44" s="363" t="str">
        <f>IF($F44="","",IFERROR(IF('קיזוזים- החלטות ועדה'!H44=0,0,1),0))</f>
        <v/>
      </c>
      <c r="N44" s="363" t="str">
        <f t="shared" si="4"/>
        <v/>
      </c>
      <c r="O44" s="363" t="str">
        <f t="shared" si="5"/>
        <v/>
      </c>
      <c r="P44" s="369" t="str">
        <f t="shared" si="6"/>
        <v/>
      </c>
    </row>
    <row r="45" spans="2:16" ht="20.25" hidden="1" x14ac:dyDescent="0.25">
      <c r="B45" s="69" t="str">
        <f t="shared" si="1"/>
        <v/>
      </c>
      <c r="C45" s="365" t="str">
        <f>'הגבלה לסכום מבוקש ולתקציב 75%'!C45</f>
        <v/>
      </c>
      <c r="D45" s="365" t="str">
        <f>'הגבלה לסכום מבוקש ולתקציב 75%'!D45</f>
        <v/>
      </c>
      <c r="E45" s="366" t="str">
        <f>'הגבלה לסכום מבוקש ולתקציב 75%'!E45</f>
        <v/>
      </c>
      <c r="F45" s="366" t="str">
        <f>'הגבלה לסכום מבוקש ולתקציב 75%'!F45</f>
        <v/>
      </c>
      <c r="G45" s="367" t="str">
        <f>'הגבלה לסכום מבוקש ולתקציב 75%'!Z45</f>
        <v/>
      </c>
      <c r="H45" s="67"/>
      <c r="I45" s="360" t="str">
        <f t="shared" si="0"/>
        <v/>
      </c>
      <c r="J45" s="368" t="str">
        <f t="shared" si="2"/>
        <v/>
      </c>
      <c r="K45" s="368" t="str">
        <f t="shared" si="3"/>
        <v/>
      </c>
      <c r="M45" s="363" t="str">
        <f>IF($F45="","",IFERROR(IF('קיזוזים- החלטות ועדה'!H45=0,0,1),0))</f>
        <v/>
      </c>
      <c r="N45" s="363" t="str">
        <f t="shared" si="4"/>
        <v/>
      </c>
      <c r="O45" s="363" t="str">
        <f t="shared" si="5"/>
        <v/>
      </c>
      <c r="P45" s="369" t="str">
        <f t="shared" si="6"/>
        <v/>
      </c>
    </row>
    <row r="46" spans="2:16" ht="20.25" hidden="1" x14ac:dyDescent="0.25">
      <c r="B46" s="69" t="str">
        <f t="shared" si="1"/>
        <v/>
      </c>
      <c r="C46" s="365" t="str">
        <f>'הגבלה לסכום מבוקש ולתקציב 75%'!C46</f>
        <v/>
      </c>
      <c r="D46" s="365" t="str">
        <f>'הגבלה לסכום מבוקש ולתקציב 75%'!D46</f>
        <v/>
      </c>
      <c r="E46" s="366" t="str">
        <f>'הגבלה לסכום מבוקש ולתקציב 75%'!E46</f>
        <v/>
      </c>
      <c r="F46" s="366" t="str">
        <f>'הגבלה לסכום מבוקש ולתקציב 75%'!F46</f>
        <v/>
      </c>
      <c r="G46" s="367" t="str">
        <f>'הגבלה לסכום מבוקש ולתקציב 75%'!Z46</f>
        <v/>
      </c>
      <c r="H46" s="67"/>
      <c r="I46" s="360" t="str">
        <f t="shared" si="0"/>
        <v/>
      </c>
      <c r="J46" s="368" t="str">
        <f t="shared" si="2"/>
        <v/>
      </c>
      <c r="K46" s="368" t="str">
        <f t="shared" si="3"/>
        <v/>
      </c>
      <c r="M46" s="363" t="str">
        <f>IF($F46="","",IFERROR(IF('קיזוזים- החלטות ועדה'!H46=0,0,1),0))</f>
        <v/>
      </c>
      <c r="N46" s="363" t="str">
        <f t="shared" si="4"/>
        <v/>
      </c>
      <c r="O46" s="363" t="str">
        <f t="shared" si="5"/>
        <v/>
      </c>
      <c r="P46" s="369" t="str">
        <f t="shared" si="6"/>
        <v/>
      </c>
    </row>
    <row r="47" spans="2:16" ht="20.25" hidden="1" x14ac:dyDescent="0.25">
      <c r="B47" s="69" t="str">
        <f t="shared" si="1"/>
        <v/>
      </c>
      <c r="C47" s="365" t="str">
        <f>'הגבלה לסכום מבוקש ולתקציב 75%'!C47</f>
        <v/>
      </c>
      <c r="D47" s="365" t="str">
        <f>'הגבלה לסכום מבוקש ולתקציב 75%'!D47</f>
        <v/>
      </c>
      <c r="E47" s="366" t="str">
        <f>'הגבלה לסכום מבוקש ולתקציב 75%'!E47</f>
        <v/>
      </c>
      <c r="F47" s="366" t="str">
        <f>'הגבלה לסכום מבוקש ולתקציב 75%'!F47</f>
        <v/>
      </c>
      <c r="G47" s="367" t="str">
        <f>'הגבלה לסכום מבוקש ולתקציב 75%'!Z47</f>
        <v/>
      </c>
      <c r="H47" s="67"/>
      <c r="I47" s="360" t="str">
        <f t="shared" si="0"/>
        <v/>
      </c>
      <c r="J47" s="368" t="str">
        <f t="shared" si="2"/>
        <v/>
      </c>
      <c r="K47" s="368" t="str">
        <f t="shared" si="3"/>
        <v/>
      </c>
      <c r="M47" s="363" t="str">
        <f>IF($F47="","",IFERROR(IF('קיזוזים- החלטות ועדה'!H47=0,0,1),0))</f>
        <v/>
      </c>
      <c r="N47" s="363" t="str">
        <f t="shared" si="4"/>
        <v/>
      </c>
      <c r="O47" s="363" t="str">
        <f t="shared" si="5"/>
        <v/>
      </c>
      <c r="P47" s="369" t="str">
        <f t="shared" si="6"/>
        <v/>
      </c>
    </row>
    <row r="48" spans="2:16" ht="20.25" hidden="1" x14ac:dyDescent="0.25">
      <c r="B48" s="69" t="str">
        <f t="shared" si="1"/>
        <v/>
      </c>
      <c r="C48" s="365" t="str">
        <f>'הגבלה לסכום מבוקש ולתקציב 75%'!C48</f>
        <v/>
      </c>
      <c r="D48" s="365" t="str">
        <f>'הגבלה לסכום מבוקש ולתקציב 75%'!D48</f>
        <v/>
      </c>
      <c r="E48" s="366" t="str">
        <f>'הגבלה לסכום מבוקש ולתקציב 75%'!E48</f>
        <v/>
      </c>
      <c r="F48" s="366" t="str">
        <f>'הגבלה לסכום מבוקש ולתקציב 75%'!F48</f>
        <v/>
      </c>
      <c r="G48" s="367" t="str">
        <f>'הגבלה לסכום מבוקש ולתקציב 75%'!Z48</f>
        <v/>
      </c>
      <c r="H48" s="67"/>
      <c r="I48" s="360" t="str">
        <f t="shared" si="0"/>
        <v/>
      </c>
      <c r="J48" s="368" t="str">
        <f t="shared" si="2"/>
        <v/>
      </c>
      <c r="K48" s="368" t="str">
        <f t="shared" si="3"/>
        <v/>
      </c>
      <c r="M48" s="363" t="str">
        <f>IF($F48="","",IFERROR(IF('קיזוזים- החלטות ועדה'!H48=0,0,1),0))</f>
        <v/>
      </c>
      <c r="N48" s="363" t="str">
        <f t="shared" si="4"/>
        <v/>
      </c>
      <c r="O48" s="363" t="str">
        <f t="shared" si="5"/>
        <v/>
      </c>
      <c r="P48" s="369" t="str">
        <f t="shared" si="6"/>
        <v/>
      </c>
    </row>
    <row r="49" spans="2:16" ht="20.25" hidden="1" x14ac:dyDescent="0.25">
      <c r="B49" s="69" t="str">
        <f t="shared" si="1"/>
        <v/>
      </c>
      <c r="C49" s="365" t="str">
        <f>'הגבלה לסכום מבוקש ולתקציב 75%'!C49</f>
        <v/>
      </c>
      <c r="D49" s="365" t="str">
        <f>'הגבלה לסכום מבוקש ולתקציב 75%'!D49</f>
        <v/>
      </c>
      <c r="E49" s="366" t="str">
        <f>'הגבלה לסכום מבוקש ולתקציב 75%'!E49</f>
        <v/>
      </c>
      <c r="F49" s="366" t="str">
        <f>'הגבלה לסכום מבוקש ולתקציב 75%'!F49</f>
        <v/>
      </c>
      <c r="G49" s="367" t="str">
        <f>'הגבלה לסכום מבוקש ולתקציב 75%'!Z49</f>
        <v/>
      </c>
      <c r="H49" s="67"/>
      <c r="I49" s="360" t="str">
        <f t="shared" si="0"/>
        <v/>
      </c>
      <c r="J49" s="368" t="str">
        <f t="shared" si="2"/>
        <v/>
      </c>
      <c r="K49" s="368" t="str">
        <f t="shared" si="3"/>
        <v/>
      </c>
      <c r="M49" s="363" t="str">
        <f>IF($F49="","",IFERROR(IF('קיזוזים- החלטות ועדה'!H49=0,0,1),0))</f>
        <v/>
      </c>
      <c r="N49" s="363" t="str">
        <f t="shared" si="4"/>
        <v/>
      </c>
      <c r="O49" s="363" t="str">
        <f t="shared" si="5"/>
        <v/>
      </c>
      <c r="P49" s="369" t="str">
        <f t="shared" si="6"/>
        <v/>
      </c>
    </row>
    <row r="50" spans="2:16" ht="20.25" hidden="1" x14ac:dyDescent="0.25">
      <c r="B50" s="69" t="str">
        <f t="shared" si="1"/>
        <v/>
      </c>
      <c r="C50" s="365" t="str">
        <f>'הגבלה לסכום מבוקש ולתקציב 75%'!C50</f>
        <v/>
      </c>
      <c r="D50" s="365" t="str">
        <f>'הגבלה לסכום מבוקש ולתקציב 75%'!D50</f>
        <v/>
      </c>
      <c r="E50" s="366" t="str">
        <f>'הגבלה לסכום מבוקש ולתקציב 75%'!E50</f>
        <v/>
      </c>
      <c r="F50" s="366" t="str">
        <f>'הגבלה לסכום מבוקש ולתקציב 75%'!F50</f>
        <v/>
      </c>
      <c r="G50" s="367" t="str">
        <f>'הגבלה לסכום מבוקש ולתקציב 75%'!Z50</f>
        <v/>
      </c>
      <c r="H50" s="67"/>
      <c r="I50" s="360" t="str">
        <f t="shared" si="0"/>
        <v/>
      </c>
      <c r="J50" s="368" t="str">
        <f t="shared" si="2"/>
        <v/>
      </c>
      <c r="K50" s="368" t="str">
        <f t="shared" si="3"/>
        <v/>
      </c>
      <c r="M50" s="363" t="str">
        <f>IF($F50="","",IFERROR(IF('קיזוזים- החלטות ועדה'!H50=0,0,1),0))</f>
        <v/>
      </c>
      <c r="N50" s="363" t="str">
        <f t="shared" si="4"/>
        <v/>
      </c>
      <c r="O50" s="363" t="str">
        <f t="shared" si="5"/>
        <v/>
      </c>
      <c r="P50" s="369" t="str">
        <f t="shared" si="6"/>
        <v/>
      </c>
    </row>
    <row r="51" spans="2:16" ht="20.25" hidden="1" x14ac:dyDescent="0.25">
      <c r="B51" s="69" t="str">
        <f t="shared" si="1"/>
        <v/>
      </c>
      <c r="C51" s="365" t="str">
        <f>'הגבלה לסכום מבוקש ולתקציב 75%'!C51</f>
        <v/>
      </c>
      <c r="D51" s="365" t="str">
        <f>'הגבלה לסכום מבוקש ולתקציב 75%'!D51</f>
        <v/>
      </c>
      <c r="E51" s="366" t="str">
        <f>'הגבלה לסכום מבוקש ולתקציב 75%'!E51</f>
        <v/>
      </c>
      <c r="F51" s="366" t="str">
        <f>'הגבלה לסכום מבוקש ולתקציב 75%'!F51</f>
        <v/>
      </c>
      <c r="G51" s="367" t="str">
        <f>'הגבלה לסכום מבוקש ולתקציב 75%'!Z51</f>
        <v/>
      </c>
      <c r="H51" s="67"/>
      <c r="I51" s="360" t="str">
        <f t="shared" si="0"/>
        <v/>
      </c>
      <c r="J51" s="368" t="str">
        <f t="shared" si="2"/>
        <v/>
      </c>
      <c r="K51" s="368" t="str">
        <f t="shared" si="3"/>
        <v/>
      </c>
      <c r="M51" s="363" t="str">
        <f>IF($F51="","",IFERROR(IF('קיזוזים- החלטות ועדה'!H51=0,0,1),0))</f>
        <v/>
      </c>
      <c r="N51" s="363" t="str">
        <f t="shared" si="4"/>
        <v/>
      </c>
      <c r="O51" s="363" t="str">
        <f t="shared" si="5"/>
        <v/>
      </c>
      <c r="P51" s="369" t="str">
        <f t="shared" si="6"/>
        <v/>
      </c>
    </row>
    <row r="52" spans="2:16" ht="20.25" hidden="1" x14ac:dyDescent="0.25">
      <c r="B52" s="69" t="str">
        <f t="shared" si="1"/>
        <v/>
      </c>
      <c r="C52" s="365" t="str">
        <f>'הגבלה לסכום מבוקש ולתקציב 75%'!C52</f>
        <v/>
      </c>
      <c r="D52" s="365" t="str">
        <f>'הגבלה לסכום מבוקש ולתקציב 75%'!D52</f>
        <v/>
      </c>
      <c r="E52" s="366" t="str">
        <f>'הגבלה לסכום מבוקש ולתקציב 75%'!E52</f>
        <v/>
      </c>
      <c r="F52" s="366" t="str">
        <f>'הגבלה לסכום מבוקש ולתקציב 75%'!F52</f>
        <v/>
      </c>
      <c r="G52" s="367" t="str">
        <f>'הגבלה לסכום מבוקש ולתקציב 75%'!Z52</f>
        <v/>
      </c>
      <c r="H52" s="67"/>
      <c r="I52" s="360" t="str">
        <f t="shared" si="0"/>
        <v/>
      </c>
      <c r="J52" s="368" t="str">
        <f t="shared" si="2"/>
        <v/>
      </c>
      <c r="K52" s="368" t="str">
        <f t="shared" si="3"/>
        <v/>
      </c>
      <c r="M52" s="363" t="str">
        <f>IF($F52="","",IFERROR(IF('קיזוזים- החלטות ועדה'!H52=0,0,1),0))</f>
        <v/>
      </c>
      <c r="N52" s="363" t="str">
        <f t="shared" si="4"/>
        <v/>
      </c>
      <c r="O52" s="363" t="str">
        <f t="shared" si="5"/>
        <v/>
      </c>
      <c r="P52" s="369" t="str">
        <f t="shared" si="6"/>
        <v/>
      </c>
    </row>
    <row r="53" spans="2:16" ht="20.25" hidden="1" x14ac:dyDescent="0.25">
      <c r="B53" s="69" t="str">
        <f t="shared" si="1"/>
        <v/>
      </c>
      <c r="C53" s="365" t="str">
        <f>'הגבלה לסכום מבוקש ולתקציב 75%'!C53</f>
        <v/>
      </c>
      <c r="D53" s="365" t="str">
        <f>'הגבלה לסכום מבוקש ולתקציב 75%'!D53</f>
        <v/>
      </c>
      <c r="E53" s="366" t="str">
        <f>'הגבלה לסכום מבוקש ולתקציב 75%'!E53</f>
        <v/>
      </c>
      <c r="F53" s="366" t="str">
        <f>'הגבלה לסכום מבוקש ולתקציב 75%'!F53</f>
        <v/>
      </c>
      <c r="G53" s="367" t="str">
        <f>'הגבלה לסכום מבוקש ולתקציב 75%'!Z53</f>
        <v/>
      </c>
      <c r="H53" s="67"/>
      <c r="I53" s="360" t="str">
        <f t="shared" si="0"/>
        <v/>
      </c>
      <c r="J53" s="368" t="str">
        <f t="shared" si="2"/>
        <v/>
      </c>
      <c r="K53" s="368" t="str">
        <f t="shared" si="3"/>
        <v/>
      </c>
      <c r="M53" s="363" t="str">
        <f>IF($F53="","",IFERROR(IF('קיזוזים- החלטות ועדה'!H53=0,0,1),0))</f>
        <v/>
      </c>
      <c r="N53" s="363" t="str">
        <f t="shared" si="4"/>
        <v/>
      </c>
      <c r="O53" s="363" t="str">
        <f t="shared" si="5"/>
        <v/>
      </c>
      <c r="P53" s="369" t="str">
        <f t="shared" si="6"/>
        <v/>
      </c>
    </row>
    <row r="54" spans="2:16" ht="20.25" hidden="1" x14ac:dyDescent="0.25">
      <c r="B54" s="69" t="str">
        <f t="shared" si="1"/>
        <v/>
      </c>
      <c r="C54" s="365" t="str">
        <f>'הגבלה לסכום מבוקש ולתקציב 75%'!C54</f>
        <v/>
      </c>
      <c r="D54" s="365" t="str">
        <f>'הגבלה לסכום מבוקש ולתקציב 75%'!D54</f>
        <v/>
      </c>
      <c r="E54" s="366" t="str">
        <f>'הגבלה לסכום מבוקש ולתקציב 75%'!E54</f>
        <v/>
      </c>
      <c r="F54" s="366" t="str">
        <f>'הגבלה לסכום מבוקש ולתקציב 75%'!F54</f>
        <v/>
      </c>
      <c r="G54" s="367" t="str">
        <f>'הגבלה לסכום מבוקש ולתקציב 75%'!Z54</f>
        <v/>
      </c>
      <c r="H54" s="67"/>
      <c r="I54" s="360" t="str">
        <f t="shared" si="0"/>
        <v/>
      </c>
      <c r="J54" s="368" t="str">
        <f t="shared" si="2"/>
        <v/>
      </c>
      <c r="K54" s="368" t="str">
        <f t="shared" si="3"/>
        <v/>
      </c>
      <c r="M54" s="363" t="str">
        <f>IF($F54="","",IFERROR(IF('קיזוזים- החלטות ועדה'!H54=0,0,1),0))</f>
        <v/>
      </c>
      <c r="N54" s="363" t="str">
        <f t="shared" si="4"/>
        <v/>
      </c>
      <c r="O54" s="363" t="str">
        <f t="shared" si="5"/>
        <v/>
      </c>
      <c r="P54" s="369" t="str">
        <f t="shared" si="6"/>
        <v/>
      </c>
    </row>
    <row r="55" spans="2:16" ht="20.25" hidden="1" x14ac:dyDescent="0.25">
      <c r="B55" s="69" t="str">
        <f t="shared" si="1"/>
        <v/>
      </c>
      <c r="C55" s="365" t="str">
        <f>'הגבלה לסכום מבוקש ולתקציב 75%'!C55</f>
        <v/>
      </c>
      <c r="D55" s="365" t="str">
        <f>'הגבלה לסכום מבוקש ולתקציב 75%'!D55</f>
        <v/>
      </c>
      <c r="E55" s="366" t="str">
        <f>'הגבלה לסכום מבוקש ולתקציב 75%'!E55</f>
        <v/>
      </c>
      <c r="F55" s="366" t="str">
        <f>'הגבלה לסכום מבוקש ולתקציב 75%'!F55</f>
        <v/>
      </c>
      <c r="G55" s="367" t="str">
        <f>'הגבלה לסכום מבוקש ולתקציב 75%'!Z55</f>
        <v/>
      </c>
      <c r="H55" s="67"/>
      <c r="I55" s="360" t="str">
        <f t="shared" si="0"/>
        <v/>
      </c>
      <c r="J55" s="368" t="str">
        <f t="shared" si="2"/>
        <v/>
      </c>
      <c r="K55" s="368" t="str">
        <f t="shared" si="3"/>
        <v/>
      </c>
      <c r="M55" s="363" t="str">
        <f>IF($F55="","",IFERROR(IF('קיזוזים- החלטות ועדה'!H55=0,0,1),0))</f>
        <v/>
      </c>
      <c r="N55" s="363" t="str">
        <f t="shared" si="4"/>
        <v/>
      </c>
      <c r="O55" s="363" t="str">
        <f t="shared" si="5"/>
        <v/>
      </c>
      <c r="P55" s="369" t="str">
        <f t="shared" si="6"/>
        <v/>
      </c>
    </row>
    <row r="56" spans="2:16" ht="20.25" hidden="1" x14ac:dyDescent="0.25">
      <c r="B56" s="69" t="str">
        <f t="shared" si="1"/>
        <v/>
      </c>
      <c r="C56" s="365" t="str">
        <f>'הגבלה לסכום מבוקש ולתקציב 75%'!C56</f>
        <v/>
      </c>
      <c r="D56" s="365" t="str">
        <f>'הגבלה לסכום מבוקש ולתקציב 75%'!D56</f>
        <v/>
      </c>
      <c r="E56" s="366" t="str">
        <f>'הגבלה לסכום מבוקש ולתקציב 75%'!E56</f>
        <v/>
      </c>
      <c r="F56" s="366" t="str">
        <f>'הגבלה לסכום מבוקש ולתקציב 75%'!F56</f>
        <v/>
      </c>
      <c r="G56" s="367" t="str">
        <f>'הגבלה לסכום מבוקש ולתקציב 75%'!Z56</f>
        <v/>
      </c>
      <c r="H56" s="67"/>
      <c r="I56" s="360" t="str">
        <f t="shared" si="0"/>
        <v/>
      </c>
      <c r="J56" s="368" t="str">
        <f t="shared" si="2"/>
        <v/>
      </c>
      <c r="K56" s="368" t="str">
        <f t="shared" si="3"/>
        <v/>
      </c>
      <c r="M56" s="363" t="str">
        <f>IF($F56="","",IFERROR(IF('קיזוזים- החלטות ועדה'!H56=0,0,1),0))</f>
        <v/>
      </c>
      <c r="N56" s="363" t="str">
        <f t="shared" si="4"/>
        <v/>
      </c>
      <c r="O56" s="363" t="str">
        <f t="shared" si="5"/>
        <v/>
      </c>
      <c r="P56" s="369" t="str">
        <f t="shared" si="6"/>
        <v/>
      </c>
    </row>
    <row r="57" spans="2:16" ht="20.25" hidden="1" x14ac:dyDescent="0.25">
      <c r="B57" s="69" t="str">
        <f t="shared" si="1"/>
        <v/>
      </c>
      <c r="C57" s="365" t="str">
        <f>'הגבלה לסכום מבוקש ולתקציב 75%'!C57</f>
        <v/>
      </c>
      <c r="D57" s="365" t="str">
        <f>'הגבלה לסכום מבוקש ולתקציב 75%'!D57</f>
        <v/>
      </c>
      <c r="E57" s="366" t="str">
        <f>'הגבלה לסכום מבוקש ולתקציב 75%'!E57</f>
        <v/>
      </c>
      <c r="F57" s="366" t="str">
        <f>'הגבלה לסכום מבוקש ולתקציב 75%'!F57</f>
        <v/>
      </c>
      <c r="G57" s="367" t="str">
        <f>'הגבלה לסכום מבוקש ולתקציב 75%'!Z57</f>
        <v/>
      </c>
      <c r="H57" s="67"/>
      <c r="I57" s="360" t="str">
        <f t="shared" si="0"/>
        <v/>
      </c>
      <c r="J57" s="368" t="str">
        <f t="shared" si="2"/>
        <v/>
      </c>
      <c r="K57" s="368" t="str">
        <f t="shared" si="3"/>
        <v/>
      </c>
      <c r="M57" s="363" t="str">
        <f>IF($F57="","",IFERROR(IF('קיזוזים- החלטות ועדה'!H57=0,0,1),0))</f>
        <v/>
      </c>
      <c r="N57" s="363" t="str">
        <f t="shared" si="4"/>
        <v/>
      </c>
      <c r="O57" s="363" t="str">
        <f t="shared" si="5"/>
        <v/>
      </c>
      <c r="P57" s="369" t="str">
        <f t="shared" si="6"/>
        <v/>
      </c>
    </row>
    <row r="58" spans="2:16" ht="20.25" hidden="1" x14ac:dyDescent="0.25">
      <c r="B58" s="69" t="str">
        <f t="shared" si="1"/>
        <v/>
      </c>
      <c r="C58" s="365" t="str">
        <f>'הגבלה לסכום מבוקש ולתקציב 75%'!C58</f>
        <v/>
      </c>
      <c r="D58" s="365" t="str">
        <f>'הגבלה לסכום מבוקש ולתקציב 75%'!D58</f>
        <v/>
      </c>
      <c r="E58" s="366" t="str">
        <f>'הגבלה לסכום מבוקש ולתקציב 75%'!E58</f>
        <v/>
      </c>
      <c r="F58" s="366" t="str">
        <f>'הגבלה לסכום מבוקש ולתקציב 75%'!F58</f>
        <v/>
      </c>
      <c r="G58" s="367" t="str">
        <f>'הגבלה לסכום מבוקש ולתקציב 75%'!Z58</f>
        <v/>
      </c>
      <c r="H58" s="67"/>
      <c r="I58" s="360" t="str">
        <f t="shared" si="0"/>
        <v/>
      </c>
      <c r="J58" s="368" t="str">
        <f t="shared" si="2"/>
        <v/>
      </c>
      <c r="K58" s="368" t="str">
        <f t="shared" si="3"/>
        <v/>
      </c>
      <c r="M58" s="363" t="str">
        <f>IF($F58="","",IFERROR(IF('קיזוזים- החלטות ועדה'!H58=0,0,1),0))</f>
        <v/>
      </c>
      <c r="N58" s="363" t="str">
        <f t="shared" si="4"/>
        <v/>
      </c>
      <c r="O58" s="363" t="str">
        <f t="shared" si="5"/>
        <v/>
      </c>
      <c r="P58" s="369" t="str">
        <f t="shared" si="6"/>
        <v/>
      </c>
    </row>
    <row r="59" spans="2:16" ht="20.25" hidden="1" x14ac:dyDescent="0.25">
      <c r="B59" s="69" t="str">
        <f t="shared" si="1"/>
        <v/>
      </c>
      <c r="C59" s="365" t="str">
        <f>'הגבלה לסכום מבוקש ולתקציב 75%'!C59</f>
        <v/>
      </c>
      <c r="D59" s="365" t="str">
        <f>'הגבלה לסכום מבוקש ולתקציב 75%'!D59</f>
        <v/>
      </c>
      <c r="E59" s="366" t="str">
        <f>'הגבלה לסכום מבוקש ולתקציב 75%'!E59</f>
        <v/>
      </c>
      <c r="F59" s="366" t="str">
        <f>'הגבלה לסכום מבוקש ולתקציב 75%'!F59</f>
        <v/>
      </c>
      <c r="G59" s="367" t="str">
        <f>'הגבלה לסכום מבוקש ולתקציב 75%'!Z59</f>
        <v/>
      </c>
      <c r="H59" s="67"/>
      <c r="I59" s="360" t="str">
        <f t="shared" si="0"/>
        <v/>
      </c>
      <c r="J59" s="368" t="str">
        <f t="shared" si="2"/>
        <v/>
      </c>
      <c r="K59" s="368" t="str">
        <f t="shared" si="3"/>
        <v/>
      </c>
      <c r="M59" s="363" t="str">
        <f>IF($F59="","",IFERROR(IF('קיזוזים- החלטות ועדה'!H59=0,0,1),0))</f>
        <v/>
      </c>
      <c r="N59" s="363" t="str">
        <f t="shared" si="4"/>
        <v/>
      </c>
      <c r="O59" s="363" t="str">
        <f t="shared" si="5"/>
        <v/>
      </c>
      <c r="P59" s="369" t="str">
        <f t="shared" si="6"/>
        <v/>
      </c>
    </row>
    <row r="60" spans="2:16" ht="20.25" hidden="1" x14ac:dyDescent="0.25">
      <c r="B60" s="69" t="str">
        <f t="shared" si="1"/>
        <v/>
      </c>
      <c r="C60" s="365" t="str">
        <f>'הגבלה לסכום מבוקש ולתקציב 75%'!C60</f>
        <v/>
      </c>
      <c r="D60" s="365" t="str">
        <f>'הגבלה לסכום מבוקש ולתקציב 75%'!D60</f>
        <v/>
      </c>
      <c r="E60" s="366" t="str">
        <f>'הגבלה לסכום מבוקש ולתקציב 75%'!E60</f>
        <v/>
      </c>
      <c r="F60" s="366" t="str">
        <f>'הגבלה לסכום מבוקש ולתקציב 75%'!F60</f>
        <v/>
      </c>
      <c r="G60" s="367" t="str">
        <f>'הגבלה לסכום מבוקש ולתקציב 75%'!Z60</f>
        <v/>
      </c>
      <c r="H60" s="67"/>
      <c r="I60" s="360" t="str">
        <f t="shared" si="0"/>
        <v/>
      </c>
      <c r="J60" s="368" t="str">
        <f t="shared" si="2"/>
        <v/>
      </c>
      <c r="K60" s="368" t="str">
        <f t="shared" si="3"/>
        <v/>
      </c>
      <c r="M60" s="363" t="str">
        <f>IF($F60="","",IFERROR(IF('קיזוזים- החלטות ועדה'!H60=0,0,1),0))</f>
        <v/>
      </c>
      <c r="N60" s="363" t="str">
        <f t="shared" si="4"/>
        <v/>
      </c>
      <c r="O60" s="363" t="str">
        <f t="shared" si="5"/>
        <v/>
      </c>
      <c r="P60" s="369" t="str">
        <f t="shared" si="6"/>
        <v/>
      </c>
    </row>
    <row r="61" spans="2:16" ht="20.25" hidden="1" x14ac:dyDescent="0.25">
      <c r="B61" s="69" t="str">
        <f t="shared" si="1"/>
        <v/>
      </c>
      <c r="C61" s="365" t="str">
        <f>'הגבלה לסכום מבוקש ולתקציב 75%'!C61</f>
        <v/>
      </c>
      <c r="D61" s="365" t="str">
        <f>'הגבלה לסכום מבוקש ולתקציב 75%'!D61</f>
        <v/>
      </c>
      <c r="E61" s="366" t="str">
        <f>'הגבלה לסכום מבוקש ולתקציב 75%'!E61</f>
        <v/>
      </c>
      <c r="F61" s="366" t="str">
        <f>'הגבלה לסכום מבוקש ולתקציב 75%'!F61</f>
        <v/>
      </c>
      <c r="G61" s="367" t="str">
        <f>'הגבלה לסכום מבוקש ולתקציב 75%'!Z61</f>
        <v/>
      </c>
      <c r="H61" s="67"/>
      <c r="I61" s="360" t="str">
        <f t="shared" si="0"/>
        <v/>
      </c>
      <c r="J61" s="368" t="str">
        <f t="shared" si="2"/>
        <v/>
      </c>
      <c r="K61" s="368" t="str">
        <f t="shared" si="3"/>
        <v/>
      </c>
      <c r="M61" s="363" t="str">
        <f>IF($F61="","",IFERROR(IF('קיזוזים- החלטות ועדה'!H61=0,0,1),0))</f>
        <v/>
      </c>
      <c r="N61" s="363" t="str">
        <f t="shared" si="4"/>
        <v/>
      </c>
      <c r="O61" s="363" t="str">
        <f t="shared" si="5"/>
        <v/>
      </c>
      <c r="P61" s="369" t="str">
        <f t="shared" si="6"/>
        <v/>
      </c>
    </row>
    <row r="62" spans="2:16" ht="20.25" hidden="1" x14ac:dyDescent="0.25">
      <c r="B62" s="69" t="str">
        <f t="shared" si="1"/>
        <v/>
      </c>
      <c r="C62" s="365" t="str">
        <f>'הגבלה לסכום מבוקש ולתקציב 75%'!C62</f>
        <v/>
      </c>
      <c r="D62" s="365" t="str">
        <f>'הגבלה לסכום מבוקש ולתקציב 75%'!D62</f>
        <v/>
      </c>
      <c r="E62" s="366" t="str">
        <f>'הגבלה לסכום מבוקש ולתקציב 75%'!E62</f>
        <v/>
      </c>
      <c r="F62" s="366" t="str">
        <f>'הגבלה לסכום מבוקש ולתקציב 75%'!F62</f>
        <v/>
      </c>
      <c r="G62" s="367" t="str">
        <f>'הגבלה לסכום מבוקש ולתקציב 75%'!Z62</f>
        <v/>
      </c>
      <c r="H62" s="67"/>
      <c r="I62" s="360" t="str">
        <f t="shared" si="0"/>
        <v/>
      </c>
      <c r="J62" s="368" t="str">
        <f t="shared" si="2"/>
        <v/>
      </c>
      <c r="K62" s="368" t="str">
        <f t="shared" si="3"/>
        <v/>
      </c>
      <c r="M62" s="363" t="str">
        <f>IF($F62="","",IFERROR(IF('קיזוזים- החלטות ועדה'!H62=0,0,1),0))</f>
        <v/>
      </c>
      <c r="N62" s="363" t="str">
        <f t="shared" si="4"/>
        <v/>
      </c>
      <c r="O62" s="363" t="str">
        <f t="shared" si="5"/>
        <v/>
      </c>
      <c r="P62" s="369" t="str">
        <f t="shared" si="6"/>
        <v/>
      </c>
    </row>
    <row r="63" spans="2:16" ht="20.25" hidden="1" x14ac:dyDescent="0.25">
      <c r="B63" s="69" t="str">
        <f t="shared" si="1"/>
        <v/>
      </c>
      <c r="C63" s="365" t="str">
        <f>'הגבלה לסכום מבוקש ולתקציב 75%'!C63</f>
        <v/>
      </c>
      <c r="D63" s="365" t="str">
        <f>'הגבלה לסכום מבוקש ולתקציב 75%'!D63</f>
        <v/>
      </c>
      <c r="E63" s="366" t="str">
        <f>'הגבלה לסכום מבוקש ולתקציב 75%'!E63</f>
        <v/>
      </c>
      <c r="F63" s="366" t="str">
        <f>'הגבלה לסכום מבוקש ולתקציב 75%'!F63</f>
        <v/>
      </c>
      <c r="G63" s="367" t="str">
        <f>'הגבלה לסכום מבוקש ולתקציב 75%'!Z63</f>
        <v/>
      </c>
      <c r="H63" s="67"/>
      <c r="I63" s="360" t="str">
        <f t="shared" si="0"/>
        <v/>
      </c>
      <c r="J63" s="368" t="str">
        <f t="shared" si="2"/>
        <v/>
      </c>
      <c r="K63" s="368" t="str">
        <f t="shared" si="3"/>
        <v/>
      </c>
      <c r="M63" s="363" t="str">
        <f>IF($F63="","",IFERROR(IF('קיזוזים- החלטות ועדה'!H63=0,0,1),0))</f>
        <v/>
      </c>
      <c r="N63" s="363" t="str">
        <f t="shared" si="4"/>
        <v/>
      </c>
      <c r="O63" s="363" t="str">
        <f t="shared" si="5"/>
        <v/>
      </c>
      <c r="P63" s="369" t="str">
        <f t="shared" si="6"/>
        <v/>
      </c>
    </row>
    <row r="64" spans="2:16" ht="20.25" hidden="1" x14ac:dyDescent="0.25">
      <c r="B64" s="69" t="str">
        <f t="shared" si="1"/>
        <v/>
      </c>
      <c r="C64" s="365" t="str">
        <f>'הגבלה לסכום מבוקש ולתקציב 75%'!C64</f>
        <v/>
      </c>
      <c r="D64" s="365" t="str">
        <f>'הגבלה לסכום מבוקש ולתקציב 75%'!D64</f>
        <v/>
      </c>
      <c r="E64" s="366" t="str">
        <f>'הגבלה לסכום מבוקש ולתקציב 75%'!E64</f>
        <v/>
      </c>
      <c r="F64" s="366" t="str">
        <f>'הגבלה לסכום מבוקש ולתקציב 75%'!F64</f>
        <v/>
      </c>
      <c r="G64" s="367" t="str">
        <f>'הגבלה לסכום מבוקש ולתקציב 75%'!Z64</f>
        <v/>
      </c>
      <c r="H64" s="67"/>
      <c r="I64" s="360" t="str">
        <f t="shared" si="0"/>
        <v/>
      </c>
      <c r="J64" s="368" t="str">
        <f t="shared" si="2"/>
        <v/>
      </c>
      <c r="K64" s="368" t="str">
        <f t="shared" si="3"/>
        <v/>
      </c>
      <c r="M64" s="363" t="str">
        <f>IF($F64="","",IFERROR(IF('קיזוזים- החלטות ועדה'!H64=0,0,1),0))</f>
        <v/>
      </c>
      <c r="N64" s="363" t="str">
        <f t="shared" si="4"/>
        <v/>
      </c>
      <c r="O64" s="363" t="str">
        <f t="shared" si="5"/>
        <v/>
      </c>
      <c r="P64" s="369" t="str">
        <f t="shared" si="6"/>
        <v/>
      </c>
    </row>
    <row r="65" spans="2:16" ht="20.25" hidden="1" x14ac:dyDescent="0.25">
      <c r="B65" s="69" t="str">
        <f t="shared" si="1"/>
        <v/>
      </c>
      <c r="C65" s="365" t="str">
        <f>'הגבלה לסכום מבוקש ולתקציב 75%'!C65</f>
        <v/>
      </c>
      <c r="D65" s="365" t="str">
        <f>'הגבלה לסכום מבוקש ולתקציב 75%'!D65</f>
        <v/>
      </c>
      <c r="E65" s="366" t="str">
        <f>'הגבלה לסכום מבוקש ולתקציב 75%'!E65</f>
        <v/>
      </c>
      <c r="F65" s="366" t="str">
        <f>'הגבלה לסכום מבוקש ולתקציב 75%'!F65</f>
        <v/>
      </c>
      <c r="G65" s="367" t="str">
        <f>'הגבלה לסכום מבוקש ולתקציב 75%'!Z65</f>
        <v/>
      </c>
      <c r="H65" s="67"/>
      <c r="I65" s="360" t="str">
        <f t="shared" si="0"/>
        <v/>
      </c>
      <c r="J65" s="368" t="str">
        <f t="shared" si="2"/>
        <v/>
      </c>
      <c r="K65" s="368" t="str">
        <f t="shared" si="3"/>
        <v/>
      </c>
      <c r="M65" s="363" t="str">
        <f>IF($F65="","",IFERROR(IF('קיזוזים- החלטות ועדה'!H65=0,0,1),0))</f>
        <v/>
      </c>
      <c r="N65" s="363" t="str">
        <f t="shared" si="4"/>
        <v/>
      </c>
      <c r="O65" s="363" t="str">
        <f t="shared" si="5"/>
        <v/>
      </c>
      <c r="P65" s="369" t="str">
        <f t="shared" si="6"/>
        <v/>
      </c>
    </row>
    <row r="66" spans="2:16" ht="20.25" hidden="1" x14ac:dyDescent="0.25">
      <c r="B66" s="69" t="str">
        <f t="shared" si="1"/>
        <v/>
      </c>
      <c r="C66" s="365" t="str">
        <f>'הגבלה לסכום מבוקש ולתקציב 75%'!C66</f>
        <v/>
      </c>
      <c r="D66" s="365" t="str">
        <f>'הגבלה לסכום מבוקש ולתקציב 75%'!D66</f>
        <v/>
      </c>
      <c r="E66" s="366" t="str">
        <f>'הגבלה לסכום מבוקש ולתקציב 75%'!E66</f>
        <v/>
      </c>
      <c r="F66" s="366" t="str">
        <f>'הגבלה לסכום מבוקש ולתקציב 75%'!F66</f>
        <v/>
      </c>
      <c r="G66" s="367" t="str">
        <f>'הגבלה לסכום מבוקש ולתקציב 75%'!Z66</f>
        <v/>
      </c>
      <c r="H66" s="67"/>
      <c r="I66" s="360" t="str">
        <f t="shared" si="0"/>
        <v/>
      </c>
      <c r="J66" s="368" t="str">
        <f t="shared" si="2"/>
        <v/>
      </c>
      <c r="K66" s="368" t="str">
        <f t="shared" si="3"/>
        <v/>
      </c>
      <c r="M66" s="363" t="str">
        <f>IF($F66="","",IFERROR(IF('קיזוזים- החלטות ועדה'!H66=0,0,1),0))</f>
        <v/>
      </c>
      <c r="N66" s="363" t="str">
        <f t="shared" si="4"/>
        <v/>
      </c>
      <c r="O66" s="363" t="str">
        <f t="shared" si="5"/>
        <v/>
      </c>
      <c r="P66" s="369" t="str">
        <f t="shared" si="6"/>
        <v/>
      </c>
    </row>
    <row r="67" spans="2:16" ht="20.25" hidden="1" x14ac:dyDescent="0.25">
      <c r="B67" s="69" t="str">
        <f t="shared" si="1"/>
        <v/>
      </c>
      <c r="C67" s="365" t="str">
        <f>'הגבלה לסכום מבוקש ולתקציב 75%'!C67</f>
        <v/>
      </c>
      <c r="D67" s="365" t="str">
        <f>'הגבלה לסכום מבוקש ולתקציב 75%'!D67</f>
        <v/>
      </c>
      <c r="E67" s="366" t="str">
        <f>'הגבלה לסכום מבוקש ולתקציב 75%'!E67</f>
        <v/>
      </c>
      <c r="F67" s="366" t="str">
        <f>'הגבלה לסכום מבוקש ולתקציב 75%'!F67</f>
        <v/>
      </c>
      <c r="G67" s="367" t="str">
        <f>'הגבלה לסכום מבוקש ולתקציב 75%'!Z67</f>
        <v/>
      </c>
      <c r="H67" s="67"/>
      <c r="I67" s="360" t="str">
        <f t="shared" si="0"/>
        <v/>
      </c>
      <c r="J67" s="368" t="str">
        <f t="shared" si="2"/>
        <v/>
      </c>
      <c r="K67" s="368" t="str">
        <f t="shared" si="3"/>
        <v/>
      </c>
      <c r="M67" s="363" t="str">
        <f>IF($F67="","",IFERROR(IF('קיזוזים- החלטות ועדה'!H67=0,0,1),0))</f>
        <v/>
      </c>
      <c r="N67" s="363" t="str">
        <f t="shared" si="4"/>
        <v/>
      </c>
      <c r="O67" s="363" t="str">
        <f t="shared" si="5"/>
        <v/>
      </c>
      <c r="P67" s="369" t="str">
        <f t="shared" si="6"/>
        <v/>
      </c>
    </row>
    <row r="68" spans="2:16" ht="20.25" hidden="1" x14ac:dyDescent="0.25">
      <c r="B68" s="69" t="str">
        <f t="shared" si="1"/>
        <v/>
      </c>
      <c r="C68" s="365" t="str">
        <f>'הגבלה לסכום מבוקש ולתקציב 75%'!C68</f>
        <v/>
      </c>
      <c r="D68" s="365" t="str">
        <f>'הגבלה לסכום מבוקש ולתקציב 75%'!D68</f>
        <v/>
      </c>
      <c r="E68" s="366" t="str">
        <f>'הגבלה לסכום מבוקש ולתקציב 75%'!E68</f>
        <v/>
      </c>
      <c r="F68" s="366" t="str">
        <f>'הגבלה לסכום מבוקש ולתקציב 75%'!F68</f>
        <v/>
      </c>
      <c r="G68" s="367" t="str">
        <f>'הגבלה לסכום מבוקש ולתקציב 75%'!Z68</f>
        <v/>
      </c>
      <c r="H68" s="67"/>
      <c r="I68" s="360" t="str">
        <f t="shared" si="0"/>
        <v/>
      </c>
      <c r="J68" s="368" t="str">
        <f t="shared" si="2"/>
        <v/>
      </c>
      <c r="K68" s="368" t="str">
        <f t="shared" si="3"/>
        <v/>
      </c>
      <c r="M68" s="363" t="str">
        <f>IF($F68="","",IFERROR(IF('קיזוזים- החלטות ועדה'!H68=0,0,1),0))</f>
        <v/>
      </c>
      <c r="N68" s="363" t="str">
        <f t="shared" si="4"/>
        <v/>
      </c>
      <c r="O68" s="363" t="str">
        <f t="shared" si="5"/>
        <v/>
      </c>
      <c r="P68" s="369" t="str">
        <f t="shared" si="6"/>
        <v/>
      </c>
    </row>
    <row r="69" spans="2:16" ht="20.25" hidden="1" x14ac:dyDescent="0.25">
      <c r="B69" s="69" t="str">
        <f t="shared" si="1"/>
        <v/>
      </c>
      <c r="C69" s="365" t="str">
        <f>'הגבלה לסכום מבוקש ולתקציב 75%'!C69</f>
        <v/>
      </c>
      <c r="D69" s="365" t="str">
        <f>'הגבלה לסכום מבוקש ולתקציב 75%'!D69</f>
        <v/>
      </c>
      <c r="E69" s="366" t="str">
        <f>'הגבלה לסכום מבוקש ולתקציב 75%'!E69</f>
        <v/>
      </c>
      <c r="F69" s="366" t="str">
        <f>'הגבלה לסכום מבוקש ולתקציב 75%'!F69</f>
        <v/>
      </c>
      <c r="G69" s="367" t="str">
        <f>'הגבלה לסכום מבוקש ולתקציב 75%'!Z69</f>
        <v/>
      </c>
      <c r="H69" s="67"/>
      <c r="I69" s="360" t="str">
        <f t="shared" si="0"/>
        <v/>
      </c>
      <c r="J69" s="368" t="str">
        <f t="shared" si="2"/>
        <v/>
      </c>
      <c r="K69" s="368" t="str">
        <f t="shared" si="3"/>
        <v/>
      </c>
      <c r="M69" s="363" t="str">
        <f>IF($F69="","",IFERROR(IF('קיזוזים- החלטות ועדה'!H69=0,0,1),0))</f>
        <v/>
      </c>
      <c r="N69" s="363" t="str">
        <f t="shared" si="4"/>
        <v/>
      </c>
      <c r="O69" s="363" t="str">
        <f t="shared" si="5"/>
        <v/>
      </c>
      <c r="P69" s="369" t="str">
        <f t="shared" si="6"/>
        <v/>
      </c>
    </row>
    <row r="70" spans="2:16" ht="20.25" hidden="1" x14ac:dyDescent="0.25">
      <c r="B70" s="69" t="str">
        <f t="shared" si="1"/>
        <v/>
      </c>
      <c r="C70" s="365" t="str">
        <f>'הגבלה לסכום מבוקש ולתקציב 75%'!C70</f>
        <v/>
      </c>
      <c r="D70" s="365" t="str">
        <f>'הגבלה לסכום מבוקש ולתקציב 75%'!D70</f>
        <v/>
      </c>
      <c r="E70" s="366" t="str">
        <f>'הגבלה לסכום מבוקש ולתקציב 75%'!E70</f>
        <v/>
      </c>
      <c r="F70" s="366" t="str">
        <f>'הגבלה לסכום מבוקש ולתקציב 75%'!F70</f>
        <v/>
      </c>
      <c r="G70" s="367" t="str">
        <f>'הגבלה לסכום מבוקש ולתקציב 75%'!Z70</f>
        <v/>
      </c>
      <c r="H70" s="67"/>
      <c r="I70" s="360" t="str">
        <f t="shared" si="0"/>
        <v/>
      </c>
      <c r="J70" s="368" t="str">
        <f t="shared" si="2"/>
        <v/>
      </c>
      <c r="K70" s="368" t="str">
        <f t="shared" si="3"/>
        <v/>
      </c>
      <c r="M70" s="363" t="str">
        <f>IF($F70="","",IFERROR(IF('קיזוזים- החלטות ועדה'!H70=0,0,1),0))</f>
        <v/>
      </c>
      <c r="N70" s="363" t="str">
        <f t="shared" si="4"/>
        <v/>
      </c>
      <c r="O70" s="363" t="str">
        <f t="shared" si="5"/>
        <v/>
      </c>
      <c r="P70" s="369" t="str">
        <f t="shared" si="6"/>
        <v/>
      </c>
    </row>
    <row r="71" spans="2:16" ht="20.25" hidden="1" x14ac:dyDescent="0.25">
      <c r="B71" s="69" t="str">
        <f t="shared" si="1"/>
        <v/>
      </c>
      <c r="C71" s="365" t="str">
        <f>'הגבלה לסכום מבוקש ולתקציב 75%'!C71</f>
        <v/>
      </c>
      <c r="D71" s="365" t="str">
        <f>'הגבלה לסכום מבוקש ולתקציב 75%'!D71</f>
        <v/>
      </c>
      <c r="E71" s="366" t="str">
        <f>'הגבלה לסכום מבוקש ולתקציב 75%'!E71</f>
        <v/>
      </c>
      <c r="F71" s="366" t="str">
        <f>'הגבלה לסכום מבוקש ולתקציב 75%'!F71</f>
        <v/>
      </c>
      <c r="G71" s="367" t="str">
        <f>'הגבלה לסכום מבוקש ולתקציב 75%'!Z71</f>
        <v/>
      </c>
      <c r="H71" s="67"/>
      <c r="I71" s="360" t="str">
        <f t="shared" si="0"/>
        <v/>
      </c>
      <c r="J71" s="368" t="str">
        <f t="shared" si="2"/>
        <v/>
      </c>
      <c r="K71" s="368" t="str">
        <f t="shared" si="3"/>
        <v/>
      </c>
      <c r="M71" s="363" t="str">
        <f>IF($F71="","",IFERROR(IF('קיזוזים- החלטות ועדה'!H71=0,0,1),0))</f>
        <v/>
      </c>
      <c r="N71" s="363" t="str">
        <f t="shared" si="4"/>
        <v/>
      </c>
      <c r="O71" s="363" t="str">
        <f t="shared" si="5"/>
        <v/>
      </c>
      <c r="P71" s="369" t="str">
        <f t="shared" si="6"/>
        <v/>
      </c>
    </row>
    <row r="72" spans="2:16" ht="20.25" hidden="1" x14ac:dyDescent="0.25">
      <c r="B72" s="69" t="str">
        <f t="shared" si="1"/>
        <v/>
      </c>
      <c r="C72" s="365" t="str">
        <f>'הגבלה לסכום מבוקש ולתקציב 75%'!C72</f>
        <v/>
      </c>
      <c r="D72" s="365" t="str">
        <f>'הגבלה לסכום מבוקש ולתקציב 75%'!D72</f>
        <v/>
      </c>
      <c r="E72" s="366" t="str">
        <f>'הגבלה לסכום מבוקש ולתקציב 75%'!E72</f>
        <v/>
      </c>
      <c r="F72" s="366" t="str">
        <f>'הגבלה לסכום מבוקש ולתקציב 75%'!F72</f>
        <v/>
      </c>
      <c r="G72" s="367" t="str">
        <f>'הגבלה לסכום מבוקש ולתקציב 75%'!Z72</f>
        <v/>
      </c>
      <c r="H72" s="67"/>
      <c r="I72" s="360" t="str">
        <f t="shared" si="0"/>
        <v/>
      </c>
      <c r="J72" s="368" t="str">
        <f t="shared" si="2"/>
        <v/>
      </c>
      <c r="K72" s="368" t="str">
        <f t="shared" si="3"/>
        <v/>
      </c>
      <c r="M72" s="363" t="str">
        <f>IF($F72="","",IFERROR(IF('קיזוזים- החלטות ועדה'!H72=0,0,1),0))</f>
        <v/>
      </c>
      <c r="N72" s="363" t="str">
        <f t="shared" si="4"/>
        <v/>
      </c>
      <c r="O72" s="363" t="str">
        <f t="shared" si="5"/>
        <v/>
      </c>
      <c r="P72" s="369" t="str">
        <f t="shared" si="6"/>
        <v/>
      </c>
    </row>
    <row r="73" spans="2:16" ht="20.25" hidden="1" x14ac:dyDescent="0.25">
      <c r="B73" s="69" t="str">
        <f t="shared" si="1"/>
        <v/>
      </c>
      <c r="C73" s="365" t="str">
        <f>'הגבלה לסכום מבוקש ולתקציב 75%'!C73</f>
        <v/>
      </c>
      <c r="D73" s="365" t="str">
        <f>'הגבלה לסכום מבוקש ולתקציב 75%'!D73</f>
        <v/>
      </c>
      <c r="E73" s="366" t="str">
        <f>'הגבלה לסכום מבוקש ולתקציב 75%'!E73</f>
        <v/>
      </c>
      <c r="F73" s="366" t="str">
        <f>'הגבלה לסכום מבוקש ולתקציב 75%'!F73</f>
        <v/>
      </c>
      <c r="G73" s="367" t="str">
        <f>'הגבלה לסכום מבוקש ולתקציב 75%'!Z73</f>
        <v/>
      </c>
      <c r="H73" s="67"/>
      <c r="I73" s="360" t="str">
        <f t="shared" si="0"/>
        <v/>
      </c>
      <c r="J73" s="368" t="str">
        <f t="shared" si="2"/>
        <v/>
      </c>
      <c r="K73" s="368" t="str">
        <f t="shared" si="3"/>
        <v/>
      </c>
      <c r="M73" s="363" t="str">
        <f>IF($F73="","",IFERROR(IF('קיזוזים- החלטות ועדה'!H73=0,0,1),0))</f>
        <v/>
      </c>
      <c r="N73" s="363" t="str">
        <f t="shared" si="4"/>
        <v/>
      </c>
      <c r="O73" s="363" t="str">
        <f t="shared" si="5"/>
        <v/>
      </c>
      <c r="P73" s="369" t="str">
        <f t="shared" si="6"/>
        <v/>
      </c>
    </row>
    <row r="74" spans="2:16" ht="20.25" hidden="1" x14ac:dyDescent="0.25">
      <c r="B74" s="69" t="str">
        <f t="shared" si="1"/>
        <v/>
      </c>
      <c r="C74" s="365" t="str">
        <f>'הגבלה לסכום מבוקש ולתקציב 75%'!C74</f>
        <v/>
      </c>
      <c r="D74" s="365" t="str">
        <f>'הגבלה לסכום מבוקש ולתקציב 75%'!D74</f>
        <v/>
      </c>
      <c r="E74" s="366" t="str">
        <f>'הגבלה לסכום מבוקש ולתקציב 75%'!E74</f>
        <v/>
      </c>
      <c r="F74" s="366" t="str">
        <f>'הגבלה לסכום מבוקש ולתקציב 75%'!F74</f>
        <v/>
      </c>
      <c r="G74" s="367" t="str">
        <f>'הגבלה לסכום מבוקש ולתקציב 75%'!Z74</f>
        <v/>
      </c>
      <c r="H74" s="67"/>
      <c r="I74" s="360" t="str">
        <f t="shared" si="0"/>
        <v/>
      </c>
      <c r="J74" s="368" t="str">
        <f t="shared" si="2"/>
        <v/>
      </c>
      <c r="K74" s="368" t="str">
        <f t="shared" si="3"/>
        <v/>
      </c>
      <c r="M74" s="363" t="str">
        <f>IF($F74="","",IFERROR(IF('קיזוזים- החלטות ועדה'!H74=0,0,1),0))</f>
        <v/>
      </c>
      <c r="N74" s="363" t="str">
        <f t="shared" si="4"/>
        <v/>
      </c>
      <c r="O74" s="363" t="str">
        <f t="shared" si="5"/>
        <v/>
      </c>
      <c r="P74" s="369" t="str">
        <f t="shared" si="6"/>
        <v/>
      </c>
    </row>
    <row r="75" spans="2:16" ht="20.25" hidden="1" x14ac:dyDescent="0.25">
      <c r="B75" s="69" t="str">
        <f t="shared" si="1"/>
        <v/>
      </c>
      <c r="C75" s="365" t="str">
        <f>'הגבלה לסכום מבוקש ולתקציב 75%'!C75</f>
        <v/>
      </c>
      <c r="D75" s="365" t="str">
        <f>'הגבלה לסכום מבוקש ולתקציב 75%'!D75</f>
        <v/>
      </c>
      <c r="E75" s="366" t="str">
        <f>'הגבלה לסכום מבוקש ולתקציב 75%'!E75</f>
        <v/>
      </c>
      <c r="F75" s="366" t="str">
        <f>'הגבלה לסכום מבוקש ולתקציב 75%'!F75</f>
        <v/>
      </c>
      <c r="G75" s="367" t="str">
        <f>'הגבלה לסכום מבוקש ולתקציב 75%'!Z75</f>
        <v/>
      </c>
      <c r="H75" s="67"/>
      <c r="I75" s="360" t="str">
        <f t="shared" si="0"/>
        <v/>
      </c>
      <c r="J75" s="368" t="str">
        <f t="shared" si="2"/>
        <v/>
      </c>
      <c r="K75" s="368" t="str">
        <f t="shared" si="3"/>
        <v/>
      </c>
      <c r="M75" s="363" t="str">
        <f>IF($F75="","",IFERROR(IF('קיזוזים- החלטות ועדה'!H75=0,0,1),0))</f>
        <v/>
      </c>
      <c r="N75" s="363" t="str">
        <f t="shared" si="4"/>
        <v/>
      </c>
      <c r="O75" s="363" t="str">
        <f t="shared" si="5"/>
        <v/>
      </c>
      <c r="P75" s="369" t="str">
        <f t="shared" si="6"/>
        <v/>
      </c>
    </row>
    <row r="76" spans="2:16" ht="20.25" hidden="1" x14ac:dyDescent="0.25">
      <c r="B76" s="69" t="str">
        <f t="shared" si="1"/>
        <v/>
      </c>
      <c r="C76" s="365" t="str">
        <f>'הגבלה לסכום מבוקש ולתקציב 75%'!C76</f>
        <v/>
      </c>
      <c r="D76" s="365" t="str">
        <f>'הגבלה לסכום מבוקש ולתקציב 75%'!D76</f>
        <v/>
      </c>
      <c r="E76" s="366" t="str">
        <f>'הגבלה לסכום מבוקש ולתקציב 75%'!E76</f>
        <v/>
      </c>
      <c r="F76" s="366" t="str">
        <f>'הגבלה לסכום מבוקש ולתקציב 75%'!F76</f>
        <v/>
      </c>
      <c r="G76" s="367" t="str">
        <f>'הגבלה לסכום מבוקש ולתקציב 75%'!Z76</f>
        <v/>
      </c>
      <c r="H76" s="67"/>
      <c r="I76" s="360" t="str">
        <f t="shared" si="0"/>
        <v/>
      </c>
      <c r="J76" s="368" t="str">
        <f t="shared" si="2"/>
        <v/>
      </c>
      <c r="K76" s="368" t="str">
        <f t="shared" si="3"/>
        <v/>
      </c>
      <c r="M76" s="363" t="str">
        <f>IF($F76="","",IFERROR(IF('קיזוזים- החלטות ועדה'!H76=0,0,1),0))</f>
        <v/>
      </c>
      <c r="N76" s="363" t="str">
        <f t="shared" si="4"/>
        <v/>
      </c>
      <c r="O76" s="363" t="str">
        <f t="shared" si="5"/>
        <v/>
      </c>
      <c r="P76" s="369" t="str">
        <f t="shared" si="6"/>
        <v/>
      </c>
    </row>
    <row r="77" spans="2:16" ht="20.25" hidden="1" x14ac:dyDescent="0.25">
      <c r="B77" s="69" t="str">
        <f t="shared" si="1"/>
        <v/>
      </c>
      <c r="C77" s="365" t="str">
        <f>'הגבלה לסכום מבוקש ולתקציב 75%'!C77</f>
        <v/>
      </c>
      <c r="D77" s="365" t="str">
        <f>'הגבלה לסכום מבוקש ולתקציב 75%'!D77</f>
        <v/>
      </c>
      <c r="E77" s="366" t="str">
        <f>'הגבלה לסכום מבוקש ולתקציב 75%'!E77</f>
        <v/>
      </c>
      <c r="F77" s="366" t="str">
        <f>'הגבלה לסכום מבוקש ולתקציב 75%'!F77</f>
        <v/>
      </c>
      <c r="G77" s="367" t="str">
        <f>'הגבלה לסכום מבוקש ולתקציב 75%'!Z77</f>
        <v/>
      </c>
      <c r="H77" s="67"/>
      <c r="I77" s="360" t="str">
        <f t="shared" si="0"/>
        <v/>
      </c>
      <c r="J77" s="368" t="str">
        <f t="shared" si="2"/>
        <v/>
      </c>
      <c r="K77" s="368" t="str">
        <f t="shared" si="3"/>
        <v/>
      </c>
      <c r="M77" s="363" t="str">
        <f>IF($F77="","",IFERROR(IF('קיזוזים- החלטות ועדה'!H77=0,0,1),0))</f>
        <v/>
      </c>
      <c r="N77" s="363" t="str">
        <f t="shared" si="4"/>
        <v/>
      </c>
      <c r="O77" s="363" t="str">
        <f t="shared" si="5"/>
        <v/>
      </c>
      <c r="P77" s="369" t="str">
        <f t="shared" si="6"/>
        <v/>
      </c>
    </row>
    <row r="78" spans="2:16" ht="20.25" hidden="1" x14ac:dyDescent="0.25">
      <c r="B78" s="69" t="str">
        <f t="shared" si="1"/>
        <v/>
      </c>
      <c r="C78" s="365" t="str">
        <f>'הגבלה לסכום מבוקש ולתקציב 75%'!C78</f>
        <v/>
      </c>
      <c r="D78" s="365" t="str">
        <f>'הגבלה לסכום מבוקש ולתקציב 75%'!D78</f>
        <v/>
      </c>
      <c r="E78" s="366" t="str">
        <f>'הגבלה לסכום מבוקש ולתקציב 75%'!E78</f>
        <v/>
      </c>
      <c r="F78" s="366" t="str">
        <f>'הגבלה לסכום מבוקש ולתקציב 75%'!F78</f>
        <v/>
      </c>
      <c r="G78" s="367" t="str">
        <f>'הגבלה לסכום מבוקש ולתקציב 75%'!Z78</f>
        <v/>
      </c>
      <c r="H78" s="67"/>
      <c r="I78" s="360" t="str">
        <f t="shared" si="0"/>
        <v/>
      </c>
      <c r="J78" s="368" t="str">
        <f t="shared" si="2"/>
        <v/>
      </c>
      <c r="K78" s="368" t="str">
        <f t="shared" si="3"/>
        <v/>
      </c>
      <c r="M78" s="363" t="str">
        <f>IF($F78="","",IFERROR(IF('קיזוזים- החלטות ועדה'!H78=0,0,1),0))</f>
        <v/>
      </c>
      <c r="N78" s="363" t="str">
        <f t="shared" si="4"/>
        <v/>
      </c>
      <c r="O78" s="363" t="str">
        <f t="shared" si="5"/>
        <v/>
      </c>
      <c r="P78" s="369" t="str">
        <f t="shared" si="6"/>
        <v/>
      </c>
    </row>
    <row r="79" spans="2:16" ht="20.25" hidden="1" x14ac:dyDescent="0.25">
      <c r="B79" s="69" t="str">
        <f t="shared" si="1"/>
        <v/>
      </c>
      <c r="C79" s="365" t="str">
        <f>'הגבלה לסכום מבוקש ולתקציב 75%'!C79</f>
        <v/>
      </c>
      <c r="D79" s="365" t="str">
        <f>'הגבלה לסכום מבוקש ולתקציב 75%'!D79</f>
        <v/>
      </c>
      <c r="E79" s="366" t="str">
        <f>'הגבלה לסכום מבוקש ולתקציב 75%'!E79</f>
        <v/>
      </c>
      <c r="F79" s="366" t="str">
        <f>'הגבלה לסכום מבוקש ולתקציב 75%'!F79</f>
        <v/>
      </c>
      <c r="G79" s="367" t="str">
        <f>'הגבלה לסכום מבוקש ולתקציב 75%'!Z79</f>
        <v/>
      </c>
      <c r="H79" s="67"/>
      <c r="I79" s="360" t="str">
        <f t="shared" si="0"/>
        <v/>
      </c>
      <c r="J79" s="368" t="str">
        <f t="shared" si="2"/>
        <v/>
      </c>
      <c r="K79" s="368" t="str">
        <f t="shared" si="3"/>
        <v/>
      </c>
      <c r="M79" s="363" t="str">
        <f>IF($F79="","",IFERROR(IF('קיזוזים- החלטות ועדה'!H79=0,0,1),0))</f>
        <v/>
      </c>
      <c r="N79" s="363" t="str">
        <f t="shared" si="4"/>
        <v/>
      </c>
      <c r="O79" s="363" t="str">
        <f t="shared" si="5"/>
        <v/>
      </c>
      <c r="P79" s="369" t="str">
        <f t="shared" si="6"/>
        <v/>
      </c>
    </row>
    <row r="80" spans="2:16" ht="20.25" hidden="1" x14ac:dyDescent="0.25">
      <c r="B80" s="69" t="str">
        <f t="shared" si="1"/>
        <v/>
      </c>
      <c r="C80" s="365" t="str">
        <f>'הגבלה לסכום מבוקש ולתקציב 75%'!C80</f>
        <v/>
      </c>
      <c r="D80" s="365" t="str">
        <f>'הגבלה לסכום מבוקש ולתקציב 75%'!D80</f>
        <v/>
      </c>
      <c r="E80" s="366" t="str">
        <f>'הגבלה לסכום מבוקש ולתקציב 75%'!E80</f>
        <v/>
      </c>
      <c r="F80" s="366" t="str">
        <f>'הגבלה לסכום מבוקש ולתקציב 75%'!F80</f>
        <v/>
      </c>
      <c r="G80" s="367" t="str">
        <f>'הגבלה לסכום מבוקש ולתקציב 75%'!Z80</f>
        <v/>
      </c>
      <c r="H80" s="67"/>
      <c r="I80" s="360" t="str">
        <f t="shared" si="0"/>
        <v/>
      </c>
      <c r="J80" s="368" t="str">
        <f t="shared" si="2"/>
        <v/>
      </c>
      <c r="K80" s="368" t="str">
        <f t="shared" si="3"/>
        <v/>
      </c>
      <c r="M80" s="363" t="str">
        <f>IF($F80="","",IFERROR(IF('קיזוזים- החלטות ועדה'!H80=0,0,1),0))</f>
        <v/>
      </c>
      <c r="N80" s="363" t="str">
        <f t="shared" si="4"/>
        <v/>
      </c>
      <c r="O80" s="363" t="str">
        <f t="shared" si="5"/>
        <v/>
      </c>
      <c r="P80" s="369" t="str">
        <f t="shared" si="6"/>
        <v/>
      </c>
    </row>
    <row r="81" spans="2:16" ht="20.25" hidden="1" x14ac:dyDescent="0.25">
      <c r="B81" s="69" t="str">
        <f t="shared" si="1"/>
        <v/>
      </c>
      <c r="C81" s="365" t="str">
        <f>'הגבלה לסכום מבוקש ולתקציב 75%'!C81</f>
        <v/>
      </c>
      <c r="D81" s="365" t="str">
        <f>'הגבלה לסכום מבוקש ולתקציב 75%'!D81</f>
        <v/>
      </c>
      <c r="E81" s="366" t="str">
        <f>'הגבלה לסכום מבוקש ולתקציב 75%'!E81</f>
        <v/>
      </c>
      <c r="F81" s="366" t="str">
        <f>'הגבלה לסכום מבוקש ולתקציב 75%'!F81</f>
        <v/>
      </c>
      <c r="G81" s="367" t="str">
        <f>'הגבלה לסכום מבוקש ולתקציב 75%'!Z81</f>
        <v/>
      </c>
      <c r="H81" s="67"/>
      <c r="I81" s="360" t="str">
        <f t="shared" si="0"/>
        <v/>
      </c>
      <c r="J81" s="368" t="str">
        <f t="shared" si="2"/>
        <v/>
      </c>
      <c r="K81" s="368" t="str">
        <f t="shared" si="3"/>
        <v/>
      </c>
      <c r="M81" s="363" t="str">
        <f>IF($F81="","",IFERROR(IF('קיזוזים- החלטות ועדה'!H81=0,0,1),0))</f>
        <v/>
      </c>
      <c r="N81" s="363" t="str">
        <f t="shared" si="4"/>
        <v/>
      </c>
      <c r="O81" s="363" t="str">
        <f t="shared" si="5"/>
        <v/>
      </c>
      <c r="P81" s="369" t="str">
        <f t="shared" si="6"/>
        <v/>
      </c>
    </row>
    <row r="82" spans="2:16" ht="20.25" hidden="1" x14ac:dyDescent="0.25">
      <c r="B82" s="69" t="str">
        <f t="shared" si="1"/>
        <v/>
      </c>
      <c r="C82" s="365" t="str">
        <f>'הגבלה לסכום מבוקש ולתקציב 75%'!C82</f>
        <v/>
      </c>
      <c r="D82" s="365" t="str">
        <f>'הגבלה לסכום מבוקש ולתקציב 75%'!D82</f>
        <v/>
      </c>
      <c r="E82" s="366" t="str">
        <f>'הגבלה לסכום מבוקש ולתקציב 75%'!E82</f>
        <v/>
      </c>
      <c r="F82" s="366" t="str">
        <f>'הגבלה לסכום מבוקש ולתקציב 75%'!F82</f>
        <v/>
      </c>
      <c r="G82" s="367" t="str">
        <f>'הגבלה לסכום מבוקש ולתקציב 75%'!Z82</f>
        <v/>
      </c>
      <c r="H82" s="67"/>
      <c r="I82" s="360" t="str">
        <f t="shared" si="0"/>
        <v/>
      </c>
      <c r="J82" s="368" t="str">
        <f t="shared" si="2"/>
        <v/>
      </c>
      <c r="K82" s="368" t="str">
        <f t="shared" si="3"/>
        <v/>
      </c>
      <c r="M82" s="363" t="str">
        <f>IF($F82="","",IFERROR(IF('קיזוזים- החלטות ועדה'!H82=0,0,1),0))</f>
        <v/>
      </c>
      <c r="N82" s="363" t="str">
        <f t="shared" si="4"/>
        <v/>
      </c>
      <c r="O82" s="363" t="str">
        <f t="shared" si="5"/>
        <v/>
      </c>
      <c r="P82" s="369" t="str">
        <f t="shared" si="6"/>
        <v/>
      </c>
    </row>
    <row r="83" spans="2:16" ht="20.25" hidden="1" x14ac:dyDescent="0.25">
      <c r="B83" s="69" t="str">
        <f t="shared" si="1"/>
        <v/>
      </c>
      <c r="C83" s="365" t="str">
        <f>'הגבלה לסכום מבוקש ולתקציב 75%'!C83</f>
        <v/>
      </c>
      <c r="D83" s="365" t="str">
        <f>'הגבלה לסכום מבוקש ולתקציב 75%'!D83</f>
        <v/>
      </c>
      <c r="E83" s="366" t="str">
        <f>'הגבלה לסכום מבוקש ולתקציב 75%'!E83</f>
        <v/>
      </c>
      <c r="F83" s="366" t="str">
        <f>'הגבלה לסכום מבוקש ולתקציב 75%'!F83</f>
        <v/>
      </c>
      <c r="G83" s="367" t="str">
        <f>'הגבלה לסכום מבוקש ולתקציב 75%'!Z83</f>
        <v/>
      </c>
      <c r="H83" s="67"/>
      <c r="I83" s="360" t="str">
        <f t="shared" si="0"/>
        <v/>
      </c>
      <c r="J83" s="368" t="str">
        <f t="shared" si="2"/>
        <v/>
      </c>
      <c r="K83" s="368" t="str">
        <f t="shared" si="3"/>
        <v/>
      </c>
      <c r="M83" s="363" t="str">
        <f>IF($F83="","",IFERROR(IF('קיזוזים- החלטות ועדה'!H83=0,0,1),0))</f>
        <v/>
      </c>
      <c r="N83" s="363" t="str">
        <f t="shared" si="4"/>
        <v/>
      </c>
      <c r="O83" s="363" t="str">
        <f t="shared" si="5"/>
        <v/>
      </c>
      <c r="P83" s="369" t="str">
        <f t="shared" si="6"/>
        <v/>
      </c>
    </row>
    <row r="84" spans="2:16" ht="20.25" hidden="1" x14ac:dyDescent="0.25">
      <c r="B84" s="69" t="str">
        <f t="shared" si="1"/>
        <v/>
      </c>
      <c r="C84" s="365" t="str">
        <f>'הגבלה לסכום מבוקש ולתקציב 75%'!C84</f>
        <v/>
      </c>
      <c r="D84" s="365" t="str">
        <f>'הגבלה לסכום מבוקש ולתקציב 75%'!D84</f>
        <v/>
      </c>
      <c r="E84" s="366" t="str">
        <f>'הגבלה לסכום מבוקש ולתקציב 75%'!E84</f>
        <v/>
      </c>
      <c r="F84" s="366" t="str">
        <f>'הגבלה לסכום מבוקש ולתקציב 75%'!F84</f>
        <v/>
      </c>
      <c r="G84" s="367" t="str">
        <f>'הגבלה לסכום מבוקש ולתקציב 75%'!Z84</f>
        <v/>
      </c>
      <c r="H84" s="67"/>
      <c r="I84" s="360" t="str">
        <f t="shared" si="0"/>
        <v/>
      </c>
      <c r="J84" s="368" t="str">
        <f t="shared" si="2"/>
        <v/>
      </c>
      <c r="K84" s="368" t="str">
        <f t="shared" si="3"/>
        <v/>
      </c>
      <c r="M84" s="363" t="str">
        <f>IF($F84="","",IFERROR(IF('קיזוזים- החלטות ועדה'!H84=0,0,1),0))</f>
        <v/>
      </c>
      <c r="N84" s="363" t="str">
        <f t="shared" si="4"/>
        <v/>
      </c>
      <c r="O84" s="363" t="str">
        <f t="shared" si="5"/>
        <v/>
      </c>
      <c r="P84" s="369" t="str">
        <f t="shared" si="6"/>
        <v/>
      </c>
    </row>
    <row r="85" spans="2:16" ht="20.25" hidden="1" x14ac:dyDescent="0.25">
      <c r="B85" s="69" t="str">
        <f t="shared" si="1"/>
        <v/>
      </c>
      <c r="C85" s="365" t="str">
        <f>'הגבלה לסכום מבוקש ולתקציב 75%'!C85</f>
        <v/>
      </c>
      <c r="D85" s="365" t="str">
        <f>'הגבלה לסכום מבוקש ולתקציב 75%'!D85</f>
        <v/>
      </c>
      <c r="E85" s="366" t="str">
        <f>'הגבלה לסכום מבוקש ולתקציב 75%'!E85</f>
        <v/>
      </c>
      <c r="F85" s="366" t="str">
        <f>'הגבלה לסכום מבוקש ולתקציב 75%'!F85</f>
        <v/>
      </c>
      <c r="G85" s="367" t="str">
        <f>'הגבלה לסכום מבוקש ולתקציב 75%'!Z85</f>
        <v/>
      </c>
      <c r="H85" s="67"/>
      <c r="I85" s="360" t="str">
        <f t="shared" si="0"/>
        <v/>
      </c>
      <c r="J85" s="368" t="str">
        <f t="shared" si="2"/>
        <v/>
      </c>
      <c r="K85" s="368" t="str">
        <f t="shared" si="3"/>
        <v/>
      </c>
      <c r="M85" s="363" t="str">
        <f>IF($F85="","",IFERROR(IF('קיזוזים- החלטות ועדה'!H85=0,0,1),0))</f>
        <v/>
      </c>
      <c r="N85" s="363" t="str">
        <f t="shared" si="4"/>
        <v/>
      </c>
      <c r="O85" s="363" t="str">
        <f t="shared" si="5"/>
        <v/>
      </c>
      <c r="P85" s="369" t="str">
        <f t="shared" si="6"/>
        <v/>
      </c>
    </row>
    <row r="86" spans="2:16" ht="20.25" hidden="1" x14ac:dyDescent="0.25">
      <c r="B86" s="69" t="str">
        <f t="shared" si="1"/>
        <v/>
      </c>
      <c r="C86" s="365" t="str">
        <f>'הגבלה לסכום מבוקש ולתקציב 75%'!C86</f>
        <v/>
      </c>
      <c r="D86" s="365" t="str">
        <f>'הגבלה לסכום מבוקש ולתקציב 75%'!D86</f>
        <v/>
      </c>
      <c r="E86" s="366" t="str">
        <f>'הגבלה לסכום מבוקש ולתקציב 75%'!E86</f>
        <v/>
      </c>
      <c r="F86" s="366" t="str">
        <f>'הגבלה לסכום מבוקש ולתקציב 75%'!F86</f>
        <v/>
      </c>
      <c r="G86" s="367" t="str">
        <f>'הגבלה לסכום מבוקש ולתקציב 75%'!Z86</f>
        <v/>
      </c>
      <c r="H86" s="67"/>
      <c r="I86" s="360" t="str">
        <f t="shared" si="0"/>
        <v/>
      </c>
      <c r="J86" s="368" t="str">
        <f t="shared" si="2"/>
        <v/>
      </c>
      <c r="K86" s="368" t="str">
        <f t="shared" si="3"/>
        <v/>
      </c>
      <c r="M86" s="363" t="str">
        <f>IF($F86="","",IFERROR(IF('קיזוזים- החלטות ועדה'!H86=0,0,1),0))</f>
        <v/>
      </c>
      <c r="N86" s="363" t="str">
        <f t="shared" si="4"/>
        <v/>
      </c>
      <c r="O86" s="363" t="str">
        <f t="shared" si="5"/>
        <v/>
      </c>
      <c r="P86" s="369" t="str">
        <f t="shared" si="6"/>
        <v/>
      </c>
    </row>
    <row r="87" spans="2:16" ht="20.25" hidden="1" x14ac:dyDescent="0.25">
      <c r="B87" s="69" t="str">
        <f t="shared" si="1"/>
        <v/>
      </c>
      <c r="C87" s="365" t="str">
        <f>'הגבלה לסכום מבוקש ולתקציב 75%'!C87</f>
        <v/>
      </c>
      <c r="D87" s="365" t="str">
        <f>'הגבלה לסכום מבוקש ולתקציב 75%'!D87</f>
        <v/>
      </c>
      <c r="E87" s="366" t="str">
        <f>'הגבלה לסכום מבוקש ולתקציב 75%'!E87</f>
        <v/>
      </c>
      <c r="F87" s="366" t="str">
        <f>'הגבלה לסכום מבוקש ולתקציב 75%'!F87</f>
        <v/>
      </c>
      <c r="G87" s="367" t="str">
        <f>'הגבלה לסכום מבוקש ולתקציב 75%'!Z87</f>
        <v/>
      </c>
      <c r="H87" s="67"/>
      <c r="I87" s="360" t="str">
        <f t="shared" si="0"/>
        <v/>
      </c>
      <c r="J87" s="368" t="str">
        <f t="shared" si="2"/>
        <v/>
      </c>
      <c r="K87" s="368" t="str">
        <f t="shared" si="3"/>
        <v/>
      </c>
      <c r="M87" s="363" t="str">
        <f>IF($F87="","",IFERROR(IF('קיזוזים- החלטות ועדה'!H87=0,0,1),0))</f>
        <v/>
      </c>
      <c r="N87" s="363" t="str">
        <f t="shared" si="4"/>
        <v/>
      </c>
      <c r="O87" s="363" t="str">
        <f t="shared" si="5"/>
        <v/>
      </c>
      <c r="P87" s="369" t="str">
        <f t="shared" si="6"/>
        <v/>
      </c>
    </row>
    <row r="88" spans="2:16" ht="20.25" hidden="1" x14ac:dyDescent="0.25">
      <c r="B88" s="69" t="str">
        <f t="shared" si="1"/>
        <v/>
      </c>
      <c r="C88" s="365" t="str">
        <f>'הגבלה לסכום מבוקש ולתקציב 75%'!C88</f>
        <v/>
      </c>
      <c r="D88" s="365" t="str">
        <f>'הגבלה לסכום מבוקש ולתקציב 75%'!D88</f>
        <v/>
      </c>
      <c r="E88" s="366" t="str">
        <f>'הגבלה לסכום מבוקש ולתקציב 75%'!E88</f>
        <v/>
      </c>
      <c r="F88" s="366" t="str">
        <f>'הגבלה לסכום מבוקש ולתקציב 75%'!F88</f>
        <v/>
      </c>
      <c r="G88" s="367" t="str">
        <f>'הגבלה לסכום מבוקש ולתקציב 75%'!Z88</f>
        <v/>
      </c>
      <c r="H88" s="67"/>
      <c r="I88" s="360" t="str">
        <f t="shared" si="0"/>
        <v/>
      </c>
      <c r="J88" s="368" t="str">
        <f t="shared" si="2"/>
        <v/>
      </c>
      <c r="K88" s="368" t="str">
        <f t="shared" si="3"/>
        <v/>
      </c>
      <c r="M88" s="363" t="str">
        <f>IF($F88="","",IFERROR(IF('קיזוזים- החלטות ועדה'!H88=0,0,1),0))</f>
        <v/>
      </c>
      <c r="N88" s="363" t="str">
        <f t="shared" si="4"/>
        <v/>
      </c>
      <c r="O88" s="363" t="str">
        <f t="shared" si="5"/>
        <v/>
      </c>
      <c r="P88" s="369" t="str">
        <f t="shared" si="6"/>
        <v/>
      </c>
    </row>
    <row r="89" spans="2:16" ht="20.25" hidden="1" x14ac:dyDescent="0.25">
      <c r="B89" s="69" t="str">
        <f t="shared" si="1"/>
        <v/>
      </c>
      <c r="C89" s="365" t="str">
        <f>'הגבלה לסכום מבוקש ולתקציב 75%'!C89</f>
        <v/>
      </c>
      <c r="D89" s="365" t="str">
        <f>'הגבלה לסכום מבוקש ולתקציב 75%'!D89</f>
        <v/>
      </c>
      <c r="E89" s="366" t="str">
        <f>'הגבלה לסכום מבוקש ולתקציב 75%'!E89</f>
        <v/>
      </c>
      <c r="F89" s="366" t="str">
        <f>'הגבלה לסכום מבוקש ולתקציב 75%'!F89</f>
        <v/>
      </c>
      <c r="G89" s="367" t="str">
        <f>'הגבלה לסכום מבוקש ולתקציב 75%'!Z89</f>
        <v/>
      </c>
      <c r="H89" s="67"/>
      <c r="I89" s="360" t="str">
        <f t="shared" si="0"/>
        <v/>
      </c>
      <c r="J89" s="368" t="str">
        <f t="shared" si="2"/>
        <v/>
      </c>
      <c r="K89" s="368" t="str">
        <f t="shared" si="3"/>
        <v/>
      </c>
      <c r="M89" s="363" t="str">
        <f>IF($F89="","",IFERROR(IF('קיזוזים- החלטות ועדה'!H89=0,0,1),0))</f>
        <v/>
      </c>
      <c r="N89" s="363" t="str">
        <f t="shared" si="4"/>
        <v/>
      </c>
      <c r="O89" s="363" t="str">
        <f t="shared" si="5"/>
        <v/>
      </c>
      <c r="P89" s="369" t="str">
        <f t="shared" si="6"/>
        <v/>
      </c>
    </row>
    <row r="90" spans="2:16" ht="20.25" hidden="1" x14ac:dyDescent="0.25">
      <c r="B90" s="69" t="str">
        <f t="shared" si="1"/>
        <v/>
      </c>
      <c r="C90" s="365" t="str">
        <f>'הגבלה לסכום מבוקש ולתקציב 75%'!C90</f>
        <v/>
      </c>
      <c r="D90" s="365" t="str">
        <f>'הגבלה לסכום מבוקש ולתקציב 75%'!D90</f>
        <v/>
      </c>
      <c r="E90" s="366" t="str">
        <f>'הגבלה לסכום מבוקש ולתקציב 75%'!E90</f>
        <v/>
      </c>
      <c r="F90" s="366" t="str">
        <f>'הגבלה לסכום מבוקש ולתקציב 75%'!F90</f>
        <v/>
      </c>
      <c r="G90" s="367" t="str">
        <f>'הגבלה לסכום מבוקש ולתקציב 75%'!Z90</f>
        <v/>
      </c>
      <c r="H90" s="67"/>
      <c r="I90" s="360" t="str">
        <f t="shared" si="0"/>
        <v/>
      </c>
      <c r="J90" s="368" t="str">
        <f t="shared" si="2"/>
        <v/>
      </c>
      <c r="K90" s="368" t="str">
        <f t="shared" si="3"/>
        <v/>
      </c>
      <c r="M90" s="363" t="str">
        <f>IF($F90="","",IFERROR(IF('קיזוזים- החלטות ועדה'!H90=0,0,1),0))</f>
        <v/>
      </c>
      <c r="N90" s="363" t="str">
        <f t="shared" si="4"/>
        <v/>
      </c>
      <c r="O90" s="363" t="str">
        <f t="shared" si="5"/>
        <v/>
      </c>
      <c r="P90" s="369" t="str">
        <f t="shared" si="6"/>
        <v/>
      </c>
    </row>
    <row r="91" spans="2:16" ht="20.25" hidden="1" x14ac:dyDescent="0.25">
      <c r="B91" s="69" t="str">
        <f t="shared" si="1"/>
        <v/>
      </c>
      <c r="C91" s="365" t="str">
        <f>'הגבלה לסכום מבוקש ולתקציב 75%'!C91</f>
        <v/>
      </c>
      <c r="D91" s="365" t="str">
        <f>'הגבלה לסכום מבוקש ולתקציב 75%'!D91</f>
        <v/>
      </c>
      <c r="E91" s="366" t="str">
        <f>'הגבלה לסכום מבוקש ולתקציב 75%'!E91</f>
        <v/>
      </c>
      <c r="F91" s="366" t="str">
        <f>'הגבלה לסכום מבוקש ולתקציב 75%'!F91</f>
        <v/>
      </c>
      <c r="G91" s="367" t="str">
        <f>'הגבלה לסכום מבוקש ולתקציב 75%'!Z91</f>
        <v/>
      </c>
      <c r="H91" s="67"/>
      <c r="I91" s="360" t="str">
        <f t="shared" si="0"/>
        <v/>
      </c>
      <c r="J91" s="368" t="str">
        <f t="shared" si="2"/>
        <v/>
      </c>
      <c r="K91" s="368" t="str">
        <f t="shared" si="3"/>
        <v/>
      </c>
      <c r="M91" s="363" t="str">
        <f>IF($F91="","",IFERROR(IF('קיזוזים- החלטות ועדה'!H91=0,0,1),0))</f>
        <v/>
      </c>
      <c r="N91" s="363" t="str">
        <f t="shared" si="4"/>
        <v/>
      </c>
      <c r="O91" s="363" t="str">
        <f t="shared" si="5"/>
        <v/>
      </c>
      <c r="P91" s="369" t="str">
        <f t="shared" si="6"/>
        <v/>
      </c>
    </row>
    <row r="92" spans="2:16" ht="20.25" hidden="1" x14ac:dyDescent="0.25">
      <c r="B92" s="69" t="str">
        <f t="shared" si="1"/>
        <v/>
      </c>
      <c r="C92" s="365" t="str">
        <f>'הגבלה לסכום מבוקש ולתקציב 75%'!C92</f>
        <v/>
      </c>
      <c r="D92" s="365" t="str">
        <f>'הגבלה לסכום מבוקש ולתקציב 75%'!D92</f>
        <v/>
      </c>
      <c r="E92" s="366" t="str">
        <f>'הגבלה לסכום מבוקש ולתקציב 75%'!E92</f>
        <v/>
      </c>
      <c r="F92" s="366" t="str">
        <f>'הגבלה לסכום מבוקש ולתקציב 75%'!F92</f>
        <v/>
      </c>
      <c r="G92" s="367" t="str">
        <f>'הגבלה לסכום מבוקש ולתקציב 75%'!Z92</f>
        <v/>
      </c>
      <c r="H92" s="67"/>
      <c r="I92" s="360" t="str">
        <f t="shared" si="0"/>
        <v/>
      </c>
      <c r="J92" s="368" t="str">
        <f t="shared" si="2"/>
        <v/>
      </c>
      <c r="K92" s="368" t="str">
        <f t="shared" si="3"/>
        <v/>
      </c>
      <c r="M92" s="363" t="str">
        <f>IF($F92="","",IFERROR(IF('קיזוזים- החלטות ועדה'!H92=0,0,1),0))</f>
        <v/>
      </c>
      <c r="N92" s="363" t="str">
        <f t="shared" si="4"/>
        <v/>
      </c>
      <c r="O92" s="363" t="str">
        <f t="shared" si="5"/>
        <v/>
      </c>
      <c r="P92" s="369" t="str">
        <f t="shared" si="6"/>
        <v/>
      </c>
    </row>
    <row r="93" spans="2:16" ht="20.25" hidden="1" x14ac:dyDescent="0.25">
      <c r="B93" s="69" t="str">
        <f t="shared" si="1"/>
        <v/>
      </c>
      <c r="C93" s="365" t="str">
        <f>'הגבלה לסכום מבוקש ולתקציב 75%'!C93</f>
        <v/>
      </c>
      <c r="D93" s="365" t="str">
        <f>'הגבלה לסכום מבוקש ולתקציב 75%'!D93</f>
        <v/>
      </c>
      <c r="E93" s="366" t="str">
        <f>'הגבלה לסכום מבוקש ולתקציב 75%'!E93</f>
        <v/>
      </c>
      <c r="F93" s="366" t="str">
        <f>'הגבלה לסכום מבוקש ולתקציב 75%'!F93</f>
        <v/>
      </c>
      <c r="G93" s="367" t="str">
        <f>'הגבלה לסכום מבוקש ולתקציב 75%'!Z93</f>
        <v/>
      </c>
      <c r="H93" s="67"/>
      <c r="I93" s="360" t="str">
        <f t="shared" si="0"/>
        <v/>
      </c>
      <c r="J93" s="368" t="str">
        <f t="shared" si="2"/>
        <v/>
      </c>
      <c r="K93" s="368" t="str">
        <f t="shared" si="3"/>
        <v/>
      </c>
      <c r="M93" s="363" t="str">
        <f>IF($F93="","",IFERROR(IF('קיזוזים- החלטות ועדה'!H93=0,0,1),0))</f>
        <v/>
      </c>
      <c r="N93" s="363" t="str">
        <f t="shared" si="4"/>
        <v/>
      </c>
      <c r="O93" s="363" t="str">
        <f t="shared" si="5"/>
        <v/>
      </c>
      <c r="P93" s="369" t="str">
        <f t="shared" si="6"/>
        <v/>
      </c>
    </row>
    <row r="94" spans="2:16" ht="20.25" hidden="1" x14ac:dyDescent="0.25">
      <c r="B94" s="69" t="str">
        <f t="shared" si="1"/>
        <v/>
      </c>
      <c r="C94" s="365" t="str">
        <f>'הגבלה לסכום מבוקש ולתקציב 75%'!C94</f>
        <v/>
      </c>
      <c r="D94" s="365" t="str">
        <f>'הגבלה לסכום מבוקש ולתקציב 75%'!D94</f>
        <v/>
      </c>
      <c r="E94" s="366" t="str">
        <f>'הגבלה לסכום מבוקש ולתקציב 75%'!E94</f>
        <v/>
      </c>
      <c r="F94" s="366" t="str">
        <f>'הגבלה לסכום מבוקש ולתקציב 75%'!F94</f>
        <v/>
      </c>
      <c r="G94" s="367" t="str">
        <f>'הגבלה לסכום מבוקש ולתקציב 75%'!Z94</f>
        <v/>
      </c>
      <c r="H94" s="67"/>
      <c r="I94" s="360" t="str">
        <f t="shared" si="0"/>
        <v/>
      </c>
      <c r="J94" s="368" t="str">
        <f t="shared" si="2"/>
        <v/>
      </c>
      <c r="K94" s="368" t="str">
        <f t="shared" si="3"/>
        <v/>
      </c>
      <c r="M94" s="363" t="str">
        <f>IF($F94="","",IFERROR(IF('קיזוזים- החלטות ועדה'!H94=0,0,1),0))</f>
        <v/>
      </c>
      <c r="N94" s="363" t="str">
        <f t="shared" si="4"/>
        <v/>
      </c>
      <c r="O94" s="363" t="str">
        <f t="shared" si="5"/>
        <v/>
      </c>
      <c r="P94" s="369" t="str">
        <f t="shared" si="6"/>
        <v/>
      </c>
    </row>
    <row r="95" spans="2:16" ht="20.25" hidden="1" x14ac:dyDescent="0.25">
      <c r="B95" s="69" t="str">
        <f t="shared" si="1"/>
        <v/>
      </c>
      <c r="C95" s="365" t="str">
        <f>'הגבלה לסכום מבוקש ולתקציב 75%'!C95</f>
        <v/>
      </c>
      <c r="D95" s="365" t="str">
        <f>'הגבלה לסכום מבוקש ולתקציב 75%'!D95</f>
        <v/>
      </c>
      <c r="E95" s="366" t="str">
        <f>'הגבלה לסכום מבוקש ולתקציב 75%'!E95</f>
        <v/>
      </c>
      <c r="F95" s="366" t="str">
        <f>'הגבלה לסכום מבוקש ולתקציב 75%'!F95</f>
        <v/>
      </c>
      <c r="G95" s="367" t="str">
        <f>'הגבלה לסכום מבוקש ולתקציב 75%'!Z95</f>
        <v/>
      </c>
      <c r="H95" s="67"/>
      <c r="I95" s="360" t="str">
        <f t="shared" ref="I95:I130" si="7">IF(F95="","",IFERROR(MIN(G95,H95/365*G95),$S$1))</f>
        <v/>
      </c>
      <c r="J95" s="368" t="str">
        <f t="shared" si="2"/>
        <v/>
      </c>
      <c r="K95" s="368" t="str">
        <f t="shared" si="3"/>
        <v/>
      </c>
      <c r="M95" s="363" t="str">
        <f>IF($F95="","",IFERROR(IF('קיזוזים- החלטות ועדה'!H95=0,0,1),0))</f>
        <v/>
      </c>
      <c r="N95" s="363" t="str">
        <f t="shared" si="4"/>
        <v/>
      </c>
      <c r="O95" s="363" t="str">
        <f t="shared" si="5"/>
        <v/>
      </c>
      <c r="P95" s="369" t="str">
        <f t="shared" si="6"/>
        <v/>
      </c>
    </row>
    <row r="96" spans="2:16" ht="20.25" hidden="1" x14ac:dyDescent="0.25">
      <c r="B96" s="69" t="str">
        <f t="shared" ref="B96:B130" si="8">IF(F96="","",ROW()-30)</f>
        <v/>
      </c>
      <c r="C96" s="365" t="str">
        <f>'הגבלה לסכום מבוקש ולתקציב 75%'!C96</f>
        <v/>
      </c>
      <c r="D96" s="365" t="str">
        <f>'הגבלה לסכום מבוקש ולתקציב 75%'!D96</f>
        <v/>
      </c>
      <c r="E96" s="366" t="str">
        <f>'הגבלה לסכום מבוקש ולתקציב 75%'!E96</f>
        <v/>
      </c>
      <c r="F96" s="366" t="str">
        <f>'הגבלה לסכום מבוקש ולתקציב 75%'!F96</f>
        <v/>
      </c>
      <c r="G96" s="367" t="str">
        <f>'הגבלה לסכום מבוקש ולתקציב 75%'!Z96</f>
        <v/>
      </c>
      <c r="H96" s="67"/>
      <c r="I96" s="360" t="str">
        <f t="shared" si="7"/>
        <v/>
      </c>
      <c r="J96" s="368" t="str">
        <f t="shared" ref="J96:J130" si="9">IF($F96="","",G96-I96)</f>
        <v/>
      </c>
      <c r="K96" s="368" t="str">
        <f t="shared" ref="K96:K130" si="10">IF($F96="","",J96+P96)</f>
        <v/>
      </c>
      <c r="M96" s="363" t="str">
        <f>IF($F96="","",IFERROR(IF('קיזוזים- החלטות ועדה'!H96=0,0,1),0))</f>
        <v/>
      </c>
      <c r="N96" s="363" t="str">
        <f t="shared" ref="N96:N130" si="11">IF($F96="","",IFERROR(IF(H96=0,0,1),0))</f>
        <v/>
      </c>
      <c r="O96" s="363" t="str">
        <f t="shared" ref="O96:O130" si="12">IF($F96="","",IF(OR(N96=1,M96=1),1,0))</f>
        <v/>
      </c>
      <c r="P96" s="369" t="str">
        <f t="shared" ref="P96:P130" si="13">IF($F96="","",IF(O96=1,0,$O$27*$G96/$N$27))</f>
        <v/>
      </c>
    </row>
    <row r="97" spans="2:16" ht="20.25" hidden="1" x14ac:dyDescent="0.25">
      <c r="B97" s="69" t="str">
        <f t="shared" si="8"/>
        <v/>
      </c>
      <c r="C97" s="365" t="str">
        <f>'הגבלה לסכום מבוקש ולתקציב 75%'!C97</f>
        <v/>
      </c>
      <c r="D97" s="365" t="str">
        <f>'הגבלה לסכום מבוקש ולתקציב 75%'!D97</f>
        <v/>
      </c>
      <c r="E97" s="366" t="str">
        <f>'הגבלה לסכום מבוקש ולתקציב 75%'!E97</f>
        <v/>
      </c>
      <c r="F97" s="366" t="str">
        <f>'הגבלה לסכום מבוקש ולתקציב 75%'!F97</f>
        <v/>
      </c>
      <c r="G97" s="367" t="str">
        <f>'הגבלה לסכום מבוקש ולתקציב 75%'!Z97</f>
        <v/>
      </c>
      <c r="H97" s="67"/>
      <c r="I97" s="360" t="str">
        <f t="shared" si="7"/>
        <v/>
      </c>
      <c r="J97" s="368" t="str">
        <f t="shared" si="9"/>
        <v/>
      </c>
      <c r="K97" s="368" t="str">
        <f t="shared" si="10"/>
        <v/>
      </c>
      <c r="M97" s="363" t="str">
        <f>IF($F97="","",IFERROR(IF('קיזוזים- החלטות ועדה'!H97=0,0,1),0))</f>
        <v/>
      </c>
      <c r="N97" s="363" t="str">
        <f t="shared" si="11"/>
        <v/>
      </c>
      <c r="O97" s="363" t="str">
        <f t="shared" si="12"/>
        <v/>
      </c>
      <c r="P97" s="369" t="str">
        <f t="shared" si="13"/>
        <v/>
      </c>
    </row>
    <row r="98" spans="2:16" ht="20.25" hidden="1" x14ac:dyDescent="0.25">
      <c r="B98" s="69" t="str">
        <f t="shared" si="8"/>
        <v/>
      </c>
      <c r="C98" s="365" t="str">
        <f>'הגבלה לסכום מבוקש ולתקציב 75%'!C98</f>
        <v/>
      </c>
      <c r="D98" s="365" t="str">
        <f>'הגבלה לסכום מבוקש ולתקציב 75%'!D98</f>
        <v/>
      </c>
      <c r="E98" s="366" t="str">
        <f>'הגבלה לסכום מבוקש ולתקציב 75%'!E98</f>
        <v/>
      </c>
      <c r="F98" s="366" t="str">
        <f>'הגבלה לסכום מבוקש ולתקציב 75%'!F98</f>
        <v/>
      </c>
      <c r="G98" s="367" t="str">
        <f>'הגבלה לסכום מבוקש ולתקציב 75%'!Z98</f>
        <v/>
      </c>
      <c r="H98" s="67"/>
      <c r="I98" s="360" t="str">
        <f t="shared" si="7"/>
        <v/>
      </c>
      <c r="J98" s="368" t="str">
        <f t="shared" si="9"/>
        <v/>
      </c>
      <c r="K98" s="368" t="str">
        <f t="shared" si="10"/>
        <v/>
      </c>
      <c r="M98" s="363" t="str">
        <f>IF($F98="","",IFERROR(IF('קיזוזים- החלטות ועדה'!H98=0,0,1),0))</f>
        <v/>
      </c>
      <c r="N98" s="363" t="str">
        <f t="shared" si="11"/>
        <v/>
      </c>
      <c r="O98" s="363" t="str">
        <f t="shared" si="12"/>
        <v/>
      </c>
      <c r="P98" s="369" t="str">
        <f t="shared" si="13"/>
        <v/>
      </c>
    </row>
    <row r="99" spans="2:16" ht="20.25" hidden="1" x14ac:dyDescent="0.25">
      <c r="B99" s="69" t="str">
        <f t="shared" si="8"/>
        <v/>
      </c>
      <c r="C99" s="365" t="str">
        <f>'הגבלה לסכום מבוקש ולתקציב 75%'!C99</f>
        <v/>
      </c>
      <c r="D99" s="365" t="str">
        <f>'הגבלה לסכום מבוקש ולתקציב 75%'!D99</f>
        <v/>
      </c>
      <c r="E99" s="366" t="str">
        <f>'הגבלה לסכום מבוקש ולתקציב 75%'!E99</f>
        <v/>
      </c>
      <c r="F99" s="366" t="str">
        <f>'הגבלה לסכום מבוקש ולתקציב 75%'!F99</f>
        <v/>
      </c>
      <c r="G99" s="367" t="str">
        <f>'הגבלה לסכום מבוקש ולתקציב 75%'!Z99</f>
        <v/>
      </c>
      <c r="H99" s="67"/>
      <c r="I99" s="360" t="str">
        <f t="shared" si="7"/>
        <v/>
      </c>
      <c r="J99" s="368" t="str">
        <f t="shared" si="9"/>
        <v/>
      </c>
      <c r="K99" s="368" t="str">
        <f t="shared" si="10"/>
        <v/>
      </c>
      <c r="M99" s="363" t="str">
        <f>IF($F99="","",IFERROR(IF('קיזוזים- החלטות ועדה'!H99=0,0,1),0))</f>
        <v/>
      </c>
      <c r="N99" s="363" t="str">
        <f t="shared" si="11"/>
        <v/>
      </c>
      <c r="O99" s="363" t="str">
        <f t="shared" si="12"/>
        <v/>
      </c>
      <c r="P99" s="369" t="str">
        <f t="shared" si="13"/>
        <v/>
      </c>
    </row>
    <row r="100" spans="2:16" ht="20.25" hidden="1" x14ac:dyDescent="0.25">
      <c r="B100" s="69" t="str">
        <f t="shared" si="8"/>
        <v/>
      </c>
      <c r="C100" s="365" t="str">
        <f>'הגבלה לסכום מבוקש ולתקציב 75%'!C100</f>
        <v/>
      </c>
      <c r="D100" s="365" t="str">
        <f>'הגבלה לסכום מבוקש ולתקציב 75%'!D100</f>
        <v/>
      </c>
      <c r="E100" s="366" t="str">
        <f>'הגבלה לסכום מבוקש ולתקציב 75%'!E100</f>
        <v/>
      </c>
      <c r="F100" s="366" t="str">
        <f>'הגבלה לסכום מבוקש ולתקציב 75%'!F100</f>
        <v/>
      </c>
      <c r="G100" s="367" t="str">
        <f>'הגבלה לסכום מבוקש ולתקציב 75%'!Z100</f>
        <v/>
      </c>
      <c r="H100" s="67"/>
      <c r="I100" s="360" t="str">
        <f t="shared" si="7"/>
        <v/>
      </c>
      <c r="J100" s="368" t="str">
        <f t="shared" si="9"/>
        <v/>
      </c>
      <c r="K100" s="368" t="str">
        <f t="shared" si="10"/>
        <v/>
      </c>
      <c r="M100" s="363" t="str">
        <f>IF($F100="","",IFERROR(IF('קיזוזים- החלטות ועדה'!H100=0,0,1),0))</f>
        <v/>
      </c>
      <c r="N100" s="363" t="str">
        <f t="shared" si="11"/>
        <v/>
      </c>
      <c r="O100" s="363" t="str">
        <f t="shared" si="12"/>
        <v/>
      </c>
      <c r="P100" s="369" t="str">
        <f t="shared" si="13"/>
        <v/>
      </c>
    </row>
    <row r="101" spans="2:16" ht="20.25" hidden="1" x14ac:dyDescent="0.25">
      <c r="B101" s="69" t="str">
        <f t="shared" si="8"/>
        <v/>
      </c>
      <c r="C101" s="365" t="str">
        <f>'הגבלה לסכום מבוקש ולתקציב 75%'!C101</f>
        <v/>
      </c>
      <c r="D101" s="365" t="str">
        <f>'הגבלה לסכום מבוקש ולתקציב 75%'!D101</f>
        <v/>
      </c>
      <c r="E101" s="366" t="str">
        <f>'הגבלה לסכום מבוקש ולתקציב 75%'!E101</f>
        <v/>
      </c>
      <c r="F101" s="366" t="str">
        <f>'הגבלה לסכום מבוקש ולתקציב 75%'!F101</f>
        <v/>
      </c>
      <c r="G101" s="367" t="str">
        <f>'הגבלה לסכום מבוקש ולתקציב 75%'!Z101</f>
        <v/>
      </c>
      <c r="H101" s="67"/>
      <c r="I101" s="360" t="str">
        <f t="shared" si="7"/>
        <v/>
      </c>
      <c r="J101" s="368" t="str">
        <f t="shared" si="9"/>
        <v/>
      </c>
      <c r="K101" s="368" t="str">
        <f t="shared" si="10"/>
        <v/>
      </c>
      <c r="M101" s="363" t="str">
        <f>IF($F101="","",IFERROR(IF('קיזוזים- החלטות ועדה'!H101=0,0,1),0))</f>
        <v/>
      </c>
      <c r="N101" s="363" t="str">
        <f t="shared" si="11"/>
        <v/>
      </c>
      <c r="O101" s="363" t="str">
        <f t="shared" si="12"/>
        <v/>
      </c>
      <c r="P101" s="369" t="str">
        <f t="shared" si="13"/>
        <v/>
      </c>
    </row>
    <row r="102" spans="2:16" ht="20.25" hidden="1" x14ac:dyDescent="0.25">
      <c r="B102" s="69" t="str">
        <f t="shared" si="8"/>
        <v/>
      </c>
      <c r="C102" s="365" t="str">
        <f>'הגבלה לסכום מבוקש ולתקציב 75%'!C102</f>
        <v/>
      </c>
      <c r="D102" s="365" t="str">
        <f>'הגבלה לסכום מבוקש ולתקציב 75%'!D102</f>
        <v/>
      </c>
      <c r="E102" s="366" t="str">
        <f>'הגבלה לסכום מבוקש ולתקציב 75%'!E102</f>
        <v/>
      </c>
      <c r="F102" s="366" t="str">
        <f>'הגבלה לסכום מבוקש ולתקציב 75%'!F102</f>
        <v/>
      </c>
      <c r="G102" s="367" t="str">
        <f>'הגבלה לסכום מבוקש ולתקציב 75%'!Z102</f>
        <v/>
      </c>
      <c r="H102" s="67"/>
      <c r="I102" s="360" t="str">
        <f t="shared" si="7"/>
        <v/>
      </c>
      <c r="J102" s="368" t="str">
        <f t="shared" si="9"/>
        <v/>
      </c>
      <c r="K102" s="368" t="str">
        <f t="shared" si="10"/>
        <v/>
      </c>
      <c r="M102" s="363" t="str">
        <f>IF($F102="","",IFERROR(IF('קיזוזים- החלטות ועדה'!H102=0,0,1),0))</f>
        <v/>
      </c>
      <c r="N102" s="363" t="str">
        <f t="shared" si="11"/>
        <v/>
      </c>
      <c r="O102" s="363" t="str">
        <f t="shared" si="12"/>
        <v/>
      </c>
      <c r="P102" s="369" t="str">
        <f t="shared" si="13"/>
        <v/>
      </c>
    </row>
    <row r="103" spans="2:16" ht="20.25" hidden="1" x14ac:dyDescent="0.25">
      <c r="B103" s="69" t="str">
        <f t="shared" si="8"/>
        <v/>
      </c>
      <c r="C103" s="365" t="str">
        <f>'הגבלה לסכום מבוקש ולתקציב 75%'!C103</f>
        <v/>
      </c>
      <c r="D103" s="365" t="str">
        <f>'הגבלה לסכום מבוקש ולתקציב 75%'!D103</f>
        <v/>
      </c>
      <c r="E103" s="366" t="str">
        <f>'הגבלה לסכום מבוקש ולתקציב 75%'!E103</f>
        <v/>
      </c>
      <c r="F103" s="366" t="str">
        <f>'הגבלה לסכום מבוקש ולתקציב 75%'!F103</f>
        <v/>
      </c>
      <c r="G103" s="367" t="str">
        <f>'הגבלה לסכום מבוקש ולתקציב 75%'!Z103</f>
        <v/>
      </c>
      <c r="H103" s="67"/>
      <c r="I103" s="360" t="str">
        <f t="shared" si="7"/>
        <v/>
      </c>
      <c r="J103" s="368" t="str">
        <f t="shared" si="9"/>
        <v/>
      </c>
      <c r="K103" s="368" t="str">
        <f t="shared" si="10"/>
        <v/>
      </c>
      <c r="M103" s="363" t="str">
        <f>IF($F103="","",IFERROR(IF('קיזוזים- החלטות ועדה'!H103=0,0,1),0))</f>
        <v/>
      </c>
      <c r="N103" s="363" t="str">
        <f t="shared" si="11"/>
        <v/>
      </c>
      <c r="O103" s="363" t="str">
        <f t="shared" si="12"/>
        <v/>
      </c>
      <c r="P103" s="369" t="str">
        <f t="shared" si="13"/>
        <v/>
      </c>
    </row>
    <row r="104" spans="2:16" ht="20.25" hidden="1" x14ac:dyDescent="0.25">
      <c r="B104" s="69" t="str">
        <f t="shared" si="8"/>
        <v/>
      </c>
      <c r="C104" s="365" t="str">
        <f>'הגבלה לסכום מבוקש ולתקציב 75%'!C104</f>
        <v/>
      </c>
      <c r="D104" s="365" t="str">
        <f>'הגבלה לסכום מבוקש ולתקציב 75%'!D104</f>
        <v/>
      </c>
      <c r="E104" s="366" t="str">
        <f>'הגבלה לסכום מבוקש ולתקציב 75%'!E104</f>
        <v/>
      </c>
      <c r="F104" s="366" t="str">
        <f>'הגבלה לסכום מבוקש ולתקציב 75%'!F104</f>
        <v/>
      </c>
      <c r="G104" s="367" t="str">
        <f>'הגבלה לסכום מבוקש ולתקציב 75%'!Z104</f>
        <v/>
      </c>
      <c r="H104" s="67"/>
      <c r="I104" s="360" t="str">
        <f t="shared" si="7"/>
        <v/>
      </c>
      <c r="J104" s="368" t="str">
        <f t="shared" si="9"/>
        <v/>
      </c>
      <c r="K104" s="368" t="str">
        <f t="shared" si="10"/>
        <v/>
      </c>
      <c r="M104" s="363" t="str">
        <f>IF($F104="","",IFERROR(IF('קיזוזים- החלטות ועדה'!H104=0,0,1),0))</f>
        <v/>
      </c>
      <c r="N104" s="363" t="str">
        <f t="shared" si="11"/>
        <v/>
      </c>
      <c r="O104" s="363" t="str">
        <f t="shared" si="12"/>
        <v/>
      </c>
      <c r="P104" s="369" t="str">
        <f t="shared" si="13"/>
        <v/>
      </c>
    </row>
    <row r="105" spans="2:16" ht="20.25" hidden="1" x14ac:dyDescent="0.25">
      <c r="B105" s="69" t="str">
        <f t="shared" si="8"/>
        <v/>
      </c>
      <c r="C105" s="365" t="str">
        <f>'הגבלה לסכום מבוקש ולתקציב 75%'!C105</f>
        <v/>
      </c>
      <c r="D105" s="365" t="str">
        <f>'הגבלה לסכום מבוקש ולתקציב 75%'!D105</f>
        <v/>
      </c>
      <c r="E105" s="366" t="str">
        <f>'הגבלה לסכום מבוקש ולתקציב 75%'!E105</f>
        <v/>
      </c>
      <c r="F105" s="366" t="str">
        <f>'הגבלה לסכום מבוקש ולתקציב 75%'!F105</f>
        <v/>
      </c>
      <c r="G105" s="367" t="str">
        <f>'הגבלה לסכום מבוקש ולתקציב 75%'!Z105</f>
        <v/>
      </c>
      <c r="H105" s="67"/>
      <c r="I105" s="360" t="str">
        <f t="shared" si="7"/>
        <v/>
      </c>
      <c r="J105" s="368" t="str">
        <f t="shared" si="9"/>
        <v/>
      </c>
      <c r="K105" s="368" t="str">
        <f t="shared" si="10"/>
        <v/>
      </c>
      <c r="M105" s="363" t="str">
        <f>IF($F105="","",IFERROR(IF('קיזוזים- החלטות ועדה'!H105=0,0,1),0))</f>
        <v/>
      </c>
      <c r="N105" s="363" t="str">
        <f t="shared" si="11"/>
        <v/>
      </c>
      <c r="O105" s="363" t="str">
        <f t="shared" si="12"/>
        <v/>
      </c>
      <c r="P105" s="369" t="str">
        <f t="shared" si="13"/>
        <v/>
      </c>
    </row>
    <row r="106" spans="2:16" ht="20.25" hidden="1" x14ac:dyDescent="0.25">
      <c r="B106" s="69" t="str">
        <f t="shared" si="8"/>
        <v/>
      </c>
      <c r="C106" s="365" t="str">
        <f>'הגבלה לסכום מבוקש ולתקציב 75%'!C106</f>
        <v/>
      </c>
      <c r="D106" s="365" t="str">
        <f>'הגבלה לסכום מבוקש ולתקציב 75%'!D106</f>
        <v/>
      </c>
      <c r="E106" s="366" t="str">
        <f>'הגבלה לסכום מבוקש ולתקציב 75%'!E106</f>
        <v/>
      </c>
      <c r="F106" s="366" t="str">
        <f>'הגבלה לסכום מבוקש ולתקציב 75%'!F106</f>
        <v/>
      </c>
      <c r="G106" s="367" t="str">
        <f>'הגבלה לסכום מבוקש ולתקציב 75%'!Z106</f>
        <v/>
      </c>
      <c r="H106" s="67"/>
      <c r="I106" s="360" t="str">
        <f t="shared" si="7"/>
        <v/>
      </c>
      <c r="J106" s="368" t="str">
        <f t="shared" si="9"/>
        <v/>
      </c>
      <c r="K106" s="368" t="str">
        <f t="shared" si="10"/>
        <v/>
      </c>
      <c r="M106" s="363" t="str">
        <f>IF($F106="","",IFERROR(IF('קיזוזים- החלטות ועדה'!H106=0,0,1),0))</f>
        <v/>
      </c>
      <c r="N106" s="363" t="str">
        <f t="shared" si="11"/>
        <v/>
      </c>
      <c r="O106" s="363" t="str">
        <f t="shared" si="12"/>
        <v/>
      </c>
      <c r="P106" s="369" t="str">
        <f t="shared" si="13"/>
        <v/>
      </c>
    </row>
    <row r="107" spans="2:16" ht="20.25" hidden="1" x14ac:dyDescent="0.25">
      <c r="B107" s="69" t="str">
        <f t="shared" si="8"/>
        <v/>
      </c>
      <c r="C107" s="365" t="str">
        <f>'הגבלה לסכום מבוקש ולתקציב 75%'!C107</f>
        <v/>
      </c>
      <c r="D107" s="365" t="str">
        <f>'הגבלה לסכום מבוקש ולתקציב 75%'!D107</f>
        <v/>
      </c>
      <c r="E107" s="366" t="str">
        <f>'הגבלה לסכום מבוקש ולתקציב 75%'!E107</f>
        <v/>
      </c>
      <c r="F107" s="366" t="str">
        <f>'הגבלה לסכום מבוקש ולתקציב 75%'!F107</f>
        <v/>
      </c>
      <c r="G107" s="367" t="str">
        <f>'הגבלה לסכום מבוקש ולתקציב 75%'!Z107</f>
        <v/>
      </c>
      <c r="H107" s="67"/>
      <c r="I107" s="360" t="str">
        <f t="shared" si="7"/>
        <v/>
      </c>
      <c r="J107" s="368" t="str">
        <f t="shared" si="9"/>
        <v/>
      </c>
      <c r="K107" s="368" t="str">
        <f t="shared" si="10"/>
        <v/>
      </c>
      <c r="M107" s="363" t="str">
        <f>IF($F107="","",IFERROR(IF('קיזוזים- החלטות ועדה'!H107=0,0,1),0))</f>
        <v/>
      </c>
      <c r="N107" s="363" t="str">
        <f t="shared" si="11"/>
        <v/>
      </c>
      <c r="O107" s="363" t="str">
        <f t="shared" si="12"/>
        <v/>
      </c>
      <c r="P107" s="369" t="str">
        <f t="shared" si="13"/>
        <v/>
      </c>
    </row>
    <row r="108" spans="2:16" ht="20.25" hidden="1" x14ac:dyDescent="0.25">
      <c r="B108" s="69" t="str">
        <f t="shared" si="8"/>
        <v/>
      </c>
      <c r="C108" s="365" t="str">
        <f>'הגבלה לסכום מבוקש ולתקציב 75%'!C108</f>
        <v/>
      </c>
      <c r="D108" s="365" t="str">
        <f>'הגבלה לסכום מבוקש ולתקציב 75%'!D108</f>
        <v/>
      </c>
      <c r="E108" s="366" t="str">
        <f>'הגבלה לסכום מבוקש ולתקציב 75%'!E108</f>
        <v/>
      </c>
      <c r="F108" s="366" t="str">
        <f>'הגבלה לסכום מבוקש ולתקציב 75%'!F108</f>
        <v/>
      </c>
      <c r="G108" s="367" t="str">
        <f>'הגבלה לסכום מבוקש ולתקציב 75%'!Z108</f>
        <v/>
      </c>
      <c r="H108" s="67"/>
      <c r="I108" s="360" t="str">
        <f t="shared" si="7"/>
        <v/>
      </c>
      <c r="J108" s="368" t="str">
        <f t="shared" si="9"/>
        <v/>
      </c>
      <c r="K108" s="368" t="str">
        <f t="shared" si="10"/>
        <v/>
      </c>
      <c r="M108" s="363" t="str">
        <f>IF($F108="","",IFERROR(IF('קיזוזים- החלטות ועדה'!H108=0,0,1),0))</f>
        <v/>
      </c>
      <c r="N108" s="363" t="str">
        <f t="shared" si="11"/>
        <v/>
      </c>
      <c r="O108" s="363" t="str">
        <f t="shared" si="12"/>
        <v/>
      </c>
      <c r="P108" s="369" t="str">
        <f t="shared" si="13"/>
        <v/>
      </c>
    </row>
    <row r="109" spans="2:16" ht="20.25" hidden="1" x14ac:dyDescent="0.25">
      <c r="B109" s="69" t="str">
        <f t="shared" si="8"/>
        <v/>
      </c>
      <c r="C109" s="365" t="str">
        <f>'הגבלה לסכום מבוקש ולתקציב 75%'!C109</f>
        <v/>
      </c>
      <c r="D109" s="365" t="str">
        <f>'הגבלה לסכום מבוקש ולתקציב 75%'!D109</f>
        <v/>
      </c>
      <c r="E109" s="366" t="str">
        <f>'הגבלה לסכום מבוקש ולתקציב 75%'!E109</f>
        <v/>
      </c>
      <c r="F109" s="366" t="str">
        <f>'הגבלה לסכום מבוקש ולתקציב 75%'!F109</f>
        <v/>
      </c>
      <c r="G109" s="367" t="str">
        <f>'הגבלה לסכום מבוקש ולתקציב 75%'!Z109</f>
        <v/>
      </c>
      <c r="H109" s="67"/>
      <c r="I109" s="360" t="str">
        <f t="shared" si="7"/>
        <v/>
      </c>
      <c r="J109" s="368" t="str">
        <f t="shared" si="9"/>
        <v/>
      </c>
      <c r="K109" s="368" t="str">
        <f t="shared" si="10"/>
        <v/>
      </c>
      <c r="M109" s="363" t="str">
        <f>IF($F109="","",IFERROR(IF('קיזוזים- החלטות ועדה'!H109=0,0,1),0))</f>
        <v/>
      </c>
      <c r="N109" s="363" t="str">
        <f t="shared" si="11"/>
        <v/>
      </c>
      <c r="O109" s="363" t="str">
        <f t="shared" si="12"/>
        <v/>
      </c>
      <c r="P109" s="369" t="str">
        <f t="shared" si="13"/>
        <v/>
      </c>
    </row>
    <row r="110" spans="2:16" ht="20.25" hidden="1" x14ac:dyDescent="0.25">
      <c r="B110" s="69" t="str">
        <f t="shared" si="8"/>
        <v/>
      </c>
      <c r="C110" s="365" t="str">
        <f>'הגבלה לסכום מבוקש ולתקציב 75%'!C110</f>
        <v/>
      </c>
      <c r="D110" s="365" t="str">
        <f>'הגבלה לסכום מבוקש ולתקציב 75%'!D110</f>
        <v/>
      </c>
      <c r="E110" s="366" t="str">
        <f>'הגבלה לסכום מבוקש ולתקציב 75%'!E110</f>
        <v/>
      </c>
      <c r="F110" s="366" t="str">
        <f>'הגבלה לסכום מבוקש ולתקציב 75%'!F110</f>
        <v/>
      </c>
      <c r="G110" s="367" t="str">
        <f>'הגבלה לסכום מבוקש ולתקציב 75%'!Z110</f>
        <v/>
      </c>
      <c r="H110" s="67"/>
      <c r="I110" s="360" t="str">
        <f t="shared" si="7"/>
        <v/>
      </c>
      <c r="J110" s="368" t="str">
        <f t="shared" si="9"/>
        <v/>
      </c>
      <c r="K110" s="368" t="str">
        <f t="shared" si="10"/>
        <v/>
      </c>
      <c r="M110" s="363" t="str">
        <f>IF($F110="","",IFERROR(IF('קיזוזים- החלטות ועדה'!H110=0,0,1),0))</f>
        <v/>
      </c>
      <c r="N110" s="363" t="str">
        <f t="shared" si="11"/>
        <v/>
      </c>
      <c r="O110" s="363" t="str">
        <f t="shared" si="12"/>
        <v/>
      </c>
      <c r="P110" s="369" t="str">
        <f t="shared" si="13"/>
        <v/>
      </c>
    </row>
    <row r="111" spans="2:16" ht="20.25" hidden="1" x14ac:dyDescent="0.25">
      <c r="B111" s="69" t="str">
        <f t="shared" si="8"/>
        <v/>
      </c>
      <c r="C111" s="365" t="str">
        <f>'הגבלה לסכום מבוקש ולתקציב 75%'!C111</f>
        <v/>
      </c>
      <c r="D111" s="365" t="str">
        <f>'הגבלה לסכום מבוקש ולתקציב 75%'!D111</f>
        <v/>
      </c>
      <c r="E111" s="366" t="str">
        <f>'הגבלה לסכום מבוקש ולתקציב 75%'!E111</f>
        <v/>
      </c>
      <c r="F111" s="366" t="str">
        <f>'הגבלה לסכום מבוקש ולתקציב 75%'!F111</f>
        <v/>
      </c>
      <c r="G111" s="367" t="str">
        <f>'הגבלה לסכום מבוקש ולתקציב 75%'!Z111</f>
        <v/>
      </c>
      <c r="H111" s="67"/>
      <c r="I111" s="360" t="str">
        <f t="shared" si="7"/>
        <v/>
      </c>
      <c r="J111" s="368" t="str">
        <f t="shared" si="9"/>
        <v/>
      </c>
      <c r="K111" s="368" t="str">
        <f t="shared" si="10"/>
        <v/>
      </c>
      <c r="M111" s="363" t="str">
        <f>IF($F111="","",IFERROR(IF('קיזוזים- החלטות ועדה'!H111=0,0,1),0))</f>
        <v/>
      </c>
      <c r="N111" s="363" t="str">
        <f t="shared" si="11"/>
        <v/>
      </c>
      <c r="O111" s="363" t="str">
        <f t="shared" si="12"/>
        <v/>
      </c>
      <c r="P111" s="369" t="str">
        <f t="shared" si="13"/>
        <v/>
      </c>
    </row>
    <row r="112" spans="2:16" ht="20.25" hidden="1" x14ac:dyDescent="0.25">
      <c r="B112" s="69" t="str">
        <f t="shared" si="8"/>
        <v/>
      </c>
      <c r="C112" s="365" t="str">
        <f>'הגבלה לסכום מבוקש ולתקציב 75%'!C112</f>
        <v/>
      </c>
      <c r="D112" s="365" t="str">
        <f>'הגבלה לסכום מבוקש ולתקציב 75%'!D112</f>
        <v/>
      </c>
      <c r="E112" s="366" t="str">
        <f>'הגבלה לסכום מבוקש ולתקציב 75%'!E112</f>
        <v/>
      </c>
      <c r="F112" s="366" t="str">
        <f>'הגבלה לסכום מבוקש ולתקציב 75%'!F112</f>
        <v/>
      </c>
      <c r="G112" s="367" t="str">
        <f>'הגבלה לסכום מבוקש ולתקציב 75%'!Z112</f>
        <v/>
      </c>
      <c r="H112" s="67"/>
      <c r="I112" s="360" t="str">
        <f t="shared" si="7"/>
        <v/>
      </c>
      <c r="J112" s="368" t="str">
        <f t="shared" si="9"/>
        <v/>
      </c>
      <c r="K112" s="368" t="str">
        <f t="shared" si="10"/>
        <v/>
      </c>
      <c r="M112" s="363" t="str">
        <f>IF($F112="","",IFERROR(IF('קיזוזים- החלטות ועדה'!H112=0,0,1),0))</f>
        <v/>
      </c>
      <c r="N112" s="363" t="str">
        <f t="shared" si="11"/>
        <v/>
      </c>
      <c r="O112" s="363" t="str">
        <f t="shared" si="12"/>
        <v/>
      </c>
      <c r="P112" s="369" t="str">
        <f t="shared" si="13"/>
        <v/>
      </c>
    </row>
    <row r="113" spans="2:16" ht="20.25" hidden="1" x14ac:dyDescent="0.25">
      <c r="B113" s="69" t="str">
        <f t="shared" si="8"/>
        <v/>
      </c>
      <c r="C113" s="365" t="str">
        <f>'הגבלה לסכום מבוקש ולתקציב 75%'!C113</f>
        <v/>
      </c>
      <c r="D113" s="365" t="str">
        <f>'הגבלה לסכום מבוקש ולתקציב 75%'!D113</f>
        <v/>
      </c>
      <c r="E113" s="366" t="str">
        <f>'הגבלה לסכום מבוקש ולתקציב 75%'!E113</f>
        <v/>
      </c>
      <c r="F113" s="366" t="str">
        <f>'הגבלה לסכום מבוקש ולתקציב 75%'!F113</f>
        <v/>
      </c>
      <c r="G113" s="367" t="str">
        <f>'הגבלה לסכום מבוקש ולתקציב 75%'!Z113</f>
        <v/>
      </c>
      <c r="H113" s="67"/>
      <c r="I113" s="360" t="str">
        <f t="shared" si="7"/>
        <v/>
      </c>
      <c r="J113" s="368" t="str">
        <f t="shared" si="9"/>
        <v/>
      </c>
      <c r="K113" s="368" t="str">
        <f t="shared" si="10"/>
        <v/>
      </c>
      <c r="M113" s="363" t="str">
        <f>IF($F113="","",IFERROR(IF('קיזוזים- החלטות ועדה'!H113=0,0,1),0))</f>
        <v/>
      </c>
      <c r="N113" s="363" t="str">
        <f t="shared" si="11"/>
        <v/>
      </c>
      <c r="O113" s="363" t="str">
        <f t="shared" si="12"/>
        <v/>
      </c>
      <c r="P113" s="369" t="str">
        <f t="shared" si="13"/>
        <v/>
      </c>
    </row>
    <row r="114" spans="2:16" ht="20.25" hidden="1" x14ac:dyDescent="0.25">
      <c r="B114" s="69" t="str">
        <f t="shared" si="8"/>
        <v/>
      </c>
      <c r="C114" s="365" t="str">
        <f>'הגבלה לסכום מבוקש ולתקציב 75%'!C114</f>
        <v/>
      </c>
      <c r="D114" s="365" t="str">
        <f>'הגבלה לסכום מבוקש ולתקציב 75%'!D114</f>
        <v/>
      </c>
      <c r="E114" s="366" t="str">
        <f>'הגבלה לסכום מבוקש ולתקציב 75%'!E114</f>
        <v/>
      </c>
      <c r="F114" s="366" t="str">
        <f>'הגבלה לסכום מבוקש ולתקציב 75%'!F114</f>
        <v/>
      </c>
      <c r="G114" s="367" t="str">
        <f>'הגבלה לסכום מבוקש ולתקציב 75%'!Z114</f>
        <v/>
      </c>
      <c r="H114" s="67"/>
      <c r="I114" s="360" t="str">
        <f t="shared" si="7"/>
        <v/>
      </c>
      <c r="J114" s="368" t="str">
        <f t="shared" si="9"/>
        <v/>
      </c>
      <c r="K114" s="368" t="str">
        <f t="shared" si="10"/>
        <v/>
      </c>
      <c r="M114" s="363" t="str">
        <f>IF($F114="","",IFERROR(IF('קיזוזים- החלטות ועדה'!H114=0,0,1),0))</f>
        <v/>
      </c>
      <c r="N114" s="363" t="str">
        <f t="shared" si="11"/>
        <v/>
      </c>
      <c r="O114" s="363" t="str">
        <f t="shared" si="12"/>
        <v/>
      </c>
      <c r="P114" s="369" t="str">
        <f t="shared" si="13"/>
        <v/>
      </c>
    </row>
    <row r="115" spans="2:16" ht="20.25" hidden="1" x14ac:dyDescent="0.25">
      <c r="B115" s="69" t="str">
        <f t="shared" si="8"/>
        <v/>
      </c>
      <c r="C115" s="365" t="str">
        <f>'הגבלה לסכום מבוקש ולתקציב 75%'!C115</f>
        <v/>
      </c>
      <c r="D115" s="365" t="str">
        <f>'הגבלה לסכום מבוקש ולתקציב 75%'!D115</f>
        <v/>
      </c>
      <c r="E115" s="366" t="str">
        <f>'הגבלה לסכום מבוקש ולתקציב 75%'!E115</f>
        <v/>
      </c>
      <c r="F115" s="366" t="str">
        <f>'הגבלה לסכום מבוקש ולתקציב 75%'!F115</f>
        <v/>
      </c>
      <c r="G115" s="367" t="str">
        <f>'הגבלה לסכום מבוקש ולתקציב 75%'!Z115</f>
        <v/>
      </c>
      <c r="H115" s="67"/>
      <c r="I115" s="360" t="str">
        <f t="shared" si="7"/>
        <v/>
      </c>
      <c r="J115" s="368" t="str">
        <f t="shared" si="9"/>
        <v/>
      </c>
      <c r="K115" s="368" t="str">
        <f t="shared" si="10"/>
        <v/>
      </c>
      <c r="M115" s="363" t="str">
        <f>IF($F115="","",IFERROR(IF('קיזוזים- החלטות ועדה'!H115=0,0,1),0))</f>
        <v/>
      </c>
      <c r="N115" s="363" t="str">
        <f t="shared" si="11"/>
        <v/>
      </c>
      <c r="O115" s="363" t="str">
        <f t="shared" si="12"/>
        <v/>
      </c>
      <c r="P115" s="369" t="str">
        <f t="shared" si="13"/>
        <v/>
      </c>
    </row>
    <row r="116" spans="2:16" ht="20.25" hidden="1" x14ac:dyDescent="0.25">
      <c r="B116" s="69" t="str">
        <f t="shared" si="8"/>
        <v/>
      </c>
      <c r="C116" s="365" t="str">
        <f>'הגבלה לסכום מבוקש ולתקציב 75%'!C116</f>
        <v/>
      </c>
      <c r="D116" s="365" t="str">
        <f>'הגבלה לסכום מבוקש ולתקציב 75%'!D116</f>
        <v/>
      </c>
      <c r="E116" s="366" t="str">
        <f>'הגבלה לסכום מבוקש ולתקציב 75%'!E116</f>
        <v/>
      </c>
      <c r="F116" s="366" t="str">
        <f>'הגבלה לסכום מבוקש ולתקציב 75%'!F116</f>
        <v/>
      </c>
      <c r="G116" s="367" t="str">
        <f>'הגבלה לסכום מבוקש ולתקציב 75%'!Z116</f>
        <v/>
      </c>
      <c r="H116" s="67"/>
      <c r="I116" s="360" t="str">
        <f t="shared" si="7"/>
        <v/>
      </c>
      <c r="J116" s="368" t="str">
        <f t="shared" si="9"/>
        <v/>
      </c>
      <c r="K116" s="368" t="str">
        <f t="shared" si="10"/>
        <v/>
      </c>
      <c r="M116" s="363" t="str">
        <f>IF($F116="","",IFERROR(IF('קיזוזים- החלטות ועדה'!H116=0,0,1),0))</f>
        <v/>
      </c>
      <c r="N116" s="363" t="str">
        <f t="shared" si="11"/>
        <v/>
      </c>
      <c r="O116" s="363" t="str">
        <f t="shared" si="12"/>
        <v/>
      </c>
      <c r="P116" s="369" t="str">
        <f t="shared" si="13"/>
        <v/>
      </c>
    </row>
    <row r="117" spans="2:16" ht="20.25" hidden="1" x14ac:dyDescent="0.25">
      <c r="B117" s="69" t="str">
        <f t="shared" si="8"/>
        <v/>
      </c>
      <c r="C117" s="365" t="str">
        <f>'הגבלה לסכום מבוקש ולתקציב 75%'!C117</f>
        <v/>
      </c>
      <c r="D117" s="365" t="str">
        <f>'הגבלה לסכום מבוקש ולתקציב 75%'!D117</f>
        <v/>
      </c>
      <c r="E117" s="366" t="str">
        <f>'הגבלה לסכום מבוקש ולתקציב 75%'!E117</f>
        <v/>
      </c>
      <c r="F117" s="366" t="str">
        <f>'הגבלה לסכום מבוקש ולתקציב 75%'!F117</f>
        <v/>
      </c>
      <c r="G117" s="367" t="str">
        <f>'הגבלה לסכום מבוקש ולתקציב 75%'!Z117</f>
        <v/>
      </c>
      <c r="H117" s="67"/>
      <c r="I117" s="360" t="str">
        <f t="shared" si="7"/>
        <v/>
      </c>
      <c r="J117" s="368" t="str">
        <f t="shared" si="9"/>
        <v/>
      </c>
      <c r="K117" s="368" t="str">
        <f t="shared" si="10"/>
        <v/>
      </c>
      <c r="M117" s="363" t="str">
        <f>IF($F117="","",IFERROR(IF('קיזוזים- החלטות ועדה'!H117=0,0,1),0))</f>
        <v/>
      </c>
      <c r="N117" s="363" t="str">
        <f t="shared" si="11"/>
        <v/>
      </c>
      <c r="O117" s="363" t="str">
        <f t="shared" si="12"/>
        <v/>
      </c>
      <c r="P117" s="369" t="str">
        <f t="shared" si="13"/>
        <v/>
      </c>
    </row>
    <row r="118" spans="2:16" ht="20.25" hidden="1" x14ac:dyDescent="0.25">
      <c r="B118" s="69" t="str">
        <f t="shared" si="8"/>
        <v/>
      </c>
      <c r="C118" s="365" t="str">
        <f>'הגבלה לסכום מבוקש ולתקציב 75%'!C118</f>
        <v/>
      </c>
      <c r="D118" s="365" t="str">
        <f>'הגבלה לסכום מבוקש ולתקציב 75%'!D118</f>
        <v/>
      </c>
      <c r="E118" s="366" t="str">
        <f>'הגבלה לסכום מבוקש ולתקציב 75%'!E118</f>
        <v/>
      </c>
      <c r="F118" s="366" t="str">
        <f>'הגבלה לסכום מבוקש ולתקציב 75%'!F118</f>
        <v/>
      </c>
      <c r="G118" s="367" t="str">
        <f>'הגבלה לסכום מבוקש ולתקציב 75%'!Z118</f>
        <v/>
      </c>
      <c r="H118" s="67"/>
      <c r="I118" s="360" t="str">
        <f t="shared" si="7"/>
        <v/>
      </c>
      <c r="J118" s="368" t="str">
        <f t="shared" si="9"/>
        <v/>
      </c>
      <c r="K118" s="368" t="str">
        <f t="shared" si="10"/>
        <v/>
      </c>
      <c r="M118" s="363" t="str">
        <f>IF($F118="","",IFERROR(IF('קיזוזים- החלטות ועדה'!H118=0,0,1),0))</f>
        <v/>
      </c>
      <c r="N118" s="363" t="str">
        <f t="shared" si="11"/>
        <v/>
      </c>
      <c r="O118" s="363" t="str">
        <f t="shared" si="12"/>
        <v/>
      </c>
      <c r="P118" s="369" t="str">
        <f t="shared" si="13"/>
        <v/>
      </c>
    </row>
    <row r="119" spans="2:16" ht="20.25" hidden="1" x14ac:dyDescent="0.25">
      <c r="B119" s="69" t="str">
        <f t="shared" si="8"/>
        <v/>
      </c>
      <c r="C119" s="365" t="str">
        <f>'הגבלה לסכום מבוקש ולתקציב 75%'!C119</f>
        <v/>
      </c>
      <c r="D119" s="365" t="str">
        <f>'הגבלה לסכום מבוקש ולתקציב 75%'!D119</f>
        <v/>
      </c>
      <c r="E119" s="366" t="str">
        <f>'הגבלה לסכום מבוקש ולתקציב 75%'!E119</f>
        <v/>
      </c>
      <c r="F119" s="366" t="str">
        <f>'הגבלה לסכום מבוקש ולתקציב 75%'!F119</f>
        <v/>
      </c>
      <c r="G119" s="367" t="str">
        <f>'הגבלה לסכום מבוקש ולתקציב 75%'!Z119</f>
        <v/>
      </c>
      <c r="H119" s="67"/>
      <c r="I119" s="360" t="str">
        <f t="shared" si="7"/>
        <v/>
      </c>
      <c r="J119" s="368" t="str">
        <f t="shared" si="9"/>
        <v/>
      </c>
      <c r="K119" s="368" t="str">
        <f t="shared" si="10"/>
        <v/>
      </c>
      <c r="M119" s="363" t="str">
        <f>IF($F119="","",IFERROR(IF('קיזוזים- החלטות ועדה'!H119=0,0,1),0))</f>
        <v/>
      </c>
      <c r="N119" s="363" t="str">
        <f t="shared" si="11"/>
        <v/>
      </c>
      <c r="O119" s="363" t="str">
        <f t="shared" si="12"/>
        <v/>
      </c>
      <c r="P119" s="369" t="str">
        <f t="shared" si="13"/>
        <v/>
      </c>
    </row>
    <row r="120" spans="2:16" ht="20.25" hidden="1" x14ac:dyDescent="0.25">
      <c r="B120" s="69" t="str">
        <f t="shared" si="8"/>
        <v/>
      </c>
      <c r="C120" s="365" t="str">
        <f>'הגבלה לסכום מבוקש ולתקציב 75%'!C120</f>
        <v/>
      </c>
      <c r="D120" s="365" t="str">
        <f>'הגבלה לסכום מבוקש ולתקציב 75%'!D120</f>
        <v/>
      </c>
      <c r="E120" s="366" t="str">
        <f>'הגבלה לסכום מבוקש ולתקציב 75%'!E120</f>
        <v/>
      </c>
      <c r="F120" s="366" t="str">
        <f>'הגבלה לסכום מבוקש ולתקציב 75%'!F120</f>
        <v/>
      </c>
      <c r="G120" s="367" t="str">
        <f>'הגבלה לסכום מבוקש ולתקציב 75%'!Z120</f>
        <v/>
      </c>
      <c r="H120" s="67"/>
      <c r="I120" s="360" t="str">
        <f t="shared" si="7"/>
        <v/>
      </c>
      <c r="J120" s="368" t="str">
        <f t="shared" si="9"/>
        <v/>
      </c>
      <c r="K120" s="368" t="str">
        <f t="shared" si="10"/>
        <v/>
      </c>
      <c r="M120" s="363" t="str">
        <f>IF($F120="","",IFERROR(IF('קיזוזים- החלטות ועדה'!H120=0,0,1),0))</f>
        <v/>
      </c>
      <c r="N120" s="363" t="str">
        <f t="shared" si="11"/>
        <v/>
      </c>
      <c r="O120" s="363" t="str">
        <f t="shared" si="12"/>
        <v/>
      </c>
      <c r="P120" s="369" t="str">
        <f t="shared" si="13"/>
        <v/>
      </c>
    </row>
    <row r="121" spans="2:16" ht="20.25" hidden="1" x14ac:dyDescent="0.25">
      <c r="B121" s="69" t="str">
        <f t="shared" si="8"/>
        <v/>
      </c>
      <c r="C121" s="365" t="str">
        <f>'הגבלה לסכום מבוקש ולתקציב 75%'!C121</f>
        <v/>
      </c>
      <c r="D121" s="365" t="str">
        <f>'הגבלה לסכום מבוקש ולתקציב 75%'!D121</f>
        <v/>
      </c>
      <c r="E121" s="366" t="str">
        <f>'הגבלה לסכום מבוקש ולתקציב 75%'!E121</f>
        <v/>
      </c>
      <c r="F121" s="366" t="str">
        <f>'הגבלה לסכום מבוקש ולתקציב 75%'!F121</f>
        <v/>
      </c>
      <c r="G121" s="367" t="str">
        <f>'הגבלה לסכום מבוקש ולתקציב 75%'!Z121</f>
        <v/>
      </c>
      <c r="H121" s="67"/>
      <c r="I121" s="360" t="str">
        <f t="shared" si="7"/>
        <v/>
      </c>
      <c r="J121" s="368" t="str">
        <f t="shared" si="9"/>
        <v/>
      </c>
      <c r="K121" s="368" t="str">
        <f t="shared" si="10"/>
        <v/>
      </c>
      <c r="M121" s="363" t="str">
        <f>IF($F121="","",IFERROR(IF('קיזוזים- החלטות ועדה'!H121=0,0,1),0))</f>
        <v/>
      </c>
      <c r="N121" s="363" t="str">
        <f t="shared" si="11"/>
        <v/>
      </c>
      <c r="O121" s="363" t="str">
        <f t="shared" si="12"/>
        <v/>
      </c>
      <c r="P121" s="369" t="str">
        <f t="shared" si="13"/>
        <v/>
      </c>
    </row>
    <row r="122" spans="2:16" ht="20.25" hidden="1" x14ac:dyDescent="0.25">
      <c r="B122" s="69" t="str">
        <f t="shared" si="8"/>
        <v/>
      </c>
      <c r="C122" s="365" t="str">
        <f>'הגבלה לסכום מבוקש ולתקציב 75%'!C122</f>
        <v/>
      </c>
      <c r="D122" s="365" t="str">
        <f>'הגבלה לסכום מבוקש ולתקציב 75%'!D122</f>
        <v/>
      </c>
      <c r="E122" s="366" t="str">
        <f>'הגבלה לסכום מבוקש ולתקציב 75%'!E122</f>
        <v/>
      </c>
      <c r="F122" s="366" t="str">
        <f>'הגבלה לסכום מבוקש ולתקציב 75%'!F122</f>
        <v/>
      </c>
      <c r="G122" s="367" t="str">
        <f>'הגבלה לסכום מבוקש ולתקציב 75%'!Z122</f>
        <v/>
      </c>
      <c r="H122" s="67"/>
      <c r="I122" s="360" t="str">
        <f t="shared" si="7"/>
        <v/>
      </c>
      <c r="J122" s="368" t="str">
        <f t="shared" si="9"/>
        <v/>
      </c>
      <c r="K122" s="368" t="str">
        <f t="shared" si="10"/>
        <v/>
      </c>
      <c r="M122" s="363" t="str">
        <f>IF($F122="","",IFERROR(IF('קיזוזים- החלטות ועדה'!H122=0,0,1),0))</f>
        <v/>
      </c>
      <c r="N122" s="363" t="str">
        <f t="shared" si="11"/>
        <v/>
      </c>
      <c r="O122" s="363" t="str">
        <f t="shared" si="12"/>
        <v/>
      </c>
      <c r="P122" s="369" t="str">
        <f t="shared" si="13"/>
        <v/>
      </c>
    </row>
    <row r="123" spans="2:16" ht="20.25" hidden="1" x14ac:dyDescent="0.25">
      <c r="B123" s="69" t="str">
        <f t="shared" si="8"/>
        <v/>
      </c>
      <c r="C123" s="365" t="str">
        <f>'הגבלה לסכום מבוקש ולתקציב 75%'!C123</f>
        <v/>
      </c>
      <c r="D123" s="365" t="str">
        <f>'הגבלה לסכום מבוקש ולתקציב 75%'!D123</f>
        <v/>
      </c>
      <c r="E123" s="366" t="str">
        <f>'הגבלה לסכום מבוקש ולתקציב 75%'!E123</f>
        <v/>
      </c>
      <c r="F123" s="366" t="str">
        <f>'הגבלה לסכום מבוקש ולתקציב 75%'!F123</f>
        <v/>
      </c>
      <c r="G123" s="367" t="str">
        <f>'הגבלה לסכום מבוקש ולתקציב 75%'!Z123</f>
        <v/>
      </c>
      <c r="H123" s="67"/>
      <c r="I123" s="360" t="str">
        <f t="shared" si="7"/>
        <v/>
      </c>
      <c r="J123" s="368" t="str">
        <f t="shared" si="9"/>
        <v/>
      </c>
      <c r="K123" s="368" t="str">
        <f t="shared" si="10"/>
        <v/>
      </c>
      <c r="M123" s="363" t="str">
        <f>IF($F123="","",IFERROR(IF('קיזוזים- החלטות ועדה'!H123=0,0,1),0))</f>
        <v/>
      </c>
      <c r="N123" s="363" t="str">
        <f t="shared" si="11"/>
        <v/>
      </c>
      <c r="O123" s="363" t="str">
        <f t="shared" si="12"/>
        <v/>
      </c>
      <c r="P123" s="369" t="str">
        <f t="shared" si="13"/>
        <v/>
      </c>
    </row>
    <row r="124" spans="2:16" ht="20.25" hidden="1" x14ac:dyDescent="0.25">
      <c r="B124" s="69" t="str">
        <f t="shared" si="8"/>
        <v/>
      </c>
      <c r="C124" s="365" t="str">
        <f>'הגבלה לסכום מבוקש ולתקציב 75%'!C124</f>
        <v/>
      </c>
      <c r="D124" s="365" t="str">
        <f>'הגבלה לסכום מבוקש ולתקציב 75%'!D124</f>
        <v/>
      </c>
      <c r="E124" s="366" t="str">
        <f>'הגבלה לסכום מבוקש ולתקציב 75%'!E124</f>
        <v/>
      </c>
      <c r="F124" s="366" t="str">
        <f>'הגבלה לסכום מבוקש ולתקציב 75%'!F124</f>
        <v/>
      </c>
      <c r="G124" s="367" t="str">
        <f>'הגבלה לסכום מבוקש ולתקציב 75%'!Z124</f>
        <v/>
      </c>
      <c r="H124" s="67"/>
      <c r="I124" s="360" t="str">
        <f t="shared" si="7"/>
        <v/>
      </c>
      <c r="J124" s="368" t="str">
        <f t="shared" si="9"/>
        <v/>
      </c>
      <c r="K124" s="368" t="str">
        <f t="shared" si="10"/>
        <v/>
      </c>
      <c r="M124" s="363" t="str">
        <f>IF($F124="","",IFERROR(IF('קיזוזים- החלטות ועדה'!H124=0,0,1),0))</f>
        <v/>
      </c>
      <c r="N124" s="363" t="str">
        <f t="shared" si="11"/>
        <v/>
      </c>
      <c r="O124" s="363" t="str">
        <f t="shared" si="12"/>
        <v/>
      </c>
      <c r="P124" s="369" t="str">
        <f t="shared" si="13"/>
        <v/>
      </c>
    </row>
    <row r="125" spans="2:16" ht="20.25" hidden="1" x14ac:dyDescent="0.25">
      <c r="B125" s="69" t="str">
        <f t="shared" si="8"/>
        <v/>
      </c>
      <c r="C125" s="365" t="str">
        <f>'הגבלה לסכום מבוקש ולתקציב 75%'!C125</f>
        <v/>
      </c>
      <c r="D125" s="365" t="str">
        <f>'הגבלה לסכום מבוקש ולתקציב 75%'!D125</f>
        <v/>
      </c>
      <c r="E125" s="366" t="str">
        <f>'הגבלה לסכום מבוקש ולתקציב 75%'!E125</f>
        <v/>
      </c>
      <c r="F125" s="366" t="str">
        <f>'הגבלה לסכום מבוקש ולתקציב 75%'!F125</f>
        <v/>
      </c>
      <c r="G125" s="367" t="str">
        <f>'הגבלה לסכום מבוקש ולתקציב 75%'!Z125</f>
        <v/>
      </c>
      <c r="H125" s="67"/>
      <c r="I125" s="360" t="str">
        <f t="shared" si="7"/>
        <v/>
      </c>
      <c r="J125" s="368" t="str">
        <f t="shared" si="9"/>
        <v/>
      </c>
      <c r="K125" s="368" t="str">
        <f t="shared" si="10"/>
        <v/>
      </c>
      <c r="M125" s="363" t="str">
        <f>IF($F125="","",IFERROR(IF('קיזוזים- החלטות ועדה'!H125=0,0,1),0))</f>
        <v/>
      </c>
      <c r="N125" s="363" t="str">
        <f t="shared" si="11"/>
        <v/>
      </c>
      <c r="O125" s="363" t="str">
        <f t="shared" si="12"/>
        <v/>
      </c>
      <c r="P125" s="369" t="str">
        <f t="shared" si="13"/>
        <v/>
      </c>
    </row>
    <row r="126" spans="2:16" ht="20.25" hidden="1" x14ac:dyDescent="0.25">
      <c r="B126" s="69" t="str">
        <f t="shared" si="8"/>
        <v/>
      </c>
      <c r="C126" s="365" t="str">
        <f>'הגבלה לסכום מבוקש ולתקציב 75%'!C126</f>
        <v/>
      </c>
      <c r="D126" s="365" t="str">
        <f>'הגבלה לסכום מבוקש ולתקציב 75%'!D126</f>
        <v/>
      </c>
      <c r="E126" s="366" t="str">
        <f>'הגבלה לסכום מבוקש ולתקציב 75%'!E126</f>
        <v/>
      </c>
      <c r="F126" s="366" t="str">
        <f>'הגבלה לסכום מבוקש ולתקציב 75%'!F126</f>
        <v/>
      </c>
      <c r="G126" s="367" t="str">
        <f>'הגבלה לסכום מבוקש ולתקציב 75%'!Z126</f>
        <v/>
      </c>
      <c r="H126" s="67"/>
      <c r="I126" s="360" t="str">
        <f t="shared" si="7"/>
        <v/>
      </c>
      <c r="J126" s="368" t="str">
        <f t="shared" si="9"/>
        <v/>
      </c>
      <c r="K126" s="368" t="str">
        <f t="shared" si="10"/>
        <v/>
      </c>
      <c r="M126" s="363" t="str">
        <f>IF($F126="","",IFERROR(IF('קיזוזים- החלטות ועדה'!H126=0,0,1),0))</f>
        <v/>
      </c>
      <c r="N126" s="363" t="str">
        <f t="shared" si="11"/>
        <v/>
      </c>
      <c r="O126" s="363" t="str">
        <f t="shared" si="12"/>
        <v/>
      </c>
      <c r="P126" s="369" t="str">
        <f t="shared" si="13"/>
        <v/>
      </c>
    </row>
    <row r="127" spans="2:16" ht="20.25" hidden="1" x14ac:dyDescent="0.25">
      <c r="B127" s="69" t="str">
        <f t="shared" si="8"/>
        <v/>
      </c>
      <c r="C127" s="365" t="str">
        <f>'הגבלה לסכום מבוקש ולתקציב 75%'!C127</f>
        <v/>
      </c>
      <c r="D127" s="365" t="str">
        <f>'הגבלה לסכום מבוקש ולתקציב 75%'!D127</f>
        <v/>
      </c>
      <c r="E127" s="366" t="str">
        <f>'הגבלה לסכום מבוקש ולתקציב 75%'!E127</f>
        <v/>
      </c>
      <c r="F127" s="366" t="str">
        <f>'הגבלה לסכום מבוקש ולתקציב 75%'!F127</f>
        <v/>
      </c>
      <c r="G127" s="367" t="str">
        <f>'הגבלה לסכום מבוקש ולתקציב 75%'!Z127</f>
        <v/>
      </c>
      <c r="H127" s="67"/>
      <c r="I127" s="360" t="str">
        <f t="shared" si="7"/>
        <v/>
      </c>
      <c r="J127" s="368" t="str">
        <f t="shared" si="9"/>
        <v/>
      </c>
      <c r="K127" s="368" t="str">
        <f t="shared" si="10"/>
        <v/>
      </c>
      <c r="M127" s="363" t="str">
        <f>IF($F127="","",IFERROR(IF('קיזוזים- החלטות ועדה'!H127=0,0,1),0))</f>
        <v/>
      </c>
      <c r="N127" s="363" t="str">
        <f t="shared" si="11"/>
        <v/>
      </c>
      <c r="O127" s="363" t="str">
        <f t="shared" si="12"/>
        <v/>
      </c>
      <c r="P127" s="369" t="str">
        <f t="shared" si="13"/>
        <v/>
      </c>
    </row>
    <row r="128" spans="2:16" ht="20.25" hidden="1" x14ac:dyDescent="0.25">
      <c r="B128" s="69" t="str">
        <f t="shared" si="8"/>
        <v/>
      </c>
      <c r="C128" s="365" t="str">
        <f>'הגבלה לסכום מבוקש ולתקציב 75%'!C128</f>
        <v/>
      </c>
      <c r="D128" s="365" t="str">
        <f>'הגבלה לסכום מבוקש ולתקציב 75%'!D128</f>
        <v/>
      </c>
      <c r="E128" s="366" t="str">
        <f>'הגבלה לסכום מבוקש ולתקציב 75%'!E128</f>
        <v/>
      </c>
      <c r="F128" s="366" t="str">
        <f>'הגבלה לסכום מבוקש ולתקציב 75%'!F128</f>
        <v/>
      </c>
      <c r="G128" s="367" t="str">
        <f>'הגבלה לסכום מבוקש ולתקציב 75%'!Z128</f>
        <v/>
      </c>
      <c r="H128" s="67"/>
      <c r="I128" s="360" t="str">
        <f t="shared" si="7"/>
        <v/>
      </c>
      <c r="J128" s="368" t="str">
        <f t="shared" si="9"/>
        <v/>
      </c>
      <c r="K128" s="368" t="str">
        <f t="shared" si="10"/>
        <v/>
      </c>
      <c r="M128" s="363" t="str">
        <f>IF($F128="","",IFERROR(IF('קיזוזים- החלטות ועדה'!H128=0,0,1),0))</f>
        <v/>
      </c>
      <c r="N128" s="363" t="str">
        <f t="shared" si="11"/>
        <v/>
      </c>
      <c r="O128" s="363" t="str">
        <f t="shared" si="12"/>
        <v/>
      </c>
      <c r="P128" s="369" t="str">
        <f t="shared" si="13"/>
        <v/>
      </c>
    </row>
    <row r="129" spans="2:16" ht="20.25" hidden="1" x14ac:dyDescent="0.25">
      <c r="B129" s="69" t="str">
        <f t="shared" si="8"/>
        <v/>
      </c>
      <c r="C129" s="365" t="str">
        <f>'הגבלה לסכום מבוקש ולתקציב 75%'!C129</f>
        <v/>
      </c>
      <c r="D129" s="365" t="str">
        <f>'הגבלה לסכום מבוקש ולתקציב 75%'!D129</f>
        <v/>
      </c>
      <c r="E129" s="366" t="str">
        <f>'הגבלה לסכום מבוקש ולתקציב 75%'!E129</f>
        <v/>
      </c>
      <c r="F129" s="366" t="str">
        <f>'הגבלה לסכום מבוקש ולתקציב 75%'!F129</f>
        <v/>
      </c>
      <c r="G129" s="367" t="str">
        <f>'הגבלה לסכום מבוקש ולתקציב 75%'!Z129</f>
        <v/>
      </c>
      <c r="H129" s="67"/>
      <c r="I129" s="360" t="str">
        <f t="shared" si="7"/>
        <v/>
      </c>
      <c r="J129" s="368" t="str">
        <f t="shared" si="9"/>
        <v/>
      </c>
      <c r="K129" s="368" t="str">
        <f t="shared" si="10"/>
        <v/>
      </c>
      <c r="M129" s="363" t="str">
        <f>IF($F129="","",IFERROR(IF('קיזוזים- החלטות ועדה'!H129=0,0,1),0))</f>
        <v/>
      </c>
      <c r="N129" s="363" t="str">
        <f t="shared" si="11"/>
        <v/>
      </c>
      <c r="O129" s="363" t="str">
        <f t="shared" si="12"/>
        <v/>
      </c>
      <c r="P129" s="369" t="str">
        <f t="shared" si="13"/>
        <v/>
      </c>
    </row>
    <row r="130" spans="2:16" ht="21" hidden="1" thickBot="1" x14ac:dyDescent="0.3">
      <c r="B130" s="69" t="str">
        <f t="shared" si="8"/>
        <v/>
      </c>
      <c r="C130" s="365" t="str">
        <f>'הגבלה לסכום מבוקש ולתקציב 75%'!C130</f>
        <v/>
      </c>
      <c r="D130" s="365" t="str">
        <f>'הגבלה לסכום מבוקש ולתקציב 75%'!D130</f>
        <v/>
      </c>
      <c r="E130" s="366" t="str">
        <f>'הגבלה לסכום מבוקש ולתקציב 75%'!E130</f>
        <v/>
      </c>
      <c r="F130" s="366" t="str">
        <f>'הגבלה לסכום מבוקש ולתקציב 75%'!F130</f>
        <v/>
      </c>
      <c r="G130" s="367" t="str">
        <f>'הגבלה לסכום מבוקש ולתקציב 75%'!Z130</f>
        <v/>
      </c>
      <c r="H130" s="67"/>
      <c r="I130" s="360" t="str">
        <f t="shared" si="7"/>
        <v/>
      </c>
      <c r="J130" s="368" t="str">
        <f t="shared" si="9"/>
        <v/>
      </c>
      <c r="K130" s="368" t="str">
        <f t="shared" si="10"/>
        <v/>
      </c>
      <c r="M130" s="363" t="str">
        <f>IF($F130="","",IFERROR(IF('קיזוזים- החלטות ועדה'!H130=0,0,1),0))</f>
        <v/>
      </c>
      <c r="N130" s="363" t="str">
        <f t="shared" si="11"/>
        <v/>
      </c>
      <c r="O130" s="363" t="str">
        <f t="shared" si="12"/>
        <v/>
      </c>
      <c r="P130" s="369" t="str">
        <f t="shared" si="13"/>
        <v/>
      </c>
    </row>
    <row r="131" spans="2:16" ht="19.5" thickBot="1" x14ac:dyDescent="0.35">
      <c r="B131" s="498" t="s">
        <v>66</v>
      </c>
      <c r="C131" s="433"/>
      <c r="D131" s="433"/>
      <c r="E131" s="433"/>
      <c r="F131" s="499"/>
      <c r="G131" s="66">
        <f>SUM(G31:G130)</f>
        <v>615000</v>
      </c>
      <c r="H131" s="66">
        <f>SUM(H31:H130)</f>
        <v>0</v>
      </c>
      <c r="I131" s="66">
        <f>SUM(I31:I130)</f>
        <v>0</v>
      </c>
      <c r="J131" s="66">
        <f>SUM(J31:J130)</f>
        <v>615000</v>
      </c>
      <c r="K131" s="66">
        <f>SUM(K31:K130)</f>
        <v>615000</v>
      </c>
    </row>
  </sheetData>
  <sheetProtection algorithmName="SHA-512" hashValue="uIqOGRvFLEW+b/EEOgLGbVYoJO36WiDsX8TrXT6o1kXFN1vwp74dGSZyj17gBqgcBYMWvfk2HpTf5AJwh3BRQA==" saltValue="NI+Ok6CSSPVgPew9Cv35Ew==" spinCount="100000" sheet="1" scenarios="1" formatColumns="0" formatRows="0" autoFilter="0"/>
  <customSheetViews>
    <customSheetView guid="{ACEA4501-B661-4721-B7EC-F9928E7BE107}" scale="85" showPageBreaks="1" printArea="1" hiddenRows="1" hiddenColumns="1" view="pageBreakPreview">
      <pane ySplit="30" topLeftCell="A32" activePane="bottomLeft" state="frozen"/>
      <selection pane="bottomLeft" activeCell="K33" sqref="K33"/>
      <rowBreaks count="1" manualBreakCount="1">
        <brk id="123" min="1" max="7" man="1"/>
      </rowBreaks>
      <pageMargins left="0" right="0" top="0" bottom="0" header="0" footer="0"/>
      <printOptions horizontalCentered="1"/>
      <pageSetup paperSize="9" scale="85" fitToHeight="0" orientation="portrait" horizontalDpi="1200" verticalDpi="1200" r:id="rId1"/>
      <headerFooter>
        <oddHeader>&amp;C&amp;"-,מודגש"&amp;Uמבחנים לתמיכה של משרד התרבות והספורט</oddHeader>
        <oddFooter>&amp;Lא. חפץ ושות'
יעוץ כלכלי&amp;C&amp;P</oddFooter>
      </headerFooter>
    </customSheetView>
    <customSheetView guid="{289214DB-DADE-4AC9-A83A-7FFFB7419F75}" scale="85" showPageBreaks="1" printArea="1" hiddenRows="1" hiddenColumns="1" view="pageBreakPreview">
      <pane ySplit="30" topLeftCell="A32" activePane="bottomLeft" state="frozen"/>
      <selection pane="bottomLeft" activeCell="K33" sqref="K33"/>
      <rowBreaks count="1" manualBreakCount="1">
        <brk id="123" min="1" max="7" man="1"/>
      </rowBreaks>
      <pageMargins left="0" right="0" top="0" bottom="0" header="0" footer="0"/>
      <printOptions horizontalCentered="1"/>
      <pageSetup paperSize="9" scale="85" fitToHeight="0" orientation="portrait" horizontalDpi="1200" verticalDpi="1200" r:id="rId2"/>
      <headerFooter>
        <oddHeader>&amp;C&amp;"-,מודגש"&amp;Uמבחנים לתמיכה של משרד התרבות והספורט</oddHeader>
        <oddFooter>&amp;Lא. חפץ ושות'
יעוץ כלכלי&amp;C&amp;P</oddFooter>
      </headerFooter>
    </customSheetView>
    <customSheetView guid="{828BBF9A-32A2-49E5-8737-465D4975B987}" scale="85" showPageBreaks="1" printArea="1" hiddenRows="1" hiddenColumns="1" view="pageBreakPreview">
      <pane ySplit="30" topLeftCell="A32" activePane="bottomLeft" state="frozen"/>
      <selection pane="bottomLeft" activeCell="K33" sqref="K33"/>
      <rowBreaks count="1" manualBreakCount="1">
        <brk id="123" min="1" max="7" man="1"/>
      </rowBreaks>
      <pageMargins left="0" right="0" top="0" bottom="0" header="0" footer="0"/>
      <printOptions horizontalCentered="1"/>
      <pageSetup paperSize="9" scale="85" fitToHeight="0" orientation="portrait" horizontalDpi="1200" verticalDpi="1200" r:id="rId3"/>
      <headerFooter>
        <oddHeader>&amp;C&amp;"-,מודגש"&amp;Uמבחנים לתמיכה של משרד התרבות והספורט</oddHeader>
        <oddFooter>&amp;Lא. חפץ ושות'
יעוץ כלכלי&amp;C&amp;P</oddFooter>
      </headerFooter>
    </customSheetView>
  </customSheetViews>
  <mergeCells count="15">
    <mergeCell ref="B28:K28"/>
    <mergeCell ref="B29:B30"/>
    <mergeCell ref="C29:C30"/>
    <mergeCell ref="D29:D30"/>
    <mergeCell ref="E29:E30"/>
    <mergeCell ref="F29:F30"/>
    <mergeCell ref="G29:G30"/>
    <mergeCell ref="I29:I30"/>
    <mergeCell ref="J29:J30"/>
    <mergeCell ref="K29:K30"/>
    <mergeCell ref="M29:M30"/>
    <mergeCell ref="N29:N30"/>
    <mergeCell ref="O29:O30"/>
    <mergeCell ref="P29:P30"/>
    <mergeCell ref="B131:F131"/>
  </mergeCells>
  <conditionalFormatting sqref="B31:G130">
    <cfRule type="containsBlanks" dxfId="20" priority="10">
      <formula>LEN(TRIM(B31))=0</formula>
    </cfRule>
  </conditionalFormatting>
  <conditionalFormatting sqref="C1:C2">
    <cfRule type="containsBlanks" dxfId="19" priority="1">
      <formula>LEN(TRIM(C1))=0</formula>
    </cfRule>
  </conditionalFormatting>
  <conditionalFormatting sqref="H31:H130">
    <cfRule type="expression" dxfId="18" priority="3">
      <formula>AND($G31="",H31&lt;&gt;"")</formula>
    </cfRule>
    <cfRule type="expression" dxfId="17" priority="4">
      <formula>$F31&lt;&gt;""</formula>
    </cfRule>
  </conditionalFormatting>
  <conditionalFormatting sqref="I31:K130">
    <cfRule type="containsBlanks" dxfId="16" priority="7">
      <formula>LEN(TRIM(I31))=0</formula>
    </cfRule>
  </conditionalFormatting>
  <dataValidations count="1">
    <dataValidation type="whole" operator="greaterThanOrEqual" allowBlank="1" showInputMessage="1" showErrorMessage="1" error="יש להזין מספר שאינו שלילי" sqref="H31:H130" xr:uid="{00000000-0002-0000-0F00-000000000000}">
      <formula1>0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85" fitToHeight="0" orientation="portrait" horizontalDpi="1200" verticalDpi="1200" r:id="rId4"/>
  <headerFooter>
    <oddHeader>&amp;C&amp;"-,מודגש"&amp;Uמבחנים לתמיכה של משרד התרבות והספורט</oddHeader>
    <oddFooter>&amp;Lא. חפץ ושות'
יעוץ כלכלי&amp;C&amp;P</oddFooter>
  </headerFooter>
  <rowBreaks count="1" manualBreakCount="1">
    <brk id="123" min="1" max="7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8" tint="-0.249977111117893"/>
  </sheetPr>
  <dimension ref="A1:GR131"/>
  <sheetViews>
    <sheetView rightToLeft="1" view="pageBreakPreview" zoomScale="85" zoomScaleNormal="80" zoomScaleSheetLayoutView="85" workbookViewId="0">
      <pane xSplit="1" ySplit="30" topLeftCell="B31" activePane="bottomRight" state="frozen"/>
      <selection pane="topRight" activeCell="G2" sqref="G2:J18"/>
      <selection pane="bottomLeft" activeCell="G2" sqref="G2:J18"/>
      <selection pane="bottomRight" activeCell="B31" sqref="B31"/>
    </sheetView>
  </sheetViews>
  <sheetFormatPr defaultColWidth="8" defaultRowHeight="21" x14ac:dyDescent="0.35"/>
  <cols>
    <col min="1" max="1" width="8" style="228" hidden="1" customWidth="1"/>
    <col min="2" max="2" width="11.140625" style="228" customWidth="1"/>
    <col min="3" max="3" width="15" style="228" bestFit="1" customWidth="1"/>
    <col min="4" max="4" width="15.140625" style="228" customWidth="1"/>
    <col min="5" max="5" width="11.140625" style="228" customWidth="1"/>
    <col min="6" max="6" width="37.42578125" style="228" bestFit="1" customWidth="1"/>
    <col min="7" max="7" width="20.42578125" style="228" bestFit="1" customWidth="1"/>
    <col min="8" max="8" width="10.140625" style="228" customWidth="1"/>
    <col min="9" max="9" width="29.85546875" style="228" bestFit="1" customWidth="1"/>
    <col min="10" max="10" width="24.5703125" style="228" bestFit="1" customWidth="1"/>
    <col min="11" max="12" width="8" style="228" hidden="1" customWidth="1"/>
    <col min="13" max="13" width="19.42578125" style="228" hidden="1" customWidth="1"/>
    <col min="14" max="14" width="18.85546875" style="228" hidden="1" customWidth="1"/>
    <col min="15" max="200" width="8" style="228" hidden="1" customWidth="1"/>
    <col min="201" max="16384" width="8" style="228"/>
  </cols>
  <sheetData>
    <row r="1" spans="2:17" x14ac:dyDescent="0.35">
      <c r="B1" s="32" t="str">
        <f>'פרמטרים לעקרונות חישוב התמיכה'!$B$1</f>
        <v>שנה</v>
      </c>
      <c r="C1" s="7">
        <f>'פרמטרים לעקרונות חישוב התמיכה'!$C$1</f>
        <v>2025</v>
      </c>
      <c r="D1" s="70"/>
      <c r="E1" s="70"/>
      <c r="F1" s="70"/>
      <c r="G1" s="242" t="str">
        <f>IF(AND($J$131&lt;&gt;0,$C$2&lt;&gt;$J$131),"בדוק חישובים","")</f>
        <v>בדוק חישובים</v>
      </c>
      <c r="Q1" s="70" t="s">
        <v>92</v>
      </c>
    </row>
    <row r="2" spans="2:17" ht="30.75" thickBot="1" x14ac:dyDescent="0.4">
      <c r="B2" s="34" t="str">
        <f>'פרמטרים לעקרונות חישוב התמיכה'!$B$2</f>
        <v>תקציב</v>
      </c>
      <c r="C2" s="13">
        <f>'פרמטרים לעקרונות חישוב התמיכה'!$C$2</f>
        <v>2100000</v>
      </c>
      <c r="D2" s="70"/>
      <c r="E2" s="70"/>
      <c r="F2" s="70"/>
      <c r="M2" s="362" t="s">
        <v>274</v>
      </c>
      <c r="N2" s="362" t="s">
        <v>275</v>
      </c>
    </row>
    <row r="3" spans="2:17" x14ac:dyDescent="0.35">
      <c r="F3" s="53"/>
      <c r="G3" s="53"/>
      <c r="H3" s="53"/>
      <c r="I3" s="53"/>
      <c r="J3" s="53"/>
      <c r="L3" s="53"/>
      <c r="M3" s="244"/>
      <c r="N3" s="244"/>
      <c r="O3" s="53"/>
    </row>
    <row r="4" spans="2:17" hidden="1" x14ac:dyDescent="0.35">
      <c r="M4" s="243"/>
      <c r="N4" s="243"/>
    </row>
    <row r="5" spans="2:17" hidden="1" x14ac:dyDescent="0.35">
      <c r="F5" s="53"/>
      <c r="M5" s="243"/>
      <c r="N5" s="243"/>
    </row>
    <row r="6" spans="2:17" hidden="1" x14ac:dyDescent="0.35">
      <c r="M6" s="243"/>
      <c r="N6" s="243"/>
    </row>
    <row r="7" spans="2:17" hidden="1" x14ac:dyDescent="0.35">
      <c r="M7" s="243"/>
      <c r="N7" s="243"/>
    </row>
    <row r="8" spans="2:17" hidden="1" x14ac:dyDescent="0.35">
      <c r="M8" s="243"/>
      <c r="N8" s="243"/>
    </row>
    <row r="9" spans="2:17" ht="21" hidden="1" customHeight="1" x14ac:dyDescent="0.35">
      <c r="M9" s="243"/>
      <c r="N9" s="243"/>
    </row>
    <row r="10" spans="2:17" hidden="1" x14ac:dyDescent="0.35">
      <c r="M10" s="243"/>
      <c r="N10" s="243"/>
    </row>
    <row r="11" spans="2:17" hidden="1" x14ac:dyDescent="0.35">
      <c r="M11" s="243"/>
      <c r="N11" s="243"/>
    </row>
    <row r="12" spans="2:17" hidden="1" x14ac:dyDescent="0.35">
      <c r="M12" s="243"/>
      <c r="N12" s="243"/>
    </row>
    <row r="13" spans="2:17" hidden="1" x14ac:dyDescent="0.35">
      <c r="M13" s="243"/>
      <c r="N13" s="243"/>
    </row>
    <row r="14" spans="2:17" hidden="1" x14ac:dyDescent="0.35">
      <c r="M14" s="243"/>
      <c r="N14" s="243"/>
    </row>
    <row r="15" spans="2:17" hidden="1" x14ac:dyDescent="0.35">
      <c r="M15" s="243"/>
      <c r="N15" s="243"/>
    </row>
    <row r="16" spans="2:17" hidden="1" x14ac:dyDescent="0.35">
      <c r="M16" s="243"/>
      <c r="N16" s="243"/>
    </row>
    <row r="17" spans="2:15" hidden="1" x14ac:dyDescent="0.35">
      <c r="M17" s="243"/>
      <c r="N17" s="243"/>
    </row>
    <row r="18" spans="2:15" hidden="1" x14ac:dyDescent="0.35">
      <c r="M18" s="243"/>
      <c r="N18" s="243"/>
    </row>
    <row r="19" spans="2:15" hidden="1" x14ac:dyDescent="0.35">
      <c r="M19" s="243"/>
      <c r="N19" s="243"/>
    </row>
    <row r="20" spans="2:15" hidden="1" x14ac:dyDescent="0.35">
      <c r="M20" s="243"/>
      <c r="N20" s="243"/>
    </row>
    <row r="21" spans="2:15" hidden="1" x14ac:dyDescent="0.35">
      <c r="M21" s="243"/>
      <c r="N21" s="243"/>
    </row>
    <row r="22" spans="2:15" hidden="1" x14ac:dyDescent="0.35">
      <c r="M22" s="243"/>
      <c r="N22" s="243"/>
    </row>
    <row r="23" spans="2:15" hidden="1" x14ac:dyDescent="0.35">
      <c r="M23" s="243"/>
      <c r="N23" s="243"/>
    </row>
    <row r="24" spans="2:15" hidden="1" x14ac:dyDescent="0.35">
      <c r="M24" s="243"/>
      <c r="N24" s="243"/>
    </row>
    <row r="25" spans="2:15" hidden="1" x14ac:dyDescent="0.35">
      <c r="M25" s="243"/>
      <c r="N25" s="243"/>
    </row>
    <row r="26" spans="2:15" hidden="1" x14ac:dyDescent="0.35">
      <c r="M26" s="243"/>
      <c r="N26" s="243"/>
    </row>
    <row r="27" spans="2:15" ht="21.75" thickBot="1" x14ac:dyDescent="0.4">
      <c r="M27" s="363">
        <f>SUMIF(N31:N130,0,G31:G130)</f>
        <v>615000</v>
      </c>
      <c r="N27" s="364">
        <f>SUM(H31:H130)</f>
        <v>0</v>
      </c>
    </row>
    <row r="28" spans="2:15" ht="21" customHeight="1" thickBot="1" x14ac:dyDescent="0.4">
      <c r="B28" s="500" t="str">
        <f ca="1">MID(CELL("filename",B30),FIND("]",CELL("filename",F30),1)+1,99)</f>
        <v>קיזוזים- החלטות ועדה</v>
      </c>
      <c r="C28" s="501"/>
      <c r="D28" s="501"/>
      <c r="E28" s="501"/>
      <c r="F28" s="501"/>
      <c r="G28" s="501"/>
      <c r="H28" s="501"/>
      <c r="I28" s="501"/>
      <c r="J28" s="502"/>
    </row>
    <row r="29" spans="2:15" ht="21" customHeight="1" x14ac:dyDescent="0.35">
      <c r="B29" s="487" t="s">
        <v>198</v>
      </c>
      <c r="C29" s="420" t="s">
        <v>133</v>
      </c>
      <c r="D29" s="420" t="s">
        <v>134</v>
      </c>
      <c r="E29" s="426" t="s">
        <v>135</v>
      </c>
      <c r="F29" s="503" t="s">
        <v>136</v>
      </c>
      <c r="G29" s="487" t="s">
        <v>285</v>
      </c>
      <c r="H29" s="487" t="s">
        <v>278</v>
      </c>
      <c r="I29" s="487" t="s">
        <v>279</v>
      </c>
      <c r="J29" s="505" t="s">
        <v>280</v>
      </c>
      <c r="L29" s="496" t="s">
        <v>281</v>
      </c>
      <c r="M29" s="496" t="s">
        <v>282</v>
      </c>
      <c r="N29" s="496" t="s">
        <v>283</v>
      </c>
      <c r="O29" s="496" t="s">
        <v>284</v>
      </c>
    </row>
    <row r="30" spans="2:15" ht="42.75" customHeight="1" thickBot="1" x14ac:dyDescent="0.4">
      <c r="B30" s="488"/>
      <c r="C30" s="421"/>
      <c r="D30" s="421"/>
      <c r="E30" s="427"/>
      <c r="F30" s="504"/>
      <c r="G30" s="488"/>
      <c r="H30" s="488"/>
      <c r="I30" s="488"/>
      <c r="J30" s="506"/>
      <c r="L30" s="497"/>
      <c r="M30" s="497"/>
      <c r="N30" s="497"/>
      <c r="O30" s="497"/>
    </row>
    <row r="31" spans="2:15" x14ac:dyDescent="0.35">
      <c r="B31" s="245">
        <f>IF(F31="","",ROW()-30)</f>
        <v>1</v>
      </c>
      <c r="C31" s="346">
        <f>'קיזוזים בגין איחורים'!C31</f>
        <v>580450898</v>
      </c>
      <c r="D31" s="346">
        <f>'קיזוזים בגין איחורים'!D31</f>
        <v>1001843832</v>
      </c>
      <c r="E31" s="346" t="str">
        <f>'קיזוזים בגין איחורים'!E31</f>
        <v>תזמורת הרחוב בקהילה - תחום ב' שתפ</v>
      </c>
      <c r="F31" s="346" t="str">
        <f>'קיזוזים בגין איחורים'!F31</f>
        <v>בר-קיימא לתרבות, אמנות, מוסיקה ושלום</v>
      </c>
      <c r="G31" s="367">
        <f>'קיזוזים בגין איחורים'!K31</f>
        <v>127500</v>
      </c>
      <c r="H31" s="67"/>
      <c r="I31" s="368">
        <f>IF($F31="","",IF(H31&gt;G31,$Q$1,G31-H31))</f>
        <v>127500</v>
      </c>
      <c r="J31" s="368">
        <f>IF($F31="","",I31+O31)</f>
        <v>127500</v>
      </c>
      <c r="L31" s="363">
        <f>IF($F31="","",IFERROR(IF(H31=0,0,1),0))</f>
        <v>0</v>
      </c>
      <c r="M31" s="363">
        <f>IF($F31="","",IFERROR(IF('קיזוזים בגין איחורים'!H31=0,0,1),0))</f>
        <v>0</v>
      </c>
      <c r="N31" s="363">
        <f>IF($F31="","",IF(OR(M31=1,L31=1),1,0))</f>
        <v>0</v>
      </c>
      <c r="O31" s="363">
        <f t="shared" ref="O31:O94" si="0">IF($F31="","",IF(N31=1,0,$N$27*$G31/$M$27))</f>
        <v>0</v>
      </c>
    </row>
    <row r="32" spans="2:15" x14ac:dyDescent="0.35">
      <c r="B32" s="245">
        <f t="shared" ref="B32:B95" si="1">IF(F32="","",ROW()-30)</f>
        <v>2</v>
      </c>
      <c r="C32" s="346">
        <f>'קיזוזים בגין איחורים'!C32</f>
        <v>580423283</v>
      </c>
      <c r="D32" s="346">
        <f>'קיזוזים בגין איחורים'!D32</f>
        <v>1001829897</v>
      </c>
      <c r="E32" s="346" t="str">
        <f>'קיזוזים בגין איחורים'!E32</f>
        <v>תיאטרון קהילתי</v>
      </c>
      <c r="F32" s="346" t="str">
        <f>'קיזוזים בגין איחורים'!F32</f>
        <v>המרכז הרב תחומי לקידום אמנויות (ע"ר</v>
      </c>
      <c r="G32" s="367">
        <f>'קיזוזים בגין איחורים'!K32</f>
        <v>112500</v>
      </c>
      <c r="H32" s="67"/>
      <c r="I32" s="368">
        <f t="shared" ref="I32:I95" si="2">IF($F32="","",IF(H32&gt;G32,$Q$1,G32-H32))</f>
        <v>112500</v>
      </c>
      <c r="J32" s="368">
        <f t="shared" ref="J32:J95" si="3">IF($F32="","",I32+O32)</f>
        <v>112500</v>
      </c>
      <c r="L32" s="363">
        <f t="shared" ref="L32:L95" si="4">IF($F32="","",IFERROR(IF(H32=0,0,1),0))</f>
        <v>0</v>
      </c>
      <c r="M32" s="363">
        <f>IF($F32="","",IFERROR(IF('קיזוזים בגין איחורים'!H32=0,0,1),0))</f>
        <v>0</v>
      </c>
      <c r="N32" s="363">
        <f t="shared" ref="N32:N95" si="5">IF($F32="","",IF(OR(M32=1,L32=1),1,0))</f>
        <v>0</v>
      </c>
      <c r="O32" s="363">
        <f t="shared" si="0"/>
        <v>0</v>
      </c>
    </row>
    <row r="33" spans="2:15" x14ac:dyDescent="0.35">
      <c r="B33" s="245">
        <f t="shared" si="1"/>
        <v>3</v>
      </c>
      <c r="C33" s="346">
        <f>'קיזוזים בגין איחורים'!C33</f>
        <v>580503613</v>
      </c>
      <c r="D33" s="346">
        <f>'קיזוזים בגין איחורים'!D33</f>
        <v>1001842875</v>
      </c>
      <c r="E33" s="346" t="str">
        <f>'קיזוזים בגין איחורים'!E33</f>
        <v>שיתוף פעולה מרכז מחול עמק הירדן 2025</v>
      </c>
      <c r="F33" s="346" t="str">
        <f>'קיזוזים בגין איחורים'!F33</f>
        <v>להקת המחול הקיבוצית (ע"ר)</v>
      </c>
      <c r="G33" s="367">
        <f>'קיזוזים בגין איחורים'!K33</f>
        <v>112500</v>
      </c>
      <c r="H33" s="67"/>
      <c r="I33" s="368">
        <f t="shared" si="2"/>
        <v>112500</v>
      </c>
      <c r="J33" s="368">
        <f t="shared" si="3"/>
        <v>112500</v>
      </c>
      <c r="L33" s="363">
        <f t="shared" si="4"/>
        <v>0</v>
      </c>
      <c r="M33" s="363">
        <f>IF($F33="","",IFERROR(IF('קיזוזים בגין איחורים'!H33=0,0,1),0))</f>
        <v>0</v>
      </c>
      <c r="N33" s="363">
        <f t="shared" si="5"/>
        <v>0</v>
      </c>
      <c r="O33" s="363">
        <f t="shared" si="0"/>
        <v>0</v>
      </c>
    </row>
    <row r="34" spans="2:15" x14ac:dyDescent="0.35">
      <c r="B34" s="245">
        <f t="shared" si="1"/>
        <v>4</v>
      </c>
      <c r="C34" s="346">
        <f>'קיזוזים בגין איחורים'!C34</f>
        <v>580371045</v>
      </c>
      <c r="D34" s="346">
        <f>'קיזוזים בגין איחורים'!D34</f>
        <v>1001843020</v>
      </c>
      <c r="E34" s="346" t="str">
        <f>'קיזוזים בגין איחורים'!E34</f>
        <v xml:space="preserve">שיתופי פעולה </v>
      </c>
      <c r="F34" s="346" t="str">
        <f>'קיזוזים בגין איחורים'!F34</f>
        <v>תאטרון "פסיק" ירושלים (ע"ר)</v>
      </c>
      <c r="G34" s="367">
        <f>'קיזוזים בגין איחורים'!K34</f>
        <v>112500</v>
      </c>
      <c r="H34" s="67"/>
      <c r="I34" s="368">
        <f t="shared" si="2"/>
        <v>112500</v>
      </c>
      <c r="J34" s="368">
        <f t="shared" si="3"/>
        <v>112500</v>
      </c>
      <c r="L34" s="363">
        <f t="shared" si="4"/>
        <v>0</v>
      </c>
      <c r="M34" s="363">
        <f>IF($F34="","",IFERROR(IF('קיזוזים בגין איחורים'!H34=0,0,1),0))</f>
        <v>0</v>
      </c>
      <c r="N34" s="363">
        <f t="shared" si="5"/>
        <v>0</v>
      </c>
      <c r="O34" s="363">
        <f t="shared" si="0"/>
        <v>0</v>
      </c>
    </row>
    <row r="35" spans="2:15" x14ac:dyDescent="0.35">
      <c r="B35" s="245" t="str">
        <f t="shared" si="1"/>
        <v/>
      </c>
      <c r="C35" s="346" t="str">
        <f>'קיזוזים בגין איחורים'!C35</f>
        <v/>
      </c>
      <c r="D35" s="346" t="str">
        <f>'קיזוזים בגין איחורים'!D35</f>
        <v/>
      </c>
      <c r="E35" s="346" t="str">
        <f>'קיזוזים בגין איחורים'!E35</f>
        <v/>
      </c>
      <c r="F35" s="346" t="str">
        <f>'קיזוזים בגין איחורים'!F35</f>
        <v/>
      </c>
      <c r="G35" s="367" t="str">
        <f>'קיזוזים בגין איחורים'!K35</f>
        <v/>
      </c>
      <c r="H35" s="67"/>
      <c r="I35" s="368" t="str">
        <f t="shared" si="2"/>
        <v/>
      </c>
      <c r="J35" s="368" t="str">
        <f t="shared" si="3"/>
        <v/>
      </c>
      <c r="L35" s="363" t="str">
        <f t="shared" si="4"/>
        <v/>
      </c>
      <c r="M35" s="363" t="str">
        <f>IF($F35="","",IFERROR(IF('קיזוזים בגין איחורים'!H35=0,0,1),0))</f>
        <v/>
      </c>
      <c r="N35" s="363" t="str">
        <f t="shared" si="5"/>
        <v/>
      </c>
      <c r="O35" s="363" t="str">
        <f t="shared" si="0"/>
        <v/>
      </c>
    </row>
    <row r="36" spans="2:15" x14ac:dyDescent="0.35">
      <c r="B36" s="245">
        <f t="shared" si="1"/>
        <v>6</v>
      </c>
      <c r="C36" s="346">
        <f>'קיזוזים בגין איחורים'!C36</f>
        <v>580356210</v>
      </c>
      <c r="D36" s="346">
        <f>'קיזוזים בגין איחורים'!D36</f>
        <v>1001837695</v>
      </c>
      <c r="E36" s="346" t="str">
        <f>'קיזוזים בגין איחורים'!E36</f>
        <v xml:space="preserve">חוצה ישראל מוקד 1 קריית מוצקין </v>
      </c>
      <c r="F36" s="346" t="str">
        <f>'קיזוזים בגין איחורים'!F36</f>
        <v>שח"ם, ארגון השחקנים והשחקניות בישרא</v>
      </c>
      <c r="G36" s="367">
        <f>'קיזוזים בגין איחורים'!K36</f>
        <v>75000</v>
      </c>
      <c r="H36" s="67"/>
      <c r="I36" s="368">
        <f t="shared" si="2"/>
        <v>75000</v>
      </c>
      <c r="J36" s="368">
        <f t="shared" si="3"/>
        <v>75000</v>
      </c>
      <c r="L36" s="363">
        <f t="shared" si="4"/>
        <v>0</v>
      </c>
      <c r="M36" s="363">
        <f>IF($F36="","",IFERROR(IF('קיזוזים בגין איחורים'!H36=0,0,1),0))</f>
        <v>0</v>
      </c>
      <c r="N36" s="363">
        <f t="shared" si="5"/>
        <v>0</v>
      </c>
      <c r="O36" s="363">
        <f t="shared" si="0"/>
        <v>0</v>
      </c>
    </row>
    <row r="37" spans="2:15" x14ac:dyDescent="0.35">
      <c r="B37" s="245">
        <f t="shared" si="1"/>
        <v>7</v>
      </c>
      <c r="C37" s="346">
        <f>'קיזוזים בגין איחורים'!C37</f>
        <v>580356210</v>
      </c>
      <c r="D37" s="346">
        <f>'קיזוזים בגין איחורים'!D37</f>
        <v>1001844164</v>
      </c>
      <c r="E37" s="346" t="str">
        <f>'קיזוזים בגין איחורים'!E37</f>
        <v>חוצה ישראל מוקד 2 שער הנגב</v>
      </c>
      <c r="F37" s="346" t="str">
        <f>'קיזוזים בגין איחורים'!F37</f>
        <v>שח"ם, ארגון השחקנים והשחקניות בישרא</v>
      </c>
      <c r="G37" s="367">
        <f>'קיזוזים בגין איחורים'!K37</f>
        <v>75000</v>
      </c>
      <c r="H37" s="67"/>
      <c r="I37" s="368">
        <f t="shared" si="2"/>
        <v>75000</v>
      </c>
      <c r="J37" s="368">
        <f t="shared" si="3"/>
        <v>75000</v>
      </c>
      <c r="L37" s="363">
        <f t="shared" si="4"/>
        <v>0</v>
      </c>
      <c r="M37" s="363">
        <f>IF($F37="","",IFERROR(IF('קיזוזים בגין איחורים'!H37=0,0,1),0))</f>
        <v>0</v>
      </c>
      <c r="N37" s="363">
        <f t="shared" si="5"/>
        <v>0</v>
      </c>
      <c r="O37" s="363">
        <f t="shared" si="0"/>
        <v>0</v>
      </c>
    </row>
    <row r="38" spans="2:15" x14ac:dyDescent="0.35">
      <c r="B38" s="245" t="str">
        <f t="shared" si="1"/>
        <v/>
      </c>
      <c r="C38" s="346" t="str">
        <f>'קיזוזים בגין איחורים'!C38</f>
        <v/>
      </c>
      <c r="D38" s="346" t="str">
        <f>'קיזוזים בגין איחורים'!D38</f>
        <v/>
      </c>
      <c r="E38" s="346" t="str">
        <f>'קיזוזים בגין איחורים'!E38</f>
        <v/>
      </c>
      <c r="F38" s="346" t="str">
        <f>'קיזוזים בגין איחורים'!F38</f>
        <v/>
      </c>
      <c r="G38" s="367" t="str">
        <f>'קיזוזים בגין איחורים'!K38</f>
        <v/>
      </c>
      <c r="H38" s="67"/>
      <c r="I38" s="368" t="str">
        <f t="shared" si="2"/>
        <v/>
      </c>
      <c r="J38" s="368" t="str">
        <f t="shared" si="3"/>
        <v/>
      </c>
      <c r="L38" s="363" t="str">
        <f t="shared" si="4"/>
        <v/>
      </c>
      <c r="M38" s="363" t="str">
        <f>IF($F38="","",IFERROR(IF('קיזוזים בגין איחורים'!H38=0,0,1),0))</f>
        <v/>
      </c>
      <c r="N38" s="363" t="str">
        <f t="shared" si="5"/>
        <v/>
      </c>
      <c r="O38" s="363" t="str">
        <f t="shared" si="0"/>
        <v/>
      </c>
    </row>
    <row r="39" spans="2:15" x14ac:dyDescent="0.35">
      <c r="B39" s="245" t="str">
        <f t="shared" si="1"/>
        <v/>
      </c>
      <c r="C39" s="346" t="str">
        <f>'קיזוזים בגין איחורים'!C39</f>
        <v/>
      </c>
      <c r="D39" s="346" t="str">
        <f>'קיזוזים בגין איחורים'!D39</f>
        <v/>
      </c>
      <c r="E39" s="346" t="str">
        <f>'קיזוזים בגין איחורים'!E39</f>
        <v/>
      </c>
      <c r="F39" s="346" t="str">
        <f>'קיזוזים בגין איחורים'!F39</f>
        <v/>
      </c>
      <c r="G39" s="367" t="str">
        <f>'קיזוזים בגין איחורים'!K39</f>
        <v/>
      </c>
      <c r="H39" s="67"/>
      <c r="I39" s="368" t="str">
        <f t="shared" si="2"/>
        <v/>
      </c>
      <c r="J39" s="368" t="str">
        <f t="shared" si="3"/>
        <v/>
      </c>
      <c r="L39" s="363" t="str">
        <f t="shared" si="4"/>
        <v/>
      </c>
      <c r="M39" s="363" t="str">
        <f>IF($F39="","",IFERROR(IF('קיזוזים בגין איחורים'!H39=0,0,1),0))</f>
        <v/>
      </c>
      <c r="N39" s="363" t="str">
        <f t="shared" si="5"/>
        <v/>
      </c>
      <c r="O39" s="363" t="str">
        <f t="shared" si="0"/>
        <v/>
      </c>
    </row>
    <row r="40" spans="2:15" ht="21.75" thickBot="1" x14ac:dyDescent="0.4">
      <c r="B40" s="245" t="str">
        <f t="shared" si="1"/>
        <v/>
      </c>
      <c r="C40" s="346" t="str">
        <f>'קיזוזים בגין איחורים'!C40</f>
        <v/>
      </c>
      <c r="D40" s="346" t="str">
        <f>'קיזוזים בגין איחורים'!D40</f>
        <v/>
      </c>
      <c r="E40" s="346" t="str">
        <f>'קיזוזים בגין איחורים'!E40</f>
        <v/>
      </c>
      <c r="F40" s="346" t="str">
        <f>'קיזוזים בגין איחורים'!F40</f>
        <v/>
      </c>
      <c r="G40" s="367" t="str">
        <f>'קיזוזים בגין איחורים'!K40</f>
        <v/>
      </c>
      <c r="H40" s="67"/>
      <c r="I40" s="368" t="str">
        <f t="shared" si="2"/>
        <v/>
      </c>
      <c r="J40" s="368" t="str">
        <f t="shared" si="3"/>
        <v/>
      </c>
      <c r="L40" s="363" t="str">
        <f t="shared" si="4"/>
        <v/>
      </c>
      <c r="M40" s="363" t="str">
        <f>IF($F40="","",IFERROR(IF('קיזוזים בגין איחורים'!H40=0,0,1),0))</f>
        <v/>
      </c>
      <c r="N40" s="363" t="str">
        <f t="shared" si="5"/>
        <v/>
      </c>
      <c r="O40" s="363" t="str">
        <f t="shared" si="0"/>
        <v/>
      </c>
    </row>
    <row r="41" spans="2:15" hidden="1" x14ac:dyDescent="0.35">
      <c r="B41" s="245" t="str">
        <f t="shared" si="1"/>
        <v/>
      </c>
      <c r="C41" s="346" t="str">
        <f>'קיזוזים בגין איחורים'!C41</f>
        <v/>
      </c>
      <c r="D41" s="346" t="str">
        <f>'קיזוזים בגין איחורים'!D41</f>
        <v/>
      </c>
      <c r="E41" s="346" t="str">
        <f>'קיזוזים בגין איחורים'!E41</f>
        <v/>
      </c>
      <c r="F41" s="346" t="str">
        <f>'קיזוזים בגין איחורים'!F41</f>
        <v/>
      </c>
      <c r="G41" s="367" t="str">
        <f>'קיזוזים בגין איחורים'!K41</f>
        <v/>
      </c>
      <c r="H41" s="67"/>
      <c r="I41" s="368" t="str">
        <f t="shared" si="2"/>
        <v/>
      </c>
      <c r="J41" s="368" t="str">
        <f t="shared" si="3"/>
        <v/>
      </c>
      <c r="L41" s="363" t="str">
        <f t="shared" si="4"/>
        <v/>
      </c>
      <c r="M41" s="363" t="str">
        <f>IF($F41="","",IFERROR(IF('קיזוזים בגין איחורים'!H41=0,0,1),0))</f>
        <v/>
      </c>
      <c r="N41" s="363" t="str">
        <f t="shared" si="5"/>
        <v/>
      </c>
      <c r="O41" s="363" t="str">
        <f t="shared" si="0"/>
        <v/>
      </c>
    </row>
    <row r="42" spans="2:15" hidden="1" x14ac:dyDescent="0.35">
      <c r="B42" s="245" t="str">
        <f t="shared" si="1"/>
        <v/>
      </c>
      <c r="C42" s="346" t="str">
        <f>'קיזוזים בגין איחורים'!C42</f>
        <v/>
      </c>
      <c r="D42" s="346" t="str">
        <f>'קיזוזים בגין איחורים'!D42</f>
        <v/>
      </c>
      <c r="E42" s="346" t="str">
        <f>'קיזוזים בגין איחורים'!E42</f>
        <v/>
      </c>
      <c r="F42" s="346" t="str">
        <f>'קיזוזים בגין איחורים'!F42</f>
        <v/>
      </c>
      <c r="G42" s="367" t="str">
        <f>'קיזוזים בגין איחורים'!K42</f>
        <v/>
      </c>
      <c r="H42" s="67"/>
      <c r="I42" s="368" t="str">
        <f t="shared" si="2"/>
        <v/>
      </c>
      <c r="J42" s="368" t="str">
        <f t="shared" si="3"/>
        <v/>
      </c>
      <c r="L42" s="363" t="str">
        <f t="shared" si="4"/>
        <v/>
      </c>
      <c r="M42" s="363" t="str">
        <f>IF($F42="","",IFERROR(IF('קיזוזים בגין איחורים'!H42=0,0,1),0))</f>
        <v/>
      </c>
      <c r="N42" s="363" t="str">
        <f t="shared" si="5"/>
        <v/>
      </c>
      <c r="O42" s="363" t="str">
        <f t="shared" si="0"/>
        <v/>
      </c>
    </row>
    <row r="43" spans="2:15" hidden="1" x14ac:dyDescent="0.35">
      <c r="B43" s="245" t="str">
        <f t="shared" si="1"/>
        <v/>
      </c>
      <c r="C43" s="346" t="str">
        <f>'קיזוזים בגין איחורים'!C43</f>
        <v/>
      </c>
      <c r="D43" s="346" t="str">
        <f>'קיזוזים בגין איחורים'!D43</f>
        <v/>
      </c>
      <c r="E43" s="346" t="str">
        <f>'קיזוזים בגין איחורים'!E43</f>
        <v/>
      </c>
      <c r="F43" s="346" t="str">
        <f>'קיזוזים בגין איחורים'!F43</f>
        <v/>
      </c>
      <c r="G43" s="367" t="str">
        <f>'קיזוזים בגין איחורים'!K43</f>
        <v/>
      </c>
      <c r="H43" s="67"/>
      <c r="I43" s="368" t="str">
        <f t="shared" si="2"/>
        <v/>
      </c>
      <c r="J43" s="368" t="str">
        <f t="shared" si="3"/>
        <v/>
      </c>
      <c r="L43" s="363" t="str">
        <f t="shared" si="4"/>
        <v/>
      </c>
      <c r="M43" s="363" t="str">
        <f>IF($F43="","",IFERROR(IF('קיזוזים בגין איחורים'!H43=0,0,1),0))</f>
        <v/>
      </c>
      <c r="N43" s="363" t="str">
        <f t="shared" si="5"/>
        <v/>
      </c>
      <c r="O43" s="363" t="str">
        <f t="shared" si="0"/>
        <v/>
      </c>
    </row>
    <row r="44" spans="2:15" hidden="1" x14ac:dyDescent="0.35">
      <c r="B44" s="245" t="str">
        <f t="shared" si="1"/>
        <v/>
      </c>
      <c r="C44" s="346" t="str">
        <f>'קיזוזים בגין איחורים'!C44</f>
        <v/>
      </c>
      <c r="D44" s="346" t="str">
        <f>'קיזוזים בגין איחורים'!D44</f>
        <v/>
      </c>
      <c r="E44" s="346" t="str">
        <f>'קיזוזים בגין איחורים'!E44</f>
        <v/>
      </c>
      <c r="F44" s="346" t="str">
        <f>'קיזוזים בגין איחורים'!F44</f>
        <v/>
      </c>
      <c r="G44" s="367" t="str">
        <f>'קיזוזים בגין איחורים'!K44</f>
        <v/>
      </c>
      <c r="H44" s="67"/>
      <c r="I44" s="368" t="str">
        <f t="shared" si="2"/>
        <v/>
      </c>
      <c r="J44" s="368" t="str">
        <f t="shared" si="3"/>
        <v/>
      </c>
      <c r="L44" s="363" t="str">
        <f t="shared" si="4"/>
        <v/>
      </c>
      <c r="M44" s="363" t="str">
        <f>IF($F44="","",IFERROR(IF('קיזוזים בגין איחורים'!H44=0,0,1),0))</f>
        <v/>
      </c>
      <c r="N44" s="363" t="str">
        <f t="shared" si="5"/>
        <v/>
      </c>
      <c r="O44" s="363" t="str">
        <f t="shared" si="0"/>
        <v/>
      </c>
    </row>
    <row r="45" spans="2:15" hidden="1" x14ac:dyDescent="0.35">
      <c r="B45" s="245" t="str">
        <f t="shared" si="1"/>
        <v/>
      </c>
      <c r="C45" s="346" t="str">
        <f>'קיזוזים בגין איחורים'!C45</f>
        <v/>
      </c>
      <c r="D45" s="346" t="str">
        <f>'קיזוזים בגין איחורים'!D45</f>
        <v/>
      </c>
      <c r="E45" s="346" t="str">
        <f>'קיזוזים בגין איחורים'!E45</f>
        <v/>
      </c>
      <c r="F45" s="346" t="str">
        <f>'קיזוזים בגין איחורים'!F45</f>
        <v/>
      </c>
      <c r="G45" s="367" t="str">
        <f>'קיזוזים בגין איחורים'!K45</f>
        <v/>
      </c>
      <c r="H45" s="67"/>
      <c r="I45" s="368" t="str">
        <f t="shared" si="2"/>
        <v/>
      </c>
      <c r="J45" s="368" t="str">
        <f t="shared" si="3"/>
        <v/>
      </c>
      <c r="L45" s="363" t="str">
        <f t="shared" si="4"/>
        <v/>
      </c>
      <c r="M45" s="363" t="str">
        <f>IF($F45="","",IFERROR(IF('קיזוזים בגין איחורים'!H45=0,0,1),0))</f>
        <v/>
      </c>
      <c r="N45" s="363" t="str">
        <f t="shared" si="5"/>
        <v/>
      </c>
      <c r="O45" s="363" t="str">
        <f t="shared" si="0"/>
        <v/>
      </c>
    </row>
    <row r="46" spans="2:15" hidden="1" x14ac:dyDescent="0.35">
      <c r="B46" s="245" t="str">
        <f t="shared" si="1"/>
        <v/>
      </c>
      <c r="C46" s="346" t="str">
        <f>'קיזוזים בגין איחורים'!C46</f>
        <v/>
      </c>
      <c r="D46" s="346" t="str">
        <f>'קיזוזים בגין איחורים'!D46</f>
        <v/>
      </c>
      <c r="E46" s="346" t="str">
        <f>'קיזוזים בגין איחורים'!E46</f>
        <v/>
      </c>
      <c r="F46" s="346" t="str">
        <f>'קיזוזים בגין איחורים'!F46</f>
        <v/>
      </c>
      <c r="G46" s="367" t="str">
        <f>'קיזוזים בגין איחורים'!K46</f>
        <v/>
      </c>
      <c r="H46" s="67"/>
      <c r="I46" s="368" t="str">
        <f t="shared" si="2"/>
        <v/>
      </c>
      <c r="J46" s="368" t="str">
        <f t="shared" si="3"/>
        <v/>
      </c>
      <c r="L46" s="363" t="str">
        <f t="shared" si="4"/>
        <v/>
      </c>
      <c r="M46" s="363" t="str">
        <f>IF($F46="","",IFERROR(IF('קיזוזים בגין איחורים'!H46=0,0,1),0))</f>
        <v/>
      </c>
      <c r="N46" s="363" t="str">
        <f t="shared" si="5"/>
        <v/>
      </c>
      <c r="O46" s="363" t="str">
        <f t="shared" si="0"/>
        <v/>
      </c>
    </row>
    <row r="47" spans="2:15" hidden="1" x14ac:dyDescent="0.35">
      <c r="B47" s="245" t="str">
        <f t="shared" si="1"/>
        <v/>
      </c>
      <c r="C47" s="346" t="str">
        <f>'קיזוזים בגין איחורים'!C47</f>
        <v/>
      </c>
      <c r="D47" s="346" t="str">
        <f>'קיזוזים בגין איחורים'!D47</f>
        <v/>
      </c>
      <c r="E47" s="346" t="str">
        <f>'קיזוזים בגין איחורים'!E47</f>
        <v/>
      </c>
      <c r="F47" s="346" t="str">
        <f>'קיזוזים בגין איחורים'!F47</f>
        <v/>
      </c>
      <c r="G47" s="367" t="str">
        <f>'קיזוזים בגין איחורים'!K47</f>
        <v/>
      </c>
      <c r="H47" s="67"/>
      <c r="I47" s="368" t="str">
        <f t="shared" si="2"/>
        <v/>
      </c>
      <c r="J47" s="368" t="str">
        <f t="shared" si="3"/>
        <v/>
      </c>
      <c r="L47" s="363" t="str">
        <f t="shared" si="4"/>
        <v/>
      </c>
      <c r="M47" s="363" t="str">
        <f>IF($F47="","",IFERROR(IF('קיזוזים בגין איחורים'!H47=0,0,1),0))</f>
        <v/>
      </c>
      <c r="N47" s="363" t="str">
        <f t="shared" si="5"/>
        <v/>
      </c>
      <c r="O47" s="363" t="str">
        <f t="shared" si="0"/>
        <v/>
      </c>
    </row>
    <row r="48" spans="2:15" hidden="1" x14ac:dyDescent="0.35">
      <c r="B48" s="245" t="str">
        <f t="shared" si="1"/>
        <v/>
      </c>
      <c r="C48" s="346" t="str">
        <f>'קיזוזים בגין איחורים'!C48</f>
        <v/>
      </c>
      <c r="D48" s="346" t="str">
        <f>'קיזוזים בגין איחורים'!D48</f>
        <v/>
      </c>
      <c r="E48" s="346" t="str">
        <f>'קיזוזים בגין איחורים'!E48</f>
        <v/>
      </c>
      <c r="F48" s="346" t="str">
        <f>'קיזוזים בגין איחורים'!F48</f>
        <v/>
      </c>
      <c r="G48" s="367" t="str">
        <f>'קיזוזים בגין איחורים'!K48</f>
        <v/>
      </c>
      <c r="H48" s="67"/>
      <c r="I48" s="368" t="str">
        <f t="shared" si="2"/>
        <v/>
      </c>
      <c r="J48" s="368" t="str">
        <f t="shared" si="3"/>
        <v/>
      </c>
      <c r="L48" s="363" t="str">
        <f t="shared" si="4"/>
        <v/>
      </c>
      <c r="M48" s="363" t="str">
        <f>IF($F48="","",IFERROR(IF('קיזוזים בגין איחורים'!H48=0,0,1),0))</f>
        <v/>
      </c>
      <c r="N48" s="363" t="str">
        <f t="shared" si="5"/>
        <v/>
      </c>
      <c r="O48" s="363" t="str">
        <f t="shared" si="0"/>
        <v/>
      </c>
    </row>
    <row r="49" spans="2:15" hidden="1" x14ac:dyDescent="0.35">
      <c r="B49" s="245" t="str">
        <f t="shared" si="1"/>
        <v/>
      </c>
      <c r="C49" s="346" t="str">
        <f>'קיזוזים בגין איחורים'!C49</f>
        <v/>
      </c>
      <c r="D49" s="346" t="str">
        <f>'קיזוזים בגין איחורים'!D49</f>
        <v/>
      </c>
      <c r="E49" s="346" t="str">
        <f>'קיזוזים בגין איחורים'!E49</f>
        <v/>
      </c>
      <c r="F49" s="346" t="str">
        <f>'קיזוזים בגין איחורים'!F49</f>
        <v/>
      </c>
      <c r="G49" s="367" t="str">
        <f>'קיזוזים בגין איחורים'!K49</f>
        <v/>
      </c>
      <c r="H49" s="67"/>
      <c r="I49" s="368" t="str">
        <f t="shared" si="2"/>
        <v/>
      </c>
      <c r="J49" s="368" t="str">
        <f t="shared" si="3"/>
        <v/>
      </c>
      <c r="L49" s="363" t="str">
        <f t="shared" si="4"/>
        <v/>
      </c>
      <c r="M49" s="363" t="str">
        <f>IF($F49="","",IFERROR(IF('קיזוזים בגין איחורים'!H49=0,0,1),0))</f>
        <v/>
      </c>
      <c r="N49" s="363" t="str">
        <f t="shared" si="5"/>
        <v/>
      </c>
      <c r="O49" s="363" t="str">
        <f t="shared" si="0"/>
        <v/>
      </c>
    </row>
    <row r="50" spans="2:15" hidden="1" x14ac:dyDescent="0.35">
      <c r="B50" s="245" t="str">
        <f t="shared" si="1"/>
        <v/>
      </c>
      <c r="C50" s="346" t="str">
        <f>'קיזוזים בגין איחורים'!C50</f>
        <v/>
      </c>
      <c r="D50" s="346" t="str">
        <f>'קיזוזים בגין איחורים'!D50</f>
        <v/>
      </c>
      <c r="E50" s="346" t="str">
        <f>'קיזוזים בגין איחורים'!E50</f>
        <v/>
      </c>
      <c r="F50" s="346" t="str">
        <f>'קיזוזים בגין איחורים'!F50</f>
        <v/>
      </c>
      <c r="G50" s="367" t="str">
        <f>'קיזוזים בגין איחורים'!K50</f>
        <v/>
      </c>
      <c r="H50" s="67"/>
      <c r="I50" s="368" t="str">
        <f t="shared" si="2"/>
        <v/>
      </c>
      <c r="J50" s="368" t="str">
        <f t="shared" si="3"/>
        <v/>
      </c>
      <c r="L50" s="363" t="str">
        <f t="shared" si="4"/>
        <v/>
      </c>
      <c r="M50" s="363" t="str">
        <f>IF($F50="","",IFERROR(IF('קיזוזים בגין איחורים'!H50=0,0,1),0))</f>
        <v/>
      </c>
      <c r="N50" s="363" t="str">
        <f t="shared" si="5"/>
        <v/>
      </c>
      <c r="O50" s="363" t="str">
        <f t="shared" si="0"/>
        <v/>
      </c>
    </row>
    <row r="51" spans="2:15" hidden="1" x14ac:dyDescent="0.35">
      <c r="B51" s="245" t="str">
        <f t="shared" si="1"/>
        <v/>
      </c>
      <c r="C51" s="346" t="str">
        <f>'קיזוזים בגין איחורים'!C51</f>
        <v/>
      </c>
      <c r="D51" s="346" t="str">
        <f>'קיזוזים בגין איחורים'!D51</f>
        <v/>
      </c>
      <c r="E51" s="346" t="str">
        <f>'קיזוזים בגין איחורים'!E51</f>
        <v/>
      </c>
      <c r="F51" s="346" t="str">
        <f>'קיזוזים בגין איחורים'!F51</f>
        <v/>
      </c>
      <c r="G51" s="367" t="str">
        <f>'קיזוזים בגין איחורים'!K51</f>
        <v/>
      </c>
      <c r="H51" s="67"/>
      <c r="I51" s="368" t="str">
        <f t="shared" si="2"/>
        <v/>
      </c>
      <c r="J51" s="368" t="str">
        <f t="shared" si="3"/>
        <v/>
      </c>
      <c r="L51" s="363" t="str">
        <f t="shared" si="4"/>
        <v/>
      </c>
      <c r="M51" s="363" t="str">
        <f>IF($F51="","",IFERROR(IF('קיזוזים בגין איחורים'!H51=0,0,1),0))</f>
        <v/>
      </c>
      <c r="N51" s="363" t="str">
        <f t="shared" si="5"/>
        <v/>
      </c>
      <c r="O51" s="363" t="str">
        <f t="shared" si="0"/>
        <v/>
      </c>
    </row>
    <row r="52" spans="2:15" hidden="1" x14ac:dyDescent="0.35">
      <c r="B52" s="245" t="str">
        <f t="shared" si="1"/>
        <v/>
      </c>
      <c r="C52" s="346" t="str">
        <f>'קיזוזים בגין איחורים'!C52</f>
        <v/>
      </c>
      <c r="D52" s="346" t="str">
        <f>'קיזוזים בגין איחורים'!D52</f>
        <v/>
      </c>
      <c r="E52" s="346" t="str">
        <f>'קיזוזים בגין איחורים'!E52</f>
        <v/>
      </c>
      <c r="F52" s="346" t="str">
        <f>'קיזוזים בגין איחורים'!F52</f>
        <v/>
      </c>
      <c r="G52" s="367" t="str">
        <f>'קיזוזים בגין איחורים'!K52</f>
        <v/>
      </c>
      <c r="H52" s="67"/>
      <c r="I52" s="368" t="str">
        <f t="shared" si="2"/>
        <v/>
      </c>
      <c r="J52" s="368" t="str">
        <f t="shared" si="3"/>
        <v/>
      </c>
      <c r="L52" s="363" t="str">
        <f t="shared" si="4"/>
        <v/>
      </c>
      <c r="M52" s="363" t="str">
        <f>IF($F52="","",IFERROR(IF('קיזוזים בגין איחורים'!H52=0,0,1),0))</f>
        <v/>
      </c>
      <c r="N52" s="363" t="str">
        <f t="shared" si="5"/>
        <v/>
      </c>
      <c r="O52" s="363" t="str">
        <f t="shared" si="0"/>
        <v/>
      </c>
    </row>
    <row r="53" spans="2:15" hidden="1" x14ac:dyDescent="0.35">
      <c r="B53" s="245" t="str">
        <f t="shared" si="1"/>
        <v/>
      </c>
      <c r="C53" s="346" t="str">
        <f>'קיזוזים בגין איחורים'!C53</f>
        <v/>
      </c>
      <c r="D53" s="346" t="str">
        <f>'קיזוזים בגין איחורים'!D53</f>
        <v/>
      </c>
      <c r="E53" s="346" t="str">
        <f>'קיזוזים בגין איחורים'!E53</f>
        <v/>
      </c>
      <c r="F53" s="346" t="str">
        <f>'קיזוזים בגין איחורים'!F53</f>
        <v/>
      </c>
      <c r="G53" s="367" t="str">
        <f>'קיזוזים בגין איחורים'!K53</f>
        <v/>
      </c>
      <c r="H53" s="67"/>
      <c r="I53" s="368" t="str">
        <f t="shared" si="2"/>
        <v/>
      </c>
      <c r="J53" s="368" t="str">
        <f t="shared" si="3"/>
        <v/>
      </c>
      <c r="L53" s="363" t="str">
        <f t="shared" si="4"/>
        <v/>
      </c>
      <c r="M53" s="363" t="str">
        <f>IF($F53="","",IFERROR(IF('קיזוזים בגין איחורים'!H53=0,0,1),0))</f>
        <v/>
      </c>
      <c r="N53" s="363" t="str">
        <f t="shared" si="5"/>
        <v/>
      </c>
      <c r="O53" s="363" t="str">
        <f t="shared" si="0"/>
        <v/>
      </c>
    </row>
    <row r="54" spans="2:15" hidden="1" x14ac:dyDescent="0.35">
      <c r="B54" s="245" t="str">
        <f t="shared" si="1"/>
        <v/>
      </c>
      <c r="C54" s="346" t="str">
        <f>'קיזוזים בגין איחורים'!C54</f>
        <v/>
      </c>
      <c r="D54" s="346" t="str">
        <f>'קיזוזים בגין איחורים'!D54</f>
        <v/>
      </c>
      <c r="E54" s="346" t="str">
        <f>'קיזוזים בגין איחורים'!E54</f>
        <v/>
      </c>
      <c r="F54" s="346" t="str">
        <f>'קיזוזים בגין איחורים'!F54</f>
        <v/>
      </c>
      <c r="G54" s="367" t="str">
        <f>'קיזוזים בגין איחורים'!K54</f>
        <v/>
      </c>
      <c r="H54" s="67"/>
      <c r="I54" s="368" t="str">
        <f t="shared" si="2"/>
        <v/>
      </c>
      <c r="J54" s="368" t="str">
        <f t="shared" si="3"/>
        <v/>
      </c>
      <c r="L54" s="363" t="str">
        <f t="shared" si="4"/>
        <v/>
      </c>
      <c r="M54" s="363" t="str">
        <f>IF($F54="","",IFERROR(IF('קיזוזים בגין איחורים'!H54=0,0,1),0))</f>
        <v/>
      </c>
      <c r="N54" s="363" t="str">
        <f t="shared" si="5"/>
        <v/>
      </c>
      <c r="O54" s="363" t="str">
        <f t="shared" si="0"/>
        <v/>
      </c>
    </row>
    <row r="55" spans="2:15" hidden="1" x14ac:dyDescent="0.35">
      <c r="B55" s="245" t="str">
        <f t="shared" si="1"/>
        <v/>
      </c>
      <c r="C55" s="346" t="str">
        <f>'קיזוזים בגין איחורים'!C55</f>
        <v/>
      </c>
      <c r="D55" s="346" t="str">
        <f>'קיזוזים בגין איחורים'!D55</f>
        <v/>
      </c>
      <c r="E55" s="346" t="str">
        <f>'קיזוזים בגין איחורים'!E55</f>
        <v/>
      </c>
      <c r="F55" s="346" t="str">
        <f>'קיזוזים בגין איחורים'!F55</f>
        <v/>
      </c>
      <c r="G55" s="367" t="str">
        <f>'קיזוזים בגין איחורים'!K55</f>
        <v/>
      </c>
      <c r="H55" s="67"/>
      <c r="I55" s="368" t="str">
        <f t="shared" si="2"/>
        <v/>
      </c>
      <c r="J55" s="368" t="str">
        <f t="shared" si="3"/>
        <v/>
      </c>
      <c r="L55" s="363" t="str">
        <f t="shared" si="4"/>
        <v/>
      </c>
      <c r="M55" s="363" t="str">
        <f>IF($F55="","",IFERROR(IF('קיזוזים בגין איחורים'!H55=0,0,1),0))</f>
        <v/>
      </c>
      <c r="N55" s="363" t="str">
        <f t="shared" si="5"/>
        <v/>
      </c>
      <c r="O55" s="363" t="str">
        <f t="shared" si="0"/>
        <v/>
      </c>
    </row>
    <row r="56" spans="2:15" hidden="1" x14ac:dyDescent="0.35">
      <c r="B56" s="245" t="str">
        <f t="shared" si="1"/>
        <v/>
      </c>
      <c r="C56" s="346" t="str">
        <f>'קיזוזים בגין איחורים'!C56</f>
        <v/>
      </c>
      <c r="D56" s="346" t="str">
        <f>'קיזוזים בגין איחורים'!D56</f>
        <v/>
      </c>
      <c r="E56" s="346" t="str">
        <f>'קיזוזים בגין איחורים'!E56</f>
        <v/>
      </c>
      <c r="F56" s="346" t="str">
        <f>'קיזוזים בגין איחורים'!F56</f>
        <v/>
      </c>
      <c r="G56" s="367" t="str">
        <f>'קיזוזים בגין איחורים'!K56</f>
        <v/>
      </c>
      <c r="H56" s="67"/>
      <c r="I56" s="368" t="str">
        <f t="shared" si="2"/>
        <v/>
      </c>
      <c r="J56" s="368" t="str">
        <f t="shared" si="3"/>
        <v/>
      </c>
      <c r="L56" s="363" t="str">
        <f t="shared" si="4"/>
        <v/>
      </c>
      <c r="M56" s="363" t="str">
        <f>IF($F56="","",IFERROR(IF('קיזוזים בגין איחורים'!H56=0,0,1),0))</f>
        <v/>
      </c>
      <c r="N56" s="363" t="str">
        <f t="shared" si="5"/>
        <v/>
      </c>
      <c r="O56" s="363" t="str">
        <f t="shared" si="0"/>
        <v/>
      </c>
    </row>
    <row r="57" spans="2:15" hidden="1" x14ac:dyDescent="0.35">
      <c r="B57" s="245" t="str">
        <f t="shared" si="1"/>
        <v/>
      </c>
      <c r="C57" s="346" t="str">
        <f>'קיזוזים בגין איחורים'!C57</f>
        <v/>
      </c>
      <c r="D57" s="346" t="str">
        <f>'קיזוזים בגין איחורים'!D57</f>
        <v/>
      </c>
      <c r="E57" s="346" t="str">
        <f>'קיזוזים בגין איחורים'!E57</f>
        <v/>
      </c>
      <c r="F57" s="346" t="str">
        <f>'קיזוזים בגין איחורים'!F57</f>
        <v/>
      </c>
      <c r="G57" s="367" t="str">
        <f>'קיזוזים בגין איחורים'!K57</f>
        <v/>
      </c>
      <c r="H57" s="67"/>
      <c r="I57" s="368" t="str">
        <f t="shared" si="2"/>
        <v/>
      </c>
      <c r="J57" s="368" t="str">
        <f t="shared" si="3"/>
        <v/>
      </c>
      <c r="L57" s="363" t="str">
        <f t="shared" si="4"/>
        <v/>
      </c>
      <c r="M57" s="363" t="str">
        <f>IF($F57="","",IFERROR(IF('קיזוזים בגין איחורים'!H57=0,0,1),0))</f>
        <v/>
      </c>
      <c r="N57" s="363" t="str">
        <f t="shared" si="5"/>
        <v/>
      </c>
      <c r="O57" s="363" t="str">
        <f t="shared" si="0"/>
        <v/>
      </c>
    </row>
    <row r="58" spans="2:15" hidden="1" x14ac:dyDescent="0.35">
      <c r="B58" s="245" t="str">
        <f t="shared" si="1"/>
        <v/>
      </c>
      <c r="C58" s="346" t="str">
        <f>'קיזוזים בגין איחורים'!C58</f>
        <v/>
      </c>
      <c r="D58" s="346" t="str">
        <f>'קיזוזים בגין איחורים'!D58</f>
        <v/>
      </c>
      <c r="E58" s="346" t="str">
        <f>'קיזוזים בגין איחורים'!E58</f>
        <v/>
      </c>
      <c r="F58" s="346" t="str">
        <f>'קיזוזים בגין איחורים'!F58</f>
        <v/>
      </c>
      <c r="G58" s="367" t="str">
        <f>'קיזוזים בגין איחורים'!K58</f>
        <v/>
      </c>
      <c r="H58" s="67"/>
      <c r="I58" s="368" t="str">
        <f t="shared" si="2"/>
        <v/>
      </c>
      <c r="J58" s="368" t="str">
        <f t="shared" si="3"/>
        <v/>
      </c>
      <c r="L58" s="363" t="str">
        <f t="shared" si="4"/>
        <v/>
      </c>
      <c r="M58" s="363" t="str">
        <f>IF($F58="","",IFERROR(IF('קיזוזים בגין איחורים'!H58=0,0,1),0))</f>
        <v/>
      </c>
      <c r="N58" s="363" t="str">
        <f t="shared" si="5"/>
        <v/>
      </c>
      <c r="O58" s="363" t="str">
        <f t="shared" si="0"/>
        <v/>
      </c>
    </row>
    <row r="59" spans="2:15" hidden="1" x14ac:dyDescent="0.35">
      <c r="B59" s="245" t="str">
        <f t="shared" si="1"/>
        <v/>
      </c>
      <c r="C59" s="346" t="str">
        <f>'קיזוזים בגין איחורים'!C59</f>
        <v/>
      </c>
      <c r="D59" s="346" t="str">
        <f>'קיזוזים בגין איחורים'!D59</f>
        <v/>
      </c>
      <c r="E59" s="346" t="str">
        <f>'קיזוזים בגין איחורים'!E59</f>
        <v/>
      </c>
      <c r="F59" s="346" t="str">
        <f>'קיזוזים בגין איחורים'!F59</f>
        <v/>
      </c>
      <c r="G59" s="367" t="str">
        <f>'קיזוזים בגין איחורים'!K59</f>
        <v/>
      </c>
      <c r="H59" s="67"/>
      <c r="I59" s="368" t="str">
        <f t="shared" si="2"/>
        <v/>
      </c>
      <c r="J59" s="368" t="str">
        <f t="shared" si="3"/>
        <v/>
      </c>
      <c r="L59" s="363" t="str">
        <f t="shared" si="4"/>
        <v/>
      </c>
      <c r="M59" s="363" t="str">
        <f>IF($F59="","",IFERROR(IF('קיזוזים בגין איחורים'!H59=0,0,1),0))</f>
        <v/>
      </c>
      <c r="N59" s="363" t="str">
        <f t="shared" si="5"/>
        <v/>
      </c>
      <c r="O59" s="363" t="str">
        <f t="shared" si="0"/>
        <v/>
      </c>
    </row>
    <row r="60" spans="2:15" hidden="1" x14ac:dyDescent="0.35">
      <c r="B60" s="245" t="str">
        <f t="shared" si="1"/>
        <v/>
      </c>
      <c r="C60" s="346" t="str">
        <f>'קיזוזים בגין איחורים'!C60</f>
        <v/>
      </c>
      <c r="D60" s="346" t="str">
        <f>'קיזוזים בגין איחורים'!D60</f>
        <v/>
      </c>
      <c r="E60" s="346" t="str">
        <f>'קיזוזים בגין איחורים'!E60</f>
        <v/>
      </c>
      <c r="F60" s="346" t="str">
        <f>'קיזוזים בגין איחורים'!F60</f>
        <v/>
      </c>
      <c r="G60" s="367" t="str">
        <f>'קיזוזים בגין איחורים'!K60</f>
        <v/>
      </c>
      <c r="H60" s="67"/>
      <c r="I60" s="368" t="str">
        <f t="shared" si="2"/>
        <v/>
      </c>
      <c r="J60" s="368" t="str">
        <f t="shared" si="3"/>
        <v/>
      </c>
      <c r="L60" s="363" t="str">
        <f t="shared" si="4"/>
        <v/>
      </c>
      <c r="M60" s="363" t="str">
        <f>IF($F60="","",IFERROR(IF('קיזוזים בגין איחורים'!H60=0,0,1),0))</f>
        <v/>
      </c>
      <c r="N60" s="363" t="str">
        <f t="shared" si="5"/>
        <v/>
      </c>
      <c r="O60" s="363" t="str">
        <f t="shared" si="0"/>
        <v/>
      </c>
    </row>
    <row r="61" spans="2:15" hidden="1" x14ac:dyDescent="0.35">
      <c r="B61" s="245" t="str">
        <f t="shared" si="1"/>
        <v/>
      </c>
      <c r="C61" s="346" t="str">
        <f>'קיזוזים בגין איחורים'!C61</f>
        <v/>
      </c>
      <c r="D61" s="346" t="str">
        <f>'קיזוזים בגין איחורים'!D61</f>
        <v/>
      </c>
      <c r="E61" s="346" t="str">
        <f>'קיזוזים בגין איחורים'!E61</f>
        <v/>
      </c>
      <c r="F61" s="346" t="str">
        <f>'קיזוזים בגין איחורים'!F61</f>
        <v/>
      </c>
      <c r="G61" s="367" t="str">
        <f>'קיזוזים בגין איחורים'!K61</f>
        <v/>
      </c>
      <c r="H61" s="67"/>
      <c r="I61" s="368" t="str">
        <f t="shared" si="2"/>
        <v/>
      </c>
      <c r="J61" s="368" t="str">
        <f t="shared" si="3"/>
        <v/>
      </c>
      <c r="L61" s="363" t="str">
        <f t="shared" si="4"/>
        <v/>
      </c>
      <c r="M61" s="363" t="str">
        <f>IF($F61="","",IFERROR(IF('קיזוזים בגין איחורים'!H61=0,0,1),0))</f>
        <v/>
      </c>
      <c r="N61" s="363" t="str">
        <f t="shared" si="5"/>
        <v/>
      </c>
      <c r="O61" s="363" t="str">
        <f t="shared" si="0"/>
        <v/>
      </c>
    </row>
    <row r="62" spans="2:15" hidden="1" x14ac:dyDescent="0.35">
      <c r="B62" s="245" t="str">
        <f t="shared" si="1"/>
        <v/>
      </c>
      <c r="C62" s="346" t="str">
        <f>'קיזוזים בגין איחורים'!C62</f>
        <v/>
      </c>
      <c r="D62" s="346" t="str">
        <f>'קיזוזים בגין איחורים'!D62</f>
        <v/>
      </c>
      <c r="E62" s="346" t="str">
        <f>'קיזוזים בגין איחורים'!E62</f>
        <v/>
      </c>
      <c r="F62" s="346" t="str">
        <f>'קיזוזים בגין איחורים'!F62</f>
        <v/>
      </c>
      <c r="G62" s="367" t="str">
        <f>'קיזוזים בגין איחורים'!K62</f>
        <v/>
      </c>
      <c r="H62" s="67"/>
      <c r="I62" s="368" t="str">
        <f t="shared" si="2"/>
        <v/>
      </c>
      <c r="J62" s="368" t="str">
        <f t="shared" si="3"/>
        <v/>
      </c>
      <c r="L62" s="363" t="str">
        <f t="shared" si="4"/>
        <v/>
      </c>
      <c r="M62" s="363" t="str">
        <f>IF($F62="","",IFERROR(IF('קיזוזים בגין איחורים'!H62=0,0,1),0))</f>
        <v/>
      </c>
      <c r="N62" s="363" t="str">
        <f t="shared" si="5"/>
        <v/>
      </c>
      <c r="O62" s="363" t="str">
        <f t="shared" si="0"/>
        <v/>
      </c>
    </row>
    <row r="63" spans="2:15" hidden="1" x14ac:dyDescent="0.35">
      <c r="B63" s="245" t="str">
        <f t="shared" si="1"/>
        <v/>
      </c>
      <c r="C63" s="346" t="str">
        <f>'קיזוזים בגין איחורים'!C63</f>
        <v/>
      </c>
      <c r="D63" s="346" t="str">
        <f>'קיזוזים בגין איחורים'!D63</f>
        <v/>
      </c>
      <c r="E63" s="346" t="str">
        <f>'קיזוזים בגין איחורים'!E63</f>
        <v/>
      </c>
      <c r="F63" s="346" t="str">
        <f>'קיזוזים בגין איחורים'!F63</f>
        <v/>
      </c>
      <c r="G63" s="367" t="str">
        <f>'קיזוזים בגין איחורים'!K63</f>
        <v/>
      </c>
      <c r="H63" s="67"/>
      <c r="I63" s="368" t="str">
        <f t="shared" si="2"/>
        <v/>
      </c>
      <c r="J63" s="368" t="str">
        <f t="shared" si="3"/>
        <v/>
      </c>
      <c r="L63" s="363" t="str">
        <f t="shared" si="4"/>
        <v/>
      </c>
      <c r="M63" s="363" t="str">
        <f>IF($F63="","",IFERROR(IF('קיזוזים בגין איחורים'!H63=0,0,1),0))</f>
        <v/>
      </c>
      <c r="N63" s="363" t="str">
        <f t="shared" si="5"/>
        <v/>
      </c>
      <c r="O63" s="363" t="str">
        <f t="shared" si="0"/>
        <v/>
      </c>
    </row>
    <row r="64" spans="2:15" hidden="1" x14ac:dyDescent="0.35">
      <c r="B64" s="245" t="str">
        <f t="shared" si="1"/>
        <v/>
      </c>
      <c r="C64" s="346" t="str">
        <f>'קיזוזים בגין איחורים'!C64</f>
        <v/>
      </c>
      <c r="D64" s="346" t="str">
        <f>'קיזוזים בגין איחורים'!D64</f>
        <v/>
      </c>
      <c r="E64" s="346" t="str">
        <f>'קיזוזים בגין איחורים'!E64</f>
        <v/>
      </c>
      <c r="F64" s="346" t="str">
        <f>'קיזוזים בגין איחורים'!F64</f>
        <v/>
      </c>
      <c r="G64" s="367" t="str">
        <f>'קיזוזים בגין איחורים'!K64</f>
        <v/>
      </c>
      <c r="H64" s="67"/>
      <c r="I64" s="368" t="str">
        <f t="shared" si="2"/>
        <v/>
      </c>
      <c r="J64" s="368" t="str">
        <f t="shared" si="3"/>
        <v/>
      </c>
      <c r="L64" s="363" t="str">
        <f t="shared" si="4"/>
        <v/>
      </c>
      <c r="M64" s="363" t="str">
        <f>IF($F64="","",IFERROR(IF('קיזוזים בגין איחורים'!H64=0,0,1),0))</f>
        <v/>
      </c>
      <c r="N64" s="363" t="str">
        <f t="shared" si="5"/>
        <v/>
      </c>
      <c r="O64" s="363" t="str">
        <f t="shared" si="0"/>
        <v/>
      </c>
    </row>
    <row r="65" spans="2:15" hidden="1" x14ac:dyDescent="0.35">
      <c r="B65" s="245" t="str">
        <f t="shared" si="1"/>
        <v/>
      </c>
      <c r="C65" s="346" t="str">
        <f>'קיזוזים בגין איחורים'!C65</f>
        <v/>
      </c>
      <c r="D65" s="346" t="str">
        <f>'קיזוזים בגין איחורים'!D65</f>
        <v/>
      </c>
      <c r="E65" s="346" t="str">
        <f>'קיזוזים בגין איחורים'!E65</f>
        <v/>
      </c>
      <c r="F65" s="346" t="str">
        <f>'קיזוזים בגין איחורים'!F65</f>
        <v/>
      </c>
      <c r="G65" s="367" t="str">
        <f>'קיזוזים בגין איחורים'!K65</f>
        <v/>
      </c>
      <c r="H65" s="67"/>
      <c r="I65" s="368" t="str">
        <f t="shared" si="2"/>
        <v/>
      </c>
      <c r="J65" s="368" t="str">
        <f t="shared" si="3"/>
        <v/>
      </c>
      <c r="L65" s="363" t="str">
        <f t="shared" si="4"/>
        <v/>
      </c>
      <c r="M65" s="363" t="str">
        <f>IF($F65="","",IFERROR(IF('קיזוזים בגין איחורים'!H65=0,0,1),0))</f>
        <v/>
      </c>
      <c r="N65" s="363" t="str">
        <f t="shared" si="5"/>
        <v/>
      </c>
      <c r="O65" s="363" t="str">
        <f t="shared" si="0"/>
        <v/>
      </c>
    </row>
    <row r="66" spans="2:15" hidden="1" x14ac:dyDescent="0.35">
      <c r="B66" s="245" t="str">
        <f t="shared" si="1"/>
        <v/>
      </c>
      <c r="C66" s="346" t="str">
        <f>'קיזוזים בגין איחורים'!C66</f>
        <v/>
      </c>
      <c r="D66" s="346" t="str">
        <f>'קיזוזים בגין איחורים'!D66</f>
        <v/>
      </c>
      <c r="E66" s="346" t="str">
        <f>'קיזוזים בגין איחורים'!E66</f>
        <v/>
      </c>
      <c r="F66" s="346" t="str">
        <f>'קיזוזים בגין איחורים'!F66</f>
        <v/>
      </c>
      <c r="G66" s="367" t="str">
        <f>'קיזוזים בגין איחורים'!K66</f>
        <v/>
      </c>
      <c r="H66" s="67"/>
      <c r="I66" s="368" t="str">
        <f t="shared" si="2"/>
        <v/>
      </c>
      <c r="J66" s="368" t="str">
        <f t="shared" si="3"/>
        <v/>
      </c>
      <c r="L66" s="363" t="str">
        <f t="shared" si="4"/>
        <v/>
      </c>
      <c r="M66" s="363" t="str">
        <f>IF($F66="","",IFERROR(IF('קיזוזים בגין איחורים'!H66=0,0,1),0))</f>
        <v/>
      </c>
      <c r="N66" s="363" t="str">
        <f t="shared" si="5"/>
        <v/>
      </c>
      <c r="O66" s="363" t="str">
        <f t="shared" si="0"/>
        <v/>
      </c>
    </row>
    <row r="67" spans="2:15" hidden="1" x14ac:dyDescent="0.35">
      <c r="B67" s="245" t="str">
        <f t="shared" si="1"/>
        <v/>
      </c>
      <c r="C67" s="346" t="str">
        <f>'קיזוזים בגין איחורים'!C67</f>
        <v/>
      </c>
      <c r="D67" s="346" t="str">
        <f>'קיזוזים בגין איחורים'!D67</f>
        <v/>
      </c>
      <c r="E67" s="346" t="str">
        <f>'קיזוזים בגין איחורים'!E67</f>
        <v/>
      </c>
      <c r="F67" s="346" t="str">
        <f>'קיזוזים בגין איחורים'!F67</f>
        <v/>
      </c>
      <c r="G67" s="367" t="str">
        <f>'קיזוזים בגין איחורים'!K67</f>
        <v/>
      </c>
      <c r="H67" s="67"/>
      <c r="I67" s="368" t="str">
        <f t="shared" si="2"/>
        <v/>
      </c>
      <c r="J67" s="368" t="str">
        <f t="shared" si="3"/>
        <v/>
      </c>
      <c r="L67" s="363" t="str">
        <f t="shared" si="4"/>
        <v/>
      </c>
      <c r="M67" s="363" t="str">
        <f>IF($F67="","",IFERROR(IF('קיזוזים בגין איחורים'!H67=0,0,1),0))</f>
        <v/>
      </c>
      <c r="N67" s="363" t="str">
        <f t="shared" si="5"/>
        <v/>
      </c>
      <c r="O67" s="363" t="str">
        <f t="shared" si="0"/>
        <v/>
      </c>
    </row>
    <row r="68" spans="2:15" hidden="1" x14ac:dyDescent="0.35">
      <c r="B68" s="245" t="str">
        <f t="shared" si="1"/>
        <v/>
      </c>
      <c r="C68" s="346" t="str">
        <f>'קיזוזים בגין איחורים'!C68</f>
        <v/>
      </c>
      <c r="D68" s="346" t="str">
        <f>'קיזוזים בגין איחורים'!D68</f>
        <v/>
      </c>
      <c r="E68" s="346" t="str">
        <f>'קיזוזים בגין איחורים'!E68</f>
        <v/>
      </c>
      <c r="F68" s="346" t="str">
        <f>'קיזוזים בגין איחורים'!F68</f>
        <v/>
      </c>
      <c r="G68" s="367" t="str">
        <f>'קיזוזים בגין איחורים'!K68</f>
        <v/>
      </c>
      <c r="H68" s="67"/>
      <c r="I68" s="368" t="str">
        <f t="shared" si="2"/>
        <v/>
      </c>
      <c r="J68" s="368" t="str">
        <f t="shared" si="3"/>
        <v/>
      </c>
      <c r="L68" s="363" t="str">
        <f t="shared" si="4"/>
        <v/>
      </c>
      <c r="M68" s="363" t="str">
        <f>IF($F68="","",IFERROR(IF('קיזוזים בגין איחורים'!H68=0,0,1),0))</f>
        <v/>
      </c>
      <c r="N68" s="363" t="str">
        <f t="shared" si="5"/>
        <v/>
      </c>
      <c r="O68" s="363" t="str">
        <f t="shared" si="0"/>
        <v/>
      </c>
    </row>
    <row r="69" spans="2:15" hidden="1" x14ac:dyDescent="0.35">
      <c r="B69" s="245" t="str">
        <f t="shared" si="1"/>
        <v/>
      </c>
      <c r="C69" s="346" t="str">
        <f>'קיזוזים בגין איחורים'!C69</f>
        <v/>
      </c>
      <c r="D69" s="346" t="str">
        <f>'קיזוזים בגין איחורים'!D69</f>
        <v/>
      </c>
      <c r="E69" s="346" t="str">
        <f>'קיזוזים בגין איחורים'!E69</f>
        <v/>
      </c>
      <c r="F69" s="346" t="str">
        <f>'קיזוזים בגין איחורים'!F69</f>
        <v/>
      </c>
      <c r="G69" s="367" t="str">
        <f>'קיזוזים בגין איחורים'!K69</f>
        <v/>
      </c>
      <c r="H69" s="67"/>
      <c r="I69" s="368" t="str">
        <f t="shared" si="2"/>
        <v/>
      </c>
      <c r="J69" s="368" t="str">
        <f t="shared" si="3"/>
        <v/>
      </c>
      <c r="L69" s="363" t="str">
        <f t="shared" si="4"/>
        <v/>
      </c>
      <c r="M69" s="363" t="str">
        <f>IF($F69="","",IFERROR(IF('קיזוזים בגין איחורים'!H69=0,0,1),0))</f>
        <v/>
      </c>
      <c r="N69" s="363" t="str">
        <f t="shared" si="5"/>
        <v/>
      </c>
      <c r="O69" s="363" t="str">
        <f t="shared" si="0"/>
        <v/>
      </c>
    </row>
    <row r="70" spans="2:15" hidden="1" x14ac:dyDescent="0.35">
      <c r="B70" s="245" t="str">
        <f t="shared" si="1"/>
        <v/>
      </c>
      <c r="C70" s="346" t="str">
        <f>'קיזוזים בגין איחורים'!C70</f>
        <v/>
      </c>
      <c r="D70" s="346" t="str">
        <f>'קיזוזים בגין איחורים'!D70</f>
        <v/>
      </c>
      <c r="E70" s="346" t="str">
        <f>'קיזוזים בגין איחורים'!E70</f>
        <v/>
      </c>
      <c r="F70" s="346" t="str">
        <f>'קיזוזים בגין איחורים'!F70</f>
        <v/>
      </c>
      <c r="G70" s="367" t="str">
        <f>'קיזוזים בגין איחורים'!K70</f>
        <v/>
      </c>
      <c r="H70" s="67"/>
      <c r="I70" s="368" t="str">
        <f t="shared" si="2"/>
        <v/>
      </c>
      <c r="J70" s="368" t="str">
        <f t="shared" si="3"/>
        <v/>
      </c>
      <c r="L70" s="363" t="str">
        <f t="shared" si="4"/>
        <v/>
      </c>
      <c r="M70" s="363" t="str">
        <f>IF($F70="","",IFERROR(IF('קיזוזים בגין איחורים'!H70=0,0,1),0))</f>
        <v/>
      </c>
      <c r="N70" s="363" t="str">
        <f t="shared" si="5"/>
        <v/>
      </c>
      <c r="O70" s="363" t="str">
        <f t="shared" si="0"/>
        <v/>
      </c>
    </row>
    <row r="71" spans="2:15" hidden="1" x14ac:dyDescent="0.35">
      <c r="B71" s="245" t="str">
        <f t="shared" si="1"/>
        <v/>
      </c>
      <c r="C71" s="346" t="str">
        <f>'קיזוזים בגין איחורים'!C71</f>
        <v/>
      </c>
      <c r="D71" s="346" t="str">
        <f>'קיזוזים בגין איחורים'!D71</f>
        <v/>
      </c>
      <c r="E71" s="346" t="str">
        <f>'קיזוזים בגין איחורים'!E71</f>
        <v/>
      </c>
      <c r="F71" s="346" t="str">
        <f>'קיזוזים בגין איחורים'!F71</f>
        <v/>
      </c>
      <c r="G71" s="367" t="str">
        <f>'קיזוזים בגין איחורים'!K71</f>
        <v/>
      </c>
      <c r="H71" s="67"/>
      <c r="I71" s="368" t="str">
        <f t="shared" si="2"/>
        <v/>
      </c>
      <c r="J71" s="368" t="str">
        <f t="shared" si="3"/>
        <v/>
      </c>
      <c r="L71" s="363" t="str">
        <f t="shared" si="4"/>
        <v/>
      </c>
      <c r="M71" s="363" t="str">
        <f>IF($F71="","",IFERROR(IF('קיזוזים בגין איחורים'!H71=0,0,1),0))</f>
        <v/>
      </c>
      <c r="N71" s="363" t="str">
        <f t="shared" si="5"/>
        <v/>
      </c>
      <c r="O71" s="363" t="str">
        <f t="shared" si="0"/>
        <v/>
      </c>
    </row>
    <row r="72" spans="2:15" hidden="1" x14ac:dyDescent="0.35">
      <c r="B72" s="245" t="str">
        <f t="shared" si="1"/>
        <v/>
      </c>
      <c r="C72" s="346" t="str">
        <f>'קיזוזים בגין איחורים'!C72</f>
        <v/>
      </c>
      <c r="D72" s="346" t="str">
        <f>'קיזוזים בגין איחורים'!D72</f>
        <v/>
      </c>
      <c r="E72" s="346" t="str">
        <f>'קיזוזים בגין איחורים'!E72</f>
        <v/>
      </c>
      <c r="F72" s="346" t="str">
        <f>'קיזוזים בגין איחורים'!F72</f>
        <v/>
      </c>
      <c r="G72" s="367" t="str">
        <f>'קיזוזים בגין איחורים'!K72</f>
        <v/>
      </c>
      <c r="H72" s="67"/>
      <c r="I72" s="368" t="str">
        <f t="shared" si="2"/>
        <v/>
      </c>
      <c r="J72" s="368" t="str">
        <f t="shared" si="3"/>
        <v/>
      </c>
      <c r="L72" s="363" t="str">
        <f t="shared" si="4"/>
        <v/>
      </c>
      <c r="M72" s="363" t="str">
        <f>IF($F72="","",IFERROR(IF('קיזוזים בגין איחורים'!H72=0,0,1),0))</f>
        <v/>
      </c>
      <c r="N72" s="363" t="str">
        <f t="shared" si="5"/>
        <v/>
      </c>
      <c r="O72" s="363" t="str">
        <f t="shared" si="0"/>
        <v/>
      </c>
    </row>
    <row r="73" spans="2:15" hidden="1" x14ac:dyDescent="0.35">
      <c r="B73" s="245" t="str">
        <f t="shared" si="1"/>
        <v/>
      </c>
      <c r="C73" s="346" t="str">
        <f>'קיזוזים בגין איחורים'!C73</f>
        <v/>
      </c>
      <c r="D73" s="346" t="str">
        <f>'קיזוזים בגין איחורים'!D73</f>
        <v/>
      </c>
      <c r="E73" s="346" t="str">
        <f>'קיזוזים בגין איחורים'!E73</f>
        <v/>
      </c>
      <c r="F73" s="346" t="str">
        <f>'קיזוזים בגין איחורים'!F73</f>
        <v/>
      </c>
      <c r="G73" s="367" t="str">
        <f>'קיזוזים בגין איחורים'!K73</f>
        <v/>
      </c>
      <c r="H73" s="67"/>
      <c r="I73" s="368" t="str">
        <f t="shared" si="2"/>
        <v/>
      </c>
      <c r="J73" s="368" t="str">
        <f t="shared" si="3"/>
        <v/>
      </c>
      <c r="L73" s="363" t="str">
        <f t="shared" si="4"/>
        <v/>
      </c>
      <c r="M73" s="363" t="str">
        <f>IF($F73="","",IFERROR(IF('קיזוזים בגין איחורים'!H73=0,0,1),0))</f>
        <v/>
      </c>
      <c r="N73" s="363" t="str">
        <f t="shared" si="5"/>
        <v/>
      </c>
      <c r="O73" s="363" t="str">
        <f t="shared" si="0"/>
        <v/>
      </c>
    </row>
    <row r="74" spans="2:15" hidden="1" x14ac:dyDescent="0.35">
      <c r="B74" s="245" t="str">
        <f t="shared" si="1"/>
        <v/>
      </c>
      <c r="C74" s="346" t="str">
        <f>'קיזוזים בגין איחורים'!C74</f>
        <v/>
      </c>
      <c r="D74" s="346" t="str">
        <f>'קיזוזים בגין איחורים'!D74</f>
        <v/>
      </c>
      <c r="E74" s="346" t="str">
        <f>'קיזוזים בגין איחורים'!E74</f>
        <v/>
      </c>
      <c r="F74" s="346" t="str">
        <f>'קיזוזים בגין איחורים'!F74</f>
        <v/>
      </c>
      <c r="G74" s="367" t="str">
        <f>'קיזוזים בגין איחורים'!K74</f>
        <v/>
      </c>
      <c r="H74" s="67"/>
      <c r="I74" s="368" t="str">
        <f t="shared" si="2"/>
        <v/>
      </c>
      <c r="J74" s="368" t="str">
        <f t="shared" si="3"/>
        <v/>
      </c>
      <c r="L74" s="363" t="str">
        <f t="shared" si="4"/>
        <v/>
      </c>
      <c r="M74" s="363" t="str">
        <f>IF($F74="","",IFERROR(IF('קיזוזים בגין איחורים'!H74=0,0,1),0))</f>
        <v/>
      </c>
      <c r="N74" s="363" t="str">
        <f t="shared" si="5"/>
        <v/>
      </c>
      <c r="O74" s="363" t="str">
        <f t="shared" si="0"/>
        <v/>
      </c>
    </row>
    <row r="75" spans="2:15" hidden="1" x14ac:dyDescent="0.35">
      <c r="B75" s="245" t="str">
        <f t="shared" si="1"/>
        <v/>
      </c>
      <c r="C75" s="346" t="str">
        <f>'קיזוזים בגין איחורים'!C75</f>
        <v/>
      </c>
      <c r="D75" s="346" t="str">
        <f>'קיזוזים בגין איחורים'!D75</f>
        <v/>
      </c>
      <c r="E75" s="346" t="str">
        <f>'קיזוזים בגין איחורים'!E75</f>
        <v/>
      </c>
      <c r="F75" s="346" t="str">
        <f>'קיזוזים בגין איחורים'!F75</f>
        <v/>
      </c>
      <c r="G75" s="367" t="str">
        <f>'קיזוזים בגין איחורים'!K75</f>
        <v/>
      </c>
      <c r="H75" s="67"/>
      <c r="I75" s="368" t="str">
        <f t="shared" si="2"/>
        <v/>
      </c>
      <c r="J75" s="368" t="str">
        <f t="shared" si="3"/>
        <v/>
      </c>
      <c r="L75" s="363" t="str">
        <f t="shared" si="4"/>
        <v/>
      </c>
      <c r="M75" s="363" t="str">
        <f>IF($F75="","",IFERROR(IF('קיזוזים בגין איחורים'!H75=0,0,1),0))</f>
        <v/>
      </c>
      <c r="N75" s="363" t="str">
        <f t="shared" si="5"/>
        <v/>
      </c>
      <c r="O75" s="363" t="str">
        <f t="shared" si="0"/>
        <v/>
      </c>
    </row>
    <row r="76" spans="2:15" hidden="1" x14ac:dyDescent="0.35">
      <c r="B76" s="245" t="str">
        <f t="shared" si="1"/>
        <v/>
      </c>
      <c r="C76" s="346" t="str">
        <f>'קיזוזים בגין איחורים'!C76</f>
        <v/>
      </c>
      <c r="D76" s="346" t="str">
        <f>'קיזוזים בגין איחורים'!D76</f>
        <v/>
      </c>
      <c r="E76" s="346" t="str">
        <f>'קיזוזים בגין איחורים'!E76</f>
        <v/>
      </c>
      <c r="F76" s="346" t="str">
        <f>'קיזוזים בגין איחורים'!F76</f>
        <v/>
      </c>
      <c r="G76" s="367" t="str">
        <f>'קיזוזים בגין איחורים'!K76</f>
        <v/>
      </c>
      <c r="H76" s="67"/>
      <c r="I76" s="368" t="str">
        <f t="shared" si="2"/>
        <v/>
      </c>
      <c r="J76" s="368" t="str">
        <f t="shared" si="3"/>
        <v/>
      </c>
      <c r="L76" s="363" t="str">
        <f t="shared" si="4"/>
        <v/>
      </c>
      <c r="M76" s="363" t="str">
        <f>IF($F76="","",IFERROR(IF('קיזוזים בגין איחורים'!H76=0,0,1),0))</f>
        <v/>
      </c>
      <c r="N76" s="363" t="str">
        <f t="shared" si="5"/>
        <v/>
      </c>
      <c r="O76" s="363" t="str">
        <f t="shared" si="0"/>
        <v/>
      </c>
    </row>
    <row r="77" spans="2:15" hidden="1" x14ac:dyDescent="0.35">
      <c r="B77" s="245" t="str">
        <f t="shared" si="1"/>
        <v/>
      </c>
      <c r="C77" s="346" t="str">
        <f>'קיזוזים בגין איחורים'!C77</f>
        <v/>
      </c>
      <c r="D77" s="346" t="str">
        <f>'קיזוזים בגין איחורים'!D77</f>
        <v/>
      </c>
      <c r="E77" s="346" t="str">
        <f>'קיזוזים בגין איחורים'!E77</f>
        <v/>
      </c>
      <c r="F77" s="346" t="str">
        <f>'קיזוזים בגין איחורים'!F77</f>
        <v/>
      </c>
      <c r="G77" s="367" t="str">
        <f>'קיזוזים בגין איחורים'!K77</f>
        <v/>
      </c>
      <c r="H77" s="67"/>
      <c r="I77" s="368" t="str">
        <f t="shared" si="2"/>
        <v/>
      </c>
      <c r="J77" s="368" t="str">
        <f t="shared" si="3"/>
        <v/>
      </c>
      <c r="L77" s="363" t="str">
        <f t="shared" si="4"/>
        <v/>
      </c>
      <c r="M77" s="363" t="str">
        <f>IF($F77="","",IFERROR(IF('קיזוזים בגין איחורים'!H77=0,0,1),0))</f>
        <v/>
      </c>
      <c r="N77" s="363" t="str">
        <f t="shared" si="5"/>
        <v/>
      </c>
      <c r="O77" s="363" t="str">
        <f t="shared" si="0"/>
        <v/>
      </c>
    </row>
    <row r="78" spans="2:15" hidden="1" x14ac:dyDescent="0.35">
      <c r="B78" s="245" t="str">
        <f t="shared" si="1"/>
        <v/>
      </c>
      <c r="C78" s="346" t="str">
        <f>'קיזוזים בגין איחורים'!C78</f>
        <v/>
      </c>
      <c r="D78" s="346" t="str">
        <f>'קיזוזים בגין איחורים'!D78</f>
        <v/>
      </c>
      <c r="E78" s="346" t="str">
        <f>'קיזוזים בגין איחורים'!E78</f>
        <v/>
      </c>
      <c r="F78" s="346" t="str">
        <f>'קיזוזים בגין איחורים'!F78</f>
        <v/>
      </c>
      <c r="G78" s="367" t="str">
        <f>'קיזוזים בגין איחורים'!K78</f>
        <v/>
      </c>
      <c r="H78" s="67"/>
      <c r="I78" s="368" t="str">
        <f t="shared" si="2"/>
        <v/>
      </c>
      <c r="J78" s="368" t="str">
        <f t="shared" si="3"/>
        <v/>
      </c>
      <c r="L78" s="363" t="str">
        <f t="shared" si="4"/>
        <v/>
      </c>
      <c r="M78" s="363" t="str">
        <f>IF($F78="","",IFERROR(IF('קיזוזים בגין איחורים'!H78=0,0,1),0))</f>
        <v/>
      </c>
      <c r="N78" s="363" t="str">
        <f t="shared" si="5"/>
        <v/>
      </c>
      <c r="O78" s="363" t="str">
        <f t="shared" si="0"/>
        <v/>
      </c>
    </row>
    <row r="79" spans="2:15" hidden="1" x14ac:dyDescent="0.35">
      <c r="B79" s="245" t="str">
        <f t="shared" si="1"/>
        <v/>
      </c>
      <c r="C79" s="346" t="str">
        <f>'קיזוזים בגין איחורים'!C79</f>
        <v/>
      </c>
      <c r="D79" s="346" t="str">
        <f>'קיזוזים בגין איחורים'!D79</f>
        <v/>
      </c>
      <c r="E79" s="346" t="str">
        <f>'קיזוזים בגין איחורים'!E79</f>
        <v/>
      </c>
      <c r="F79" s="346" t="str">
        <f>'קיזוזים בגין איחורים'!F79</f>
        <v/>
      </c>
      <c r="G79" s="367" t="str">
        <f>'קיזוזים בגין איחורים'!K79</f>
        <v/>
      </c>
      <c r="H79" s="67"/>
      <c r="I79" s="368" t="str">
        <f t="shared" si="2"/>
        <v/>
      </c>
      <c r="J79" s="368" t="str">
        <f t="shared" si="3"/>
        <v/>
      </c>
      <c r="L79" s="363" t="str">
        <f t="shared" si="4"/>
        <v/>
      </c>
      <c r="M79" s="363" t="str">
        <f>IF($F79="","",IFERROR(IF('קיזוזים בגין איחורים'!H79=0,0,1),0))</f>
        <v/>
      </c>
      <c r="N79" s="363" t="str">
        <f t="shared" si="5"/>
        <v/>
      </c>
      <c r="O79" s="363" t="str">
        <f t="shared" si="0"/>
        <v/>
      </c>
    </row>
    <row r="80" spans="2:15" hidden="1" x14ac:dyDescent="0.35">
      <c r="B80" s="245" t="str">
        <f t="shared" si="1"/>
        <v/>
      </c>
      <c r="C80" s="346" t="str">
        <f>'קיזוזים בגין איחורים'!C80</f>
        <v/>
      </c>
      <c r="D80" s="346" t="str">
        <f>'קיזוזים בגין איחורים'!D80</f>
        <v/>
      </c>
      <c r="E80" s="346" t="str">
        <f>'קיזוזים בגין איחורים'!E80</f>
        <v/>
      </c>
      <c r="F80" s="346" t="str">
        <f>'קיזוזים בגין איחורים'!F80</f>
        <v/>
      </c>
      <c r="G80" s="367" t="str">
        <f>'קיזוזים בגין איחורים'!K80</f>
        <v/>
      </c>
      <c r="H80" s="67"/>
      <c r="I80" s="368" t="str">
        <f t="shared" si="2"/>
        <v/>
      </c>
      <c r="J80" s="368" t="str">
        <f t="shared" si="3"/>
        <v/>
      </c>
      <c r="L80" s="363" t="str">
        <f t="shared" si="4"/>
        <v/>
      </c>
      <c r="M80" s="363" t="str">
        <f>IF($F80="","",IFERROR(IF('קיזוזים בגין איחורים'!H80=0,0,1),0))</f>
        <v/>
      </c>
      <c r="N80" s="363" t="str">
        <f t="shared" si="5"/>
        <v/>
      </c>
      <c r="O80" s="363" t="str">
        <f t="shared" si="0"/>
        <v/>
      </c>
    </row>
    <row r="81" spans="2:15" hidden="1" x14ac:dyDescent="0.35">
      <c r="B81" s="245" t="str">
        <f t="shared" si="1"/>
        <v/>
      </c>
      <c r="C81" s="346" t="str">
        <f>'קיזוזים בגין איחורים'!C81</f>
        <v/>
      </c>
      <c r="D81" s="346" t="str">
        <f>'קיזוזים בגין איחורים'!D81</f>
        <v/>
      </c>
      <c r="E81" s="346" t="str">
        <f>'קיזוזים בגין איחורים'!E81</f>
        <v/>
      </c>
      <c r="F81" s="346" t="str">
        <f>'קיזוזים בגין איחורים'!F81</f>
        <v/>
      </c>
      <c r="G81" s="367" t="str">
        <f>'קיזוזים בגין איחורים'!K81</f>
        <v/>
      </c>
      <c r="H81" s="67"/>
      <c r="I81" s="368" t="str">
        <f t="shared" si="2"/>
        <v/>
      </c>
      <c r="J81" s="368" t="str">
        <f t="shared" si="3"/>
        <v/>
      </c>
      <c r="L81" s="363" t="str">
        <f t="shared" si="4"/>
        <v/>
      </c>
      <c r="M81" s="363" t="str">
        <f>IF($F81="","",IFERROR(IF('קיזוזים בגין איחורים'!H81=0,0,1),0))</f>
        <v/>
      </c>
      <c r="N81" s="363" t="str">
        <f t="shared" si="5"/>
        <v/>
      </c>
      <c r="O81" s="363" t="str">
        <f t="shared" si="0"/>
        <v/>
      </c>
    </row>
    <row r="82" spans="2:15" hidden="1" x14ac:dyDescent="0.35">
      <c r="B82" s="245" t="str">
        <f t="shared" si="1"/>
        <v/>
      </c>
      <c r="C82" s="346" t="str">
        <f>'קיזוזים בגין איחורים'!C82</f>
        <v/>
      </c>
      <c r="D82" s="346" t="str">
        <f>'קיזוזים בגין איחורים'!D82</f>
        <v/>
      </c>
      <c r="E82" s="346" t="str">
        <f>'קיזוזים בגין איחורים'!E82</f>
        <v/>
      </c>
      <c r="F82" s="346" t="str">
        <f>'קיזוזים בגין איחורים'!F82</f>
        <v/>
      </c>
      <c r="G82" s="367" t="str">
        <f>'קיזוזים בגין איחורים'!K82</f>
        <v/>
      </c>
      <c r="H82" s="67"/>
      <c r="I82" s="368" t="str">
        <f t="shared" si="2"/>
        <v/>
      </c>
      <c r="J82" s="368" t="str">
        <f t="shared" si="3"/>
        <v/>
      </c>
      <c r="L82" s="363" t="str">
        <f t="shared" si="4"/>
        <v/>
      </c>
      <c r="M82" s="363" t="str">
        <f>IF($F82="","",IFERROR(IF('קיזוזים בגין איחורים'!H82=0,0,1),0))</f>
        <v/>
      </c>
      <c r="N82" s="363" t="str">
        <f t="shared" si="5"/>
        <v/>
      </c>
      <c r="O82" s="363" t="str">
        <f t="shared" si="0"/>
        <v/>
      </c>
    </row>
    <row r="83" spans="2:15" hidden="1" x14ac:dyDescent="0.35">
      <c r="B83" s="245" t="str">
        <f t="shared" si="1"/>
        <v/>
      </c>
      <c r="C83" s="346" t="str">
        <f>'קיזוזים בגין איחורים'!C83</f>
        <v/>
      </c>
      <c r="D83" s="346" t="str">
        <f>'קיזוזים בגין איחורים'!D83</f>
        <v/>
      </c>
      <c r="E83" s="346" t="str">
        <f>'קיזוזים בגין איחורים'!E83</f>
        <v/>
      </c>
      <c r="F83" s="346" t="str">
        <f>'קיזוזים בגין איחורים'!F83</f>
        <v/>
      </c>
      <c r="G83" s="367" t="str">
        <f>'קיזוזים בגין איחורים'!K83</f>
        <v/>
      </c>
      <c r="H83" s="67"/>
      <c r="I83" s="368" t="str">
        <f t="shared" si="2"/>
        <v/>
      </c>
      <c r="J83" s="368" t="str">
        <f t="shared" si="3"/>
        <v/>
      </c>
      <c r="L83" s="363" t="str">
        <f t="shared" si="4"/>
        <v/>
      </c>
      <c r="M83" s="363" t="str">
        <f>IF($F83="","",IFERROR(IF('קיזוזים בגין איחורים'!H83=0,0,1),0))</f>
        <v/>
      </c>
      <c r="N83" s="363" t="str">
        <f t="shared" si="5"/>
        <v/>
      </c>
      <c r="O83" s="363" t="str">
        <f t="shared" si="0"/>
        <v/>
      </c>
    </row>
    <row r="84" spans="2:15" hidden="1" x14ac:dyDescent="0.35">
      <c r="B84" s="245" t="str">
        <f t="shared" si="1"/>
        <v/>
      </c>
      <c r="C84" s="346" t="str">
        <f>'קיזוזים בגין איחורים'!C84</f>
        <v/>
      </c>
      <c r="D84" s="346" t="str">
        <f>'קיזוזים בגין איחורים'!D84</f>
        <v/>
      </c>
      <c r="E84" s="346" t="str">
        <f>'קיזוזים בגין איחורים'!E84</f>
        <v/>
      </c>
      <c r="F84" s="346" t="str">
        <f>'קיזוזים בגין איחורים'!F84</f>
        <v/>
      </c>
      <c r="G84" s="367" t="str">
        <f>'קיזוזים בגין איחורים'!K84</f>
        <v/>
      </c>
      <c r="H84" s="67"/>
      <c r="I84" s="368" t="str">
        <f t="shared" si="2"/>
        <v/>
      </c>
      <c r="J84" s="368" t="str">
        <f t="shared" si="3"/>
        <v/>
      </c>
      <c r="L84" s="363" t="str">
        <f t="shared" si="4"/>
        <v/>
      </c>
      <c r="M84" s="363" t="str">
        <f>IF($F84="","",IFERROR(IF('קיזוזים בגין איחורים'!H84=0,0,1),0))</f>
        <v/>
      </c>
      <c r="N84" s="363" t="str">
        <f t="shared" si="5"/>
        <v/>
      </c>
      <c r="O84" s="363" t="str">
        <f t="shared" si="0"/>
        <v/>
      </c>
    </row>
    <row r="85" spans="2:15" hidden="1" x14ac:dyDescent="0.35">
      <c r="B85" s="245" t="str">
        <f t="shared" si="1"/>
        <v/>
      </c>
      <c r="C85" s="346" t="str">
        <f>'קיזוזים בגין איחורים'!C85</f>
        <v/>
      </c>
      <c r="D85" s="346" t="str">
        <f>'קיזוזים בגין איחורים'!D85</f>
        <v/>
      </c>
      <c r="E85" s="346" t="str">
        <f>'קיזוזים בגין איחורים'!E85</f>
        <v/>
      </c>
      <c r="F85" s="346" t="str">
        <f>'קיזוזים בגין איחורים'!F85</f>
        <v/>
      </c>
      <c r="G85" s="367" t="str">
        <f>'קיזוזים בגין איחורים'!K85</f>
        <v/>
      </c>
      <c r="H85" s="67"/>
      <c r="I85" s="368" t="str">
        <f t="shared" si="2"/>
        <v/>
      </c>
      <c r="J85" s="368" t="str">
        <f t="shared" si="3"/>
        <v/>
      </c>
      <c r="L85" s="363" t="str">
        <f t="shared" si="4"/>
        <v/>
      </c>
      <c r="M85" s="363" t="str">
        <f>IF($F85="","",IFERROR(IF('קיזוזים בגין איחורים'!H85=0,0,1),0))</f>
        <v/>
      </c>
      <c r="N85" s="363" t="str">
        <f t="shared" si="5"/>
        <v/>
      </c>
      <c r="O85" s="363" t="str">
        <f t="shared" si="0"/>
        <v/>
      </c>
    </row>
    <row r="86" spans="2:15" hidden="1" x14ac:dyDescent="0.35">
      <c r="B86" s="245" t="str">
        <f t="shared" si="1"/>
        <v/>
      </c>
      <c r="C86" s="346" t="str">
        <f>'קיזוזים בגין איחורים'!C86</f>
        <v/>
      </c>
      <c r="D86" s="346" t="str">
        <f>'קיזוזים בגין איחורים'!D86</f>
        <v/>
      </c>
      <c r="E86" s="346" t="str">
        <f>'קיזוזים בגין איחורים'!E86</f>
        <v/>
      </c>
      <c r="F86" s="346" t="str">
        <f>'קיזוזים בגין איחורים'!F86</f>
        <v/>
      </c>
      <c r="G86" s="367" t="str">
        <f>'קיזוזים בגין איחורים'!K86</f>
        <v/>
      </c>
      <c r="H86" s="67"/>
      <c r="I86" s="368" t="str">
        <f t="shared" si="2"/>
        <v/>
      </c>
      <c r="J86" s="368" t="str">
        <f t="shared" si="3"/>
        <v/>
      </c>
      <c r="L86" s="363" t="str">
        <f t="shared" si="4"/>
        <v/>
      </c>
      <c r="M86" s="363" t="str">
        <f>IF($F86="","",IFERROR(IF('קיזוזים בגין איחורים'!H86=0,0,1),0))</f>
        <v/>
      </c>
      <c r="N86" s="363" t="str">
        <f t="shared" si="5"/>
        <v/>
      </c>
      <c r="O86" s="363" t="str">
        <f t="shared" si="0"/>
        <v/>
      </c>
    </row>
    <row r="87" spans="2:15" hidden="1" x14ac:dyDescent="0.35">
      <c r="B87" s="245" t="str">
        <f t="shared" si="1"/>
        <v/>
      </c>
      <c r="C87" s="346" t="str">
        <f>'קיזוזים בגין איחורים'!C87</f>
        <v/>
      </c>
      <c r="D87" s="346" t="str">
        <f>'קיזוזים בגין איחורים'!D87</f>
        <v/>
      </c>
      <c r="E87" s="346" t="str">
        <f>'קיזוזים בגין איחורים'!E87</f>
        <v/>
      </c>
      <c r="F87" s="346" t="str">
        <f>'קיזוזים בגין איחורים'!F87</f>
        <v/>
      </c>
      <c r="G87" s="367" t="str">
        <f>'קיזוזים בגין איחורים'!K87</f>
        <v/>
      </c>
      <c r="H87" s="67"/>
      <c r="I87" s="368" t="str">
        <f t="shared" si="2"/>
        <v/>
      </c>
      <c r="J87" s="368" t="str">
        <f t="shared" si="3"/>
        <v/>
      </c>
      <c r="L87" s="363" t="str">
        <f t="shared" si="4"/>
        <v/>
      </c>
      <c r="M87" s="363" t="str">
        <f>IF($F87="","",IFERROR(IF('קיזוזים בגין איחורים'!H87=0,0,1),0))</f>
        <v/>
      </c>
      <c r="N87" s="363" t="str">
        <f t="shared" si="5"/>
        <v/>
      </c>
      <c r="O87" s="363" t="str">
        <f t="shared" si="0"/>
        <v/>
      </c>
    </row>
    <row r="88" spans="2:15" hidden="1" x14ac:dyDescent="0.35">
      <c r="B88" s="245" t="str">
        <f t="shared" si="1"/>
        <v/>
      </c>
      <c r="C88" s="346" t="str">
        <f>'קיזוזים בגין איחורים'!C88</f>
        <v/>
      </c>
      <c r="D88" s="346" t="str">
        <f>'קיזוזים בגין איחורים'!D88</f>
        <v/>
      </c>
      <c r="E88" s="346" t="str">
        <f>'קיזוזים בגין איחורים'!E88</f>
        <v/>
      </c>
      <c r="F88" s="346" t="str">
        <f>'קיזוזים בגין איחורים'!F88</f>
        <v/>
      </c>
      <c r="G88" s="367" t="str">
        <f>'קיזוזים בגין איחורים'!K88</f>
        <v/>
      </c>
      <c r="H88" s="67"/>
      <c r="I88" s="368" t="str">
        <f t="shared" si="2"/>
        <v/>
      </c>
      <c r="J88" s="368" t="str">
        <f t="shared" si="3"/>
        <v/>
      </c>
      <c r="L88" s="363" t="str">
        <f t="shared" si="4"/>
        <v/>
      </c>
      <c r="M88" s="363" t="str">
        <f>IF($F88="","",IFERROR(IF('קיזוזים בגין איחורים'!H88=0,0,1),0))</f>
        <v/>
      </c>
      <c r="N88" s="363" t="str">
        <f t="shared" si="5"/>
        <v/>
      </c>
      <c r="O88" s="363" t="str">
        <f t="shared" si="0"/>
        <v/>
      </c>
    </row>
    <row r="89" spans="2:15" hidden="1" x14ac:dyDescent="0.35">
      <c r="B89" s="245" t="str">
        <f t="shared" si="1"/>
        <v/>
      </c>
      <c r="C89" s="346" t="str">
        <f>'קיזוזים בגין איחורים'!C89</f>
        <v/>
      </c>
      <c r="D89" s="346" t="str">
        <f>'קיזוזים בגין איחורים'!D89</f>
        <v/>
      </c>
      <c r="E89" s="346" t="str">
        <f>'קיזוזים בגין איחורים'!E89</f>
        <v/>
      </c>
      <c r="F89" s="346" t="str">
        <f>'קיזוזים בגין איחורים'!F89</f>
        <v/>
      </c>
      <c r="G89" s="367" t="str">
        <f>'קיזוזים בגין איחורים'!K89</f>
        <v/>
      </c>
      <c r="H89" s="67"/>
      <c r="I89" s="368" t="str">
        <f t="shared" si="2"/>
        <v/>
      </c>
      <c r="J89" s="368" t="str">
        <f t="shared" si="3"/>
        <v/>
      </c>
      <c r="L89" s="363" t="str">
        <f t="shared" si="4"/>
        <v/>
      </c>
      <c r="M89" s="363" t="str">
        <f>IF($F89="","",IFERROR(IF('קיזוזים בגין איחורים'!H89=0,0,1),0))</f>
        <v/>
      </c>
      <c r="N89" s="363" t="str">
        <f t="shared" si="5"/>
        <v/>
      </c>
      <c r="O89" s="363" t="str">
        <f t="shared" si="0"/>
        <v/>
      </c>
    </row>
    <row r="90" spans="2:15" hidden="1" x14ac:dyDescent="0.35">
      <c r="B90" s="245" t="str">
        <f t="shared" si="1"/>
        <v/>
      </c>
      <c r="C90" s="346" t="str">
        <f>'קיזוזים בגין איחורים'!C90</f>
        <v/>
      </c>
      <c r="D90" s="346" t="str">
        <f>'קיזוזים בגין איחורים'!D90</f>
        <v/>
      </c>
      <c r="E90" s="346" t="str">
        <f>'קיזוזים בגין איחורים'!E90</f>
        <v/>
      </c>
      <c r="F90" s="346" t="str">
        <f>'קיזוזים בגין איחורים'!F90</f>
        <v/>
      </c>
      <c r="G90" s="367" t="str">
        <f>'קיזוזים בגין איחורים'!K90</f>
        <v/>
      </c>
      <c r="H90" s="67"/>
      <c r="I90" s="368" t="str">
        <f t="shared" si="2"/>
        <v/>
      </c>
      <c r="J90" s="368" t="str">
        <f t="shared" si="3"/>
        <v/>
      </c>
      <c r="L90" s="363" t="str">
        <f t="shared" si="4"/>
        <v/>
      </c>
      <c r="M90" s="363" t="str">
        <f>IF($F90="","",IFERROR(IF('קיזוזים בגין איחורים'!H90=0,0,1),0))</f>
        <v/>
      </c>
      <c r="N90" s="363" t="str">
        <f t="shared" si="5"/>
        <v/>
      </c>
      <c r="O90" s="363" t="str">
        <f t="shared" si="0"/>
        <v/>
      </c>
    </row>
    <row r="91" spans="2:15" hidden="1" x14ac:dyDescent="0.35">
      <c r="B91" s="245" t="str">
        <f t="shared" si="1"/>
        <v/>
      </c>
      <c r="C91" s="346" t="str">
        <f>'קיזוזים בגין איחורים'!C91</f>
        <v/>
      </c>
      <c r="D91" s="346" t="str">
        <f>'קיזוזים בגין איחורים'!D91</f>
        <v/>
      </c>
      <c r="E91" s="346" t="str">
        <f>'קיזוזים בגין איחורים'!E91</f>
        <v/>
      </c>
      <c r="F91" s="346" t="str">
        <f>'קיזוזים בגין איחורים'!F91</f>
        <v/>
      </c>
      <c r="G91" s="367" t="str">
        <f>'קיזוזים בגין איחורים'!K91</f>
        <v/>
      </c>
      <c r="H91" s="67"/>
      <c r="I91" s="368" t="str">
        <f t="shared" si="2"/>
        <v/>
      </c>
      <c r="J91" s="368" t="str">
        <f t="shared" si="3"/>
        <v/>
      </c>
      <c r="L91" s="363" t="str">
        <f t="shared" si="4"/>
        <v/>
      </c>
      <c r="M91" s="363" t="str">
        <f>IF($F91="","",IFERROR(IF('קיזוזים בגין איחורים'!H91=0,0,1),0))</f>
        <v/>
      </c>
      <c r="N91" s="363" t="str">
        <f t="shared" si="5"/>
        <v/>
      </c>
      <c r="O91" s="363" t="str">
        <f t="shared" si="0"/>
        <v/>
      </c>
    </row>
    <row r="92" spans="2:15" hidden="1" x14ac:dyDescent="0.35">
      <c r="B92" s="245" t="str">
        <f t="shared" si="1"/>
        <v/>
      </c>
      <c r="C92" s="346" t="str">
        <f>'קיזוזים בגין איחורים'!C92</f>
        <v/>
      </c>
      <c r="D92" s="346" t="str">
        <f>'קיזוזים בגין איחורים'!D92</f>
        <v/>
      </c>
      <c r="E92" s="346" t="str">
        <f>'קיזוזים בגין איחורים'!E92</f>
        <v/>
      </c>
      <c r="F92" s="346" t="str">
        <f>'קיזוזים בגין איחורים'!F92</f>
        <v/>
      </c>
      <c r="G92" s="367" t="str">
        <f>'קיזוזים בגין איחורים'!K92</f>
        <v/>
      </c>
      <c r="H92" s="67"/>
      <c r="I92" s="368" t="str">
        <f t="shared" si="2"/>
        <v/>
      </c>
      <c r="J92" s="368" t="str">
        <f t="shared" si="3"/>
        <v/>
      </c>
      <c r="L92" s="363" t="str">
        <f t="shared" si="4"/>
        <v/>
      </c>
      <c r="M92" s="363" t="str">
        <f>IF($F92="","",IFERROR(IF('קיזוזים בגין איחורים'!H92=0,0,1),0))</f>
        <v/>
      </c>
      <c r="N92" s="363" t="str">
        <f t="shared" si="5"/>
        <v/>
      </c>
      <c r="O92" s="363" t="str">
        <f t="shared" si="0"/>
        <v/>
      </c>
    </row>
    <row r="93" spans="2:15" hidden="1" x14ac:dyDescent="0.35">
      <c r="B93" s="245" t="str">
        <f t="shared" si="1"/>
        <v/>
      </c>
      <c r="C93" s="346" t="str">
        <f>'קיזוזים בגין איחורים'!C93</f>
        <v/>
      </c>
      <c r="D93" s="346" t="str">
        <f>'קיזוזים בגין איחורים'!D93</f>
        <v/>
      </c>
      <c r="E93" s="346" t="str">
        <f>'קיזוזים בגין איחורים'!E93</f>
        <v/>
      </c>
      <c r="F93" s="346" t="str">
        <f>'קיזוזים בגין איחורים'!F93</f>
        <v/>
      </c>
      <c r="G93" s="367" t="str">
        <f>'קיזוזים בגין איחורים'!K93</f>
        <v/>
      </c>
      <c r="H93" s="67"/>
      <c r="I93" s="368" t="str">
        <f t="shared" si="2"/>
        <v/>
      </c>
      <c r="J93" s="368" t="str">
        <f t="shared" si="3"/>
        <v/>
      </c>
      <c r="L93" s="363" t="str">
        <f t="shared" si="4"/>
        <v/>
      </c>
      <c r="M93" s="363" t="str">
        <f>IF($F93="","",IFERROR(IF('קיזוזים בגין איחורים'!H93=0,0,1),0))</f>
        <v/>
      </c>
      <c r="N93" s="363" t="str">
        <f t="shared" si="5"/>
        <v/>
      </c>
      <c r="O93" s="363" t="str">
        <f t="shared" si="0"/>
        <v/>
      </c>
    </row>
    <row r="94" spans="2:15" hidden="1" x14ac:dyDescent="0.35">
      <c r="B94" s="245" t="str">
        <f t="shared" si="1"/>
        <v/>
      </c>
      <c r="C94" s="346" t="str">
        <f>'קיזוזים בגין איחורים'!C94</f>
        <v/>
      </c>
      <c r="D94" s="346" t="str">
        <f>'קיזוזים בגין איחורים'!D94</f>
        <v/>
      </c>
      <c r="E94" s="346" t="str">
        <f>'קיזוזים בגין איחורים'!E94</f>
        <v/>
      </c>
      <c r="F94" s="346" t="str">
        <f>'קיזוזים בגין איחורים'!F94</f>
        <v/>
      </c>
      <c r="G94" s="367" t="str">
        <f>'קיזוזים בגין איחורים'!K94</f>
        <v/>
      </c>
      <c r="H94" s="67"/>
      <c r="I94" s="368" t="str">
        <f t="shared" si="2"/>
        <v/>
      </c>
      <c r="J94" s="368" t="str">
        <f t="shared" si="3"/>
        <v/>
      </c>
      <c r="L94" s="363" t="str">
        <f t="shared" si="4"/>
        <v/>
      </c>
      <c r="M94" s="363" t="str">
        <f>IF($F94="","",IFERROR(IF('קיזוזים בגין איחורים'!H94=0,0,1),0))</f>
        <v/>
      </c>
      <c r="N94" s="363" t="str">
        <f t="shared" si="5"/>
        <v/>
      </c>
      <c r="O94" s="363" t="str">
        <f t="shared" si="0"/>
        <v/>
      </c>
    </row>
    <row r="95" spans="2:15" hidden="1" x14ac:dyDescent="0.35">
      <c r="B95" s="245" t="str">
        <f t="shared" si="1"/>
        <v/>
      </c>
      <c r="C95" s="346" t="str">
        <f>'קיזוזים בגין איחורים'!C95</f>
        <v/>
      </c>
      <c r="D95" s="346" t="str">
        <f>'קיזוזים בגין איחורים'!D95</f>
        <v/>
      </c>
      <c r="E95" s="346" t="str">
        <f>'קיזוזים בגין איחורים'!E95</f>
        <v/>
      </c>
      <c r="F95" s="346" t="str">
        <f>'קיזוזים בגין איחורים'!F95</f>
        <v/>
      </c>
      <c r="G95" s="367" t="str">
        <f>'קיזוזים בגין איחורים'!K95</f>
        <v/>
      </c>
      <c r="H95" s="67"/>
      <c r="I95" s="368" t="str">
        <f t="shared" si="2"/>
        <v/>
      </c>
      <c r="J95" s="368" t="str">
        <f t="shared" si="3"/>
        <v/>
      </c>
      <c r="L95" s="363" t="str">
        <f t="shared" si="4"/>
        <v/>
      </c>
      <c r="M95" s="363" t="str">
        <f>IF($F95="","",IFERROR(IF('קיזוזים בגין איחורים'!H95=0,0,1),0))</f>
        <v/>
      </c>
      <c r="N95" s="363" t="str">
        <f t="shared" si="5"/>
        <v/>
      </c>
      <c r="O95" s="363" t="str">
        <f t="shared" ref="O95:O130" si="6">IF($F95="","",IF(N95=1,0,$N$27*$G95/$M$27))</f>
        <v/>
      </c>
    </row>
    <row r="96" spans="2:15" hidden="1" x14ac:dyDescent="0.35">
      <c r="B96" s="245" t="str">
        <f t="shared" ref="B96:B130" si="7">IF(F96="","",ROW()-30)</f>
        <v/>
      </c>
      <c r="C96" s="346" t="str">
        <f>'קיזוזים בגין איחורים'!C96</f>
        <v/>
      </c>
      <c r="D96" s="346" t="str">
        <f>'קיזוזים בגין איחורים'!D96</f>
        <v/>
      </c>
      <c r="E96" s="346" t="str">
        <f>'קיזוזים בגין איחורים'!E96</f>
        <v/>
      </c>
      <c r="F96" s="346" t="str">
        <f>'קיזוזים בגין איחורים'!F96</f>
        <v/>
      </c>
      <c r="G96" s="367" t="str">
        <f>'קיזוזים בגין איחורים'!K96</f>
        <v/>
      </c>
      <c r="H96" s="67"/>
      <c r="I96" s="368" t="str">
        <f t="shared" ref="I96:I130" si="8">IF($F96="","",IF(H96&gt;G96,$Q$1,G96-H96))</f>
        <v/>
      </c>
      <c r="J96" s="368" t="str">
        <f t="shared" ref="J96:J130" si="9">IF($F96="","",I96+O96)</f>
        <v/>
      </c>
      <c r="L96" s="363" t="str">
        <f t="shared" ref="L96:L130" si="10">IF($F96="","",IFERROR(IF(H96=0,0,1),0))</f>
        <v/>
      </c>
      <c r="M96" s="363" t="str">
        <f>IF($F96="","",IFERROR(IF('קיזוזים בגין איחורים'!H96=0,0,1),0))</f>
        <v/>
      </c>
      <c r="N96" s="363" t="str">
        <f t="shared" ref="N96:N130" si="11">IF($F96="","",IF(OR(M96=1,L96=1),1,0))</f>
        <v/>
      </c>
      <c r="O96" s="363" t="str">
        <f t="shared" si="6"/>
        <v/>
      </c>
    </row>
    <row r="97" spans="2:15" hidden="1" x14ac:dyDescent="0.35">
      <c r="B97" s="245" t="str">
        <f t="shared" si="7"/>
        <v/>
      </c>
      <c r="C97" s="346" t="str">
        <f>'קיזוזים בגין איחורים'!C97</f>
        <v/>
      </c>
      <c r="D97" s="346" t="str">
        <f>'קיזוזים בגין איחורים'!D97</f>
        <v/>
      </c>
      <c r="E97" s="346" t="str">
        <f>'קיזוזים בגין איחורים'!E97</f>
        <v/>
      </c>
      <c r="F97" s="346" t="str">
        <f>'קיזוזים בגין איחורים'!F97</f>
        <v/>
      </c>
      <c r="G97" s="367" t="str">
        <f>'קיזוזים בגין איחורים'!K97</f>
        <v/>
      </c>
      <c r="H97" s="67"/>
      <c r="I97" s="368" t="str">
        <f t="shared" si="8"/>
        <v/>
      </c>
      <c r="J97" s="368" t="str">
        <f t="shared" si="9"/>
        <v/>
      </c>
      <c r="L97" s="363" t="str">
        <f t="shared" si="10"/>
        <v/>
      </c>
      <c r="M97" s="363" t="str">
        <f>IF($F97="","",IFERROR(IF('קיזוזים בגין איחורים'!H97=0,0,1),0))</f>
        <v/>
      </c>
      <c r="N97" s="363" t="str">
        <f t="shared" si="11"/>
        <v/>
      </c>
      <c r="O97" s="363" t="str">
        <f t="shared" si="6"/>
        <v/>
      </c>
    </row>
    <row r="98" spans="2:15" hidden="1" x14ac:dyDescent="0.35">
      <c r="B98" s="245" t="str">
        <f t="shared" si="7"/>
        <v/>
      </c>
      <c r="C98" s="346" t="str">
        <f>'קיזוזים בגין איחורים'!C98</f>
        <v/>
      </c>
      <c r="D98" s="346" t="str">
        <f>'קיזוזים בגין איחורים'!D98</f>
        <v/>
      </c>
      <c r="E98" s="346" t="str">
        <f>'קיזוזים בגין איחורים'!E98</f>
        <v/>
      </c>
      <c r="F98" s="346" t="str">
        <f>'קיזוזים בגין איחורים'!F98</f>
        <v/>
      </c>
      <c r="G98" s="367" t="str">
        <f>'קיזוזים בגין איחורים'!K98</f>
        <v/>
      </c>
      <c r="H98" s="67"/>
      <c r="I98" s="368" t="str">
        <f t="shared" si="8"/>
        <v/>
      </c>
      <c r="J98" s="368" t="str">
        <f t="shared" si="9"/>
        <v/>
      </c>
      <c r="L98" s="363" t="str">
        <f t="shared" si="10"/>
        <v/>
      </c>
      <c r="M98" s="363" t="str">
        <f>IF($F98="","",IFERROR(IF('קיזוזים בגין איחורים'!H98=0,0,1),0))</f>
        <v/>
      </c>
      <c r="N98" s="363" t="str">
        <f t="shared" si="11"/>
        <v/>
      </c>
      <c r="O98" s="363" t="str">
        <f t="shared" si="6"/>
        <v/>
      </c>
    </row>
    <row r="99" spans="2:15" hidden="1" x14ac:dyDescent="0.35">
      <c r="B99" s="245" t="str">
        <f t="shared" si="7"/>
        <v/>
      </c>
      <c r="C99" s="346" t="str">
        <f>'קיזוזים בגין איחורים'!C99</f>
        <v/>
      </c>
      <c r="D99" s="346" t="str">
        <f>'קיזוזים בגין איחורים'!D99</f>
        <v/>
      </c>
      <c r="E99" s="346" t="str">
        <f>'קיזוזים בגין איחורים'!E99</f>
        <v/>
      </c>
      <c r="F99" s="346" t="str">
        <f>'קיזוזים בגין איחורים'!F99</f>
        <v/>
      </c>
      <c r="G99" s="367" t="str">
        <f>'קיזוזים בגין איחורים'!K99</f>
        <v/>
      </c>
      <c r="H99" s="67"/>
      <c r="I99" s="368" t="str">
        <f t="shared" si="8"/>
        <v/>
      </c>
      <c r="J99" s="368" t="str">
        <f t="shared" si="9"/>
        <v/>
      </c>
      <c r="L99" s="363" t="str">
        <f t="shared" si="10"/>
        <v/>
      </c>
      <c r="M99" s="363" t="str">
        <f>IF($F99="","",IFERROR(IF('קיזוזים בגין איחורים'!H99=0,0,1),0))</f>
        <v/>
      </c>
      <c r="N99" s="363" t="str">
        <f t="shared" si="11"/>
        <v/>
      </c>
      <c r="O99" s="363" t="str">
        <f t="shared" si="6"/>
        <v/>
      </c>
    </row>
    <row r="100" spans="2:15" hidden="1" x14ac:dyDescent="0.35">
      <c r="B100" s="245" t="str">
        <f t="shared" si="7"/>
        <v/>
      </c>
      <c r="C100" s="346" t="str">
        <f>'קיזוזים בגין איחורים'!C100</f>
        <v/>
      </c>
      <c r="D100" s="346" t="str">
        <f>'קיזוזים בגין איחורים'!D100</f>
        <v/>
      </c>
      <c r="E100" s="346" t="str">
        <f>'קיזוזים בגין איחורים'!E100</f>
        <v/>
      </c>
      <c r="F100" s="346" t="str">
        <f>'קיזוזים בגין איחורים'!F100</f>
        <v/>
      </c>
      <c r="G100" s="367" t="str">
        <f>'קיזוזים בגין איחורים'!K100</f>
        <v/>
      </c>
      <c r="H100" s="67"/>
      <c r="I100" s="368" t="str">
        <f t="shared" si="8"/>
        <v/>
      </c>
      <c r="J100" s="368" t="str">
        <f t="shared" si="9"/>
        <v/>
      </c>
      <c r="L100" s="363" t="str">
        <f t="shared" si="10"/>
        <v/>
      </c>
      <c r="M100" s="363" t="str">
        <f>IF($F100="","",IFERROR(IF('קיזוזים בגין איחורים'!H100=0,0,1),0))</f>
        <v/>
      </c>
      <c r="N100" s="363" t="str">
        <f t="shared" si="11"/>
        <v/>
      </c>
      <c r="O100" s="363" t="str">
        <f t="shared" si="6"/>
        <v/>
      </c>
    </row>
    <row r="101" spans="2:15" hidden="1" x14ac:dyDescent="0.35">
      <c r="B101" s="245" t="str">
        <f t="shared" si="7"/>
        <v/>
      </c>
      <c r="C101" s="346" t="str">
        <f>'קיזוזים בגין איחורים'!C101</f>
        <v/>
      </c>
      <c r="D101" s="346" t="str">
        <f>'קיזוזים בגין איחורים'!D101</f>
        <v/>
      </c>
      <c r="E101" s="346" t="str">
        <f>'קיזוזים בגין איחורים'!E101</f>
        <v/>
      </c>
      <c r="F101" s="346" t="str">
        <f>'קיזוזים בגין איחורים'!F101</f>
        <v/>
      </c>
      <c r="G101" s="367" t="str">
        <f>'קיזוזים בגין איחורים'!K101</f>
        <v/>
      </c>
      <c r="H101" s="67"/>
      <c r="I101" s="368" t="str">
        <f t="shared" si="8"/>
        <v/>
      </c>
      <c r="J101" s="368" t="str">
        <f t="shared" si="9"/>
        <v/>
      </c>
      <c r="L101" s="363" t="str">
        <f t="shared" si="10"/>
        <v/>
      </c>
      <c r="M101" s="363" t="str">
        <f>IF($F101="","",IFERROR(IF('קיזוזים בגין איחורים'!H101=0,0,1),0))</f>
        <v/>
      </c>
      <c r="N101" s="363" t="str">
        <f t="shared" si="11"/>
        <v/>
      </c>
      <c r="O101" s="363" t="str">
        <f t="shared" si="6"/>
        <v/>
      </c>
    </row>
    <row r="102" spans="2:15" hidden="1" x14ac:dyDescent="0.35">
      <c r="B102" s="245" t="str">
        <f t="shared" si="7"/>
        <v/>
      </c>
      <c r="C102" s="346" t="str">
        <f>'קיזוזים בגין איחורים'!C102</f>
        <v/>
      </c>
      <c r="D102" s="346" t="str">
        <f>'קיזוזים בגין איחורים'!D102</f>
        <v/>
      </c>
      <c r="E102" s="346" t="str">
        <f>'קיזוזים בגין איחורים'!E102</f>
        <v/>
      </c>
      <c r="F102" s="346" t="str">
        <f>'קיזוזים בגין איחורים'!F102</f>
        <v/>
      </c>
      <c r="G102" s="367" t="str">
        <f>'קיזוזים בגין איחורים'!K102</f>
        <v/>
      </c>
      <c r="H102" s="67"/>
      <c r="I102" s="368" t="str">
        <f t="shared" si="8"/>
        <v/>
      </c>
      <c r="J102" s="368" t="str">
        <f t="shared" si="9"/>
        <v/>
      </c>
      <c r="L102" s="363" t="str">
        <f t="shared" si="10"/>
        <v/>
      </c>
      <c r="M102" s="363" t="str">
        <f>IF($F102="","",IFERROR(IF('קיזוזים בגין איחורים'!H102=0,0,1),0))</f>
        <v/>
      </c>
      <c r="N102" s="363" t="str">
        <f t="shared" si="11"/>
        <v/>
      </c>
      <c r="O102" s="363" t="str">
        <f t="shared" si="6"/>
        <v/>
      </c>
    </row>
    <row r="103" spans="2:15" hidden="1" x14ac:dyDescent="0.35">
      <c r="B103" s="245" t="str">
        <f t="shared" si="7"/>
        <v/>
      </c>
      <c r="C103" s="346" t="str">
        <f>'קיזוזים בגין איחורים'!C103</f>
        <v/>
      </c>
      <c r="D103" s="346" t="str">
        <f>'קיזוזים בגין איחורים'!D103</f>
        <v/>
      </c>
      <c r="E103" s="346" t="str">
        <f>'קיזוזים בגין איחורים'!E103</f>
        <v/>
      </c>
      <c r="F103" s="346" t="str">
        <f>'קיזוזים בגין איחורים'!F103</f>
        <v/>
      </c>
      <c r="G103" s="367" t="str">
        <f>'קיזוזים בגין איחורים'!K103</f>
        <v/>
      </c>
      <c r="H103" s="67"/>
      <c r="I103" s="368" t="str">
        <f t="shared" si="8"/>
        <v/>
      </c>
      <c r="J103" s="368" t="str">
        <f t="shared" si="9"/>
        <v/>
      </c>
      <c r="L103" s="363" t="str">
        <f t="shared" si="10"/>
        <v/>
      </c>
      <c r="M103" s="363" t="str">
        <f>IF($F103="","",IFERROR(IF('קיזוזים בגין איחורים'!H103=0,0,1),0))</f>
        <v/>
      </c>
      <c r="N103" s="363" t="str">
        <f t="shared" si="11"/>
        <v/>
      </c>
      <c r="O103" s="363" t="str">
        <f t="shared" si="6"/>
        <v/>
      </c>
    </row>
    <row r="104" spans="2:15" hidden="1" x14ac:dyDescent="0.35">
      <c r="B104" s="245" t="str">
        <f t="shared" si="7"/>
        <v/>
      </c>
      <c r="C104" s="346" t="str">
        <f>'קיזוזים בגין איחורים'!C104</f>
        <v/>
      </c>
      <c r="D104" s="346" t="str">
        <f>'קיזוזים בגין איחורים'!D104</f>
        <v/>
      </c>
      <c r="E104" s="346" t="str">
        <f>'קיזוזים בגין איחורים'!E104</f>
        <v/>
      </c>
      <c r="F104" s="346" t="str">
        <f>'קיזוזים בגין איחורים'!F104</f>
        <v/>
      </c>
      <c r="G104" s="367" t="str">
        <f>'קיזוזים בגין איחורים'!K104</f>
        <v/>
      </c>
      <c r="H104" s="67"/>
      <c r="I104" s="368" t="str">
        <f t="shared" si="8"/>
        <v/>
      </c>
      <c r="J104" s="368" t="str">
        <f t="shared" si="9"/>
        <v/>
      </c>
      <c r="L104" s="363" t="str">
        <f t="shared" si="10"/>
        <v/>
      </c>
      <c r="M104" s="363" t="str">
        <f>IF($F104="","",IFERROR(IF('קיזוזים בגין איחורים'!H104=0,0,1),0))</f>
        <v/>
      </c>
      <c r="N104" s="363" t="str">
        <f t="shared" si="11"/>
        <v/>
      </c>
      <c r="O104" s="363" t="str">
        <f t="shared" si="6"/>
        <v/>
      </c>
    </row>
    <row r="105" spans="2:15" hidden="1" x14ac:dyDescent="0.35">
      <c r="B105" s="245" t="str">
        <f t="shared" si="7"/>
        <v/>
      </c>
      <c r="C105" s="346" t="str">
        <f>'קיזוזים בגין איחורים'!C105</f>
        <v/>
      </c>
      <c r="D105" s="346" t="str">
        <f>'קיזוזים בגין איחורים'!D105</f>
        <v/>
      </c>
      <c r="E105" s="346" t="str">
        <f>'קיזוזים בגין איחורים'!E105</f>
        <v/>
      </c>
      <c r="F105" s="346" t="str">
        <f>'קיזוזים בגין איחורים'!F105</f>
        <v/>
      </c>
      <c r="G105" s="367" t="str">
        <f>'קיזוזים בגין איחורים'!K105</f>
        <v/>
      </c>
      <c r="H105" s="67"/>
      <c r="I105" s="368" t="str">
        <f t="shared" si="8"/>
        <v/>
      </c>
      <c r="J105" s="368" t="str">
        <f t="shared" si="9"/>
        <v/>
      </c>
      <c r="L105" s="363" t="str">
        <f t="shared" si="10"/>
        <v/>
      </c>
      <c r="M105" s="363" t="str">
        <f>IF($F105="","",IFERROR(IF('קיזוזים בגין איחורים'!H105=0,0,1),0))</f>
        <v/>
      </c>
      <c r="N105" s="363" t="str">
        <f t="shared" si="11"/>
        <v/>
      </c>
      <c r="O105" s="363" t="str">
        <f t="shared" si="6"/>
        <v/>
      </c>
    </row>
    <row r="106" spans="2:15" ht="21" hidden="1" customHeight="1" x14ac:dyDescent="0.35">
      <c r="B106" s="245" t="str">
        <f t="shared" si="7"/>
        <v/>
      </c>
      <c r="C106" s="346" t="str">
        <f>'קיזוזים בגין איחורים'!C106</f>
        <v/>
      </c>
      <c r="D106" s="346" t="str">
        <f>'קיזוזים בגין איחורים'!D106</f>
        <v/>
      </c>
      <c r="E106" s="346" t="str">
        <f>'קיזוזים בגין איחורים'!E106</f>
        <v/>
      </c>
      <c r="F106" s="346" t="str">
        <f>'קיזוזים בגין איחורים'!F106</f>
        <v/>
      </c>
      <c r="G106" s="367" t="str">
        <f>'קיזוזים בגין איחורים'!K106</f>
        <v/>
      </c>
      <c r="H106" s="67"/>
      <c r="I106" s="368" t="str">
        <f t="shared" si="8"/>
        <v/>
      </c>
      <c r="J106" s="368" t="str">
        <f t="shared" si="9"/>
        <v/>
      </c>
      <c r="L106" s="363" t="str">
        <f t="shared" si="10"/>
        <v/>
      </c>
      <c r="M106" s="363" t="str">
        <f>IF($F106="","",IFERROR(IF('קיזוזים בגין איחורים'!H106=0,0,1),0))</f>
        <v/>
      </c>
      <c r="N106" s="363" t="str">
        <f t="shared" si="11"/>
        <v/>
      </c>
      <c r="O106" s="363" t="str">
        <f t="shared" si="6"/>
        <v/>
      </c>
    </row>
    <row r="107" spans="2:15" hidden="1" x14ac:dyDescent="0.35">
      <c r="B107" s="245" t="str">
        <f t="shared" si="7"/>
        <v/>
      </c>
      <c r="C107" s="346" t="str">
        <f>'קיזוזים בגין איחורים'!C107</f>
        <v/>
      </c>
      <c r="D107" s="346" t="str">
        <f>'קיזוזים בגין איחורים'!D107</f>
        <v/>
      </c>
      <c r="E107" s="346" t="str">
        <f>'קיזוזים בגין איחורים'!E107</f>
        <v/>
      </c>
      <c r="F107" s="346" t="str">
        <f>'קיזוזים בגין איחורים'!F107</f>
        <v/>
      </c>
      <c r="G107" s="367" t="str">
        <f>'קיזוזים בגין איחורים'!K107</f>
        <v/>
      </c>
      <c r="H107" s="67"/>
      <c r="I107" s="368" t="str">
        <f t="shared" si="8"/>
        <v/>
      </c>
      <c r="J107" s="368" t="str">
        <f t="shared" si="9"/>
        <v/>
      </c>
      <c r="L107" s="363" t="str">
        <f t="shared" si="10"/>
        <v/>
      </c>
      <c r="M107" s="363" t="str">
        <f>IF($F107="","",IFERROR(IF('קיזוזים בגין איחורים'!H107=0,0,1),0))</f>
        <v/>
      </c>
      <c r="N107" s="363" t="str">
        <f t="shared" si="11"/>
        <v/>
      </c>
      <c r="O107" s="363" t="str">
        <f t="shared" si="6"/>
        <v/>
      </c>
    </row>
    <row r="108" spans="2:15" hidden="1" x14ac:dyDescent="0.35">
      <c r="B108" s="245" t="str">
        <f t="shared" si="7"/>
        <v/>
      </c>
      <c r="C108" s="346" t="str">
        <f>'קיזוזים בגין איחורים'!C108</f>
        <v/>
      </c>
      <c r="D108" s="346" t="str">
        <f>'קיזוזים בגין איחורים'!D108</f>
        <v/>
      </c>
      <c r="E108" s="346" t="str">
        <f>'קיזוזים בגין איחורים'!E108</f>
        <v/>
      </c>
      <c r="F108" s="346" t="str">
        <f>'קיזוזים בגין איחורים'!F108</f>
        <v/>
      </c>
      <c r="G108" s="367" t="str">
        <f>'קיזוזים בגין איחורים'!K108</f>
        <v/>
      </c>
      <c r="H108" s="67"/>
      <c r="I108" s="368" t="str">
        <f t="shared" si="8"/>
        <v/>
      </c>
      <c r="J108" s="368" t="str">
        <f t="shared" si="9"/>
        <v/>
      </c>
      <c r="L108" s="363" t="str">
        <f t="shared" si="10"/>
        <v/>
      </c>
      <c r="M108" s="363" t="str">
        <f>IF($F108="","",IFERROR(IF('קיזוזים בגין איחורים'!H108=0,0,1),0))</f>
        <v/>
      </c>
      <c r="N108" s="363" t="str">
        <f t="shared" si="11"/>
        <v/>
      </c>
      <c r="O108" s="363" t="str">
        <f t="shared" si="6"/>
        <v/>
      </c>
    </row>
    <row r="109" spans="2:15" hidden="1" x14ac:dyDescent="0.35">
      <c r="B109" s="245" t="str">
        <f t="shared" si="7"/>
        <v/>
      </c>
      <c r="C109" s="346" t="str">
        <f>'קיזוזים בגין איחורים'!C109</f>
        <v/>
      </c>
      <c r="D109" s="346" t="str">
        <f>'קיזוזים בגין איחורים'!D109</f>
        <v/>
      </c>
      <c r="E109" s="346" t="str">
        <f>'קיזוזים בגין איחורים'!E109</f>
        <v/>
      </c>
      <c r="F109" s="346" t="str">
        <f>'קיזוזים בגין איחורים'!F109</f>
        <v/>
      </c>
      <c r="G109" s="367" t="str">
        <f>'קיזוזים בגין איחורים'!K109</f>
        <v/>
      </c>
      <c r="H109" s="67"/>
      <c r="I109" s="368" t="str">
        <f t="shared" si="8"/>
        <v/>
      </c>
      <c r="J109" s="368" t="str">
        <f t="shared" si="9"/>
        <v/>
      </c>
      <c r="L109" s="363" t="str">
        <f t="shared" si="10"/>
        <v/>
      </c>
      <c r="M109" s="363" t="str">
        <f>IF($F109="","",IFERROR(IF('קיזוזים בגין איחורים'!H109=0,0,1),0))</f>
        <v/>
      </c>
      <c r="N109" s="363" t="str">
        <f t="shared" si="11"/>
        <v/>
      </c>
      <c r="O109" s="363" t="str">
        <f t="shared" si="6"/>
        <v/>
      </c>
    </row>
    <row r="110" spans="2:15" hidden="1" x14ac:dyDescent="0.35">
      <c r="B110" s="245" t="str">
        <f t="shared" si="7"/>
        <v/>
      </c>
      <c r="C110" s="346" t="str">
        <f>'קיזוזים בגין איחורים'!C110</f>
        <v/>
      </c>
      <c r="D110" s="346" t="str">
        <f>'קיזוזים בגין איחורים'!D110</f>
        <v/>
      </c>
      <c r="E110" s="346" t="str">
        <f>'קיזוזים בגין איחורים'!E110</f>
        <v/>
      </c>
      <c r="F110" s="346" t="str">
        <f>'קיזוזים בגין איחורים'!F110</f>
        <v/>
      </c>
      <c r="G110" s="367" t="str">
        <f>'קיזוזים בגין איחורים'!K110</f>
        <v/>
      </c>
      <c r="H110" s="67"/>
      <c r="I110" s="368" t="str">
        <f t="shared" si="8"/>
        <v/>
      </c>
      <c r="J110" s="368" t="str">
        <f t="shared" si="9"/>
        <v/>
      </c>
      <c r="L110" s="363" t="str">
        <f t="shared" si="10"/>
        <v/>
      </c>
      <c r="M110" s="363" t="str">
        <f>IF($F110="","",IFERROR(IF('קיזוזים בגין איחורים'!H110=0,0,1),0))</f>
        <v/>
      </c>
      <c r="N110" s="363" t="str">
        <f t="shared" si="11"/>
        <v/>
      </c>
      <c r="O110" s="363" t="str">
        <f t="shared" si="6"/>
        <v/>
      </c>
    </row>
    <row r="111" spans="2:15" hidden="1" x14ac:dyDescent="0.35">
      <c r="B111" s="245" t="str">
        <f t="shared" si="7"/>
        <v/>
      </c>
      <c r="C111" s="346" t="str">
        <f>'קיזוזים בגין איחורים'!C111</f>
        <v/>
      </c>
      <c r="D111" s="346" t="str">
        <f>'קיזוזים בגין איחורים'!D111</f>
        <v/>
      </c>
      <c r="E111" s="346" t="str">
        <f>'קיזוזים בגין איחורים'!E111</f>
        <v/>
      </c>
      <c r="F111" s="346" t="str">
        <f>'קיזוזים בגין איחורים'!F111</f>
        <v/>
      </c>
      <c r="G111" s="367" t="str">
        <f>'קיזוזים בגין איחורים'!K111</f>
        <v/>
      </c>
      <c r="H111" s="67"/>
      <c r="I111" s="368" t="str">
        <f t="shared" si="8"/>
        <v/>
      </c>
      <c r="J111" s="368" t="str">
        <f t="shared" si="9"/>
        <v/>
      </c>
      <c r="L111" s="363" t="str">
        <f t="shared" si="10"/>
        <v/>
      </c>
      <c r="M111" s="363" t="str">
        <f>IF($F111="","",IFERROR(IF('קיזוזים בגין איחורים'!H111=0,0,1),0))</f>
        <v/>
      </c>
      <c r="N111" s="363" t="str">
        <f t="shared" si="11"/>
        <v/>
      </c>
      <c r="O111" s="363" t="str">
        <f t="shared" si="6"/>
        <v/>
      </c>
    </row>
    <row r="112" spans="2:15" hidden="1" x14ac:dyDescent="0.35">
      <c r="B112" s="245" t="str">
        <f t="shared" si="7"/>
        <v/>
      </c>
      <c r="C112" s="346" t="str">
        <f>'קיזוזים בגין איחורים'!C112</f>
        <v/>
      </c>
      <c r="D112" s="346" t="str">
        <f>'קיזוזים בגין איחורים'!D112</f>
        <v/>
      </c>
      <c r="E112" s="346" t="str">
        <f>'קיזוזים בגין איחורים'!E112</f>
        <v/>
      </c>
      <c r="F112" s="346" t="str">
        <f>'קיזוזים בגין איחורים'!F112</f>
        <v/>
      </c>
      <c r="G112" s="367" t="str">
        <f>'קיזוזים בגין איחורים'!K112</f>
        <v/>
      </c>
      <c r="H112" s="67"/>
      <c r="I112" s="368" t="str">
        <f t="shared" si="8"/>
        <v/>
      </c>
      <c r="J112" s="368" t="str">
        <f t="shared" si="9"/>
        <v/>
      </c>
      <c r="L112" s="363" t="str">
        <f t="shared" si="10"/>
        <v/>
      </c>
      <c r="M112" s="363" t="str">
        <f>IF($F112="","",IFERROR(IF('קיזוזים בגין איחורים'!H112=0,0,1),0))</f>
        <v/>
      </c>
      <c r="N112" s="363" t="str">
        <f t="shared" si="11"/>
        <v/>
      </c>
      <c r="O112" s="363" t="str">
        <f t="shared" si="6"/>
        <v/>
      </c>
    </row>
    <row r="113" spans="2:15" hidden="1" x14ac:dyDescent="0.35">
      <c r="B113" s="245" t="str">
        <f t="shared" si="7"/>
        <v/>
      </c>
      <c r="C113" s="346" t="str">
        <f>'קיזוזים בגין איחורים'!C113</f>
        <v/>
      </c>
      <c r="D113" s="346" t="str">
        <f>'קיזוזים בגין איחורים'!D113</f>
        <v/>
      </c>
      <c r="E113" s="346" t="str">
        <f>'קיזוזים בגין איחורים'!E113</f>
        <v/>
      </c>
      <c r="F113" s="346" t="str">
        <f>'קיזוזים בגין איחורים'!F113</f>
        <v/>
      </c>
      <c r="G113" s="367" t="str">
        <f>'קיזוזים בגין איחורים'!K113</f>
        <v/>
      </c>
      <c r="H113" s="67"/>
      <c r="I113" s="368" t="str">
        <f t="shared" si="8"/>
        <v/>
      </c>
      <c r="J113" s="368" t="str">
        <f t="shared" si="9"/>
        <v/>
      </c>
      <c r="L113" s="363" t="str">
        <f t="shared" si="10"/>
        <v/>
      </c>
      <c r="M113" s="363" t="str">
        <f>IF($F113="","",IFERROR(IF('קיזוזים בגין איחורים'!H113=0,0,1),0))</f>
        <v/>
      </c>
      <c r="N113" s="363" t="str">
        <f t="shared" si="11"/>
        <v/>
      </c>
      <c r="O113" s="363" t="str">
        <f t="shared" si="6"/>
        <v/>
      </c>
    </row>
    <row r="114" spans="2:15" hidden="1" x14ac:dyDescent="0.35">
      <c r="B114" s="245" t="str">
        <f t="shared" si="7"/>
        <v/>
      </c>
      <c r="C114" s="346" t="str">
        <f>'קיזוזים בגין איחורים'!C114</f>
        <v/>
      </c>
      <c r="D114" s="346" t="str">
        <f>'קיזוזים בגין איחורים'!D114</f>
        <v/>
      </c>
      <c r="E114" s="346" t="str">
        <f>'קיזוזים בגין איחורים'!E114</f>
        <v/>
      </c>
      <c r="F114" s="346" t="str">
        <f>'קיזוזים בגין איחורים'!F114</f>
        <v/>
      </c>
      <c r="G114" s="367" t="str">
        <f>'קיזוזים בגין איחורים'!K114</f>
        <v/>
      </c>
      <c r="H114" s="67"/>
      <c r="I114" s="368" t="str">
        <f t="shared" si="8"/>
        <v/>
      </c>
      <c r="J114" s="368" t="str">
        <f t="shared" si="9"/>
        <v/>
      </c>
      <c r="L114" s="363" t="str">
        <f t="shared" si="10"/>
        <v/>
      </c>
      <c r="M114" s="363" t="str">
        <f>IF($F114="","",IFERROR(IF('קיזוזים בגין איחורים'!H114=0,0,1),0))</f>
        <v/>
      </c>
      <c r="N114" s="363" t="str">
        <f t="shared" si="11"/>
        <v/>
      </c>
      <c r="O114" s="363" t="str">
        <f t="shared" si="6"/>
        <v/>
      </c>
    </row>
    <row r="115" spans="2:15" hidden="1" x14ac:dyDescent="0.35">
      <c r="B115" s="245" t="str">
        <f t="shared" si="7"/>
        <v/>
      </c>
      <c r="C115" s="346" t="str">
        <f>'קיזוזים בגין איחורים'!C115</f>
        <v/>
      </c>
      <c r="D115" s="346" t="str">
        <f>'קיזוזים בגין איחורים'!D115</f>
        <v/>
      </c>
      <c r="E115" s="346" t="str">
        <f>'קיזוזים בגין איחורים'!E115</f>
        <v/>
      </c>
      <c r="F115" s="346" t="str">
        <f>'קיזוזים בגין איחורים'!F115</f>
        <v/>
      </c>
      <c r="G115" s="367" t="str">
        <f>'קיזוזים בגין איחורים'!K115</f>
        <v/>
      </c>
      <c r="H115" s="67"/>
      <c r="I115" s="368" t="str">
        <f t="shared" si="8"/>
        <v/>
      </c>
      <c r="J115" s="368" t="str">
        <f t="shared" si="9"/>
        <v/>
      </c>
      <c r="L115" s="363" t="str">
        <f t="shared" si="10"/>
        <v/>
      </c>
      <c r="M115" s="363" t="str">
        <f>IF($F115="","",IFERROR(IF('קיזוזים בגין איחורים'!H115=0,0,1),0))</f>
        <v/>
      </c>
      <c r="N115" s="363" t="str">
        <f t="shared" si="11"/>
        <v/>
      </c>
      <c r="O115" s="363" t="str">
        <f t="shared" si="6"/>
        <v/>
      </c>
    </row>
    <row r="116" spans="2:15" hidden="1" x14ac:dyDescent="0.35">
      <c r="B116" s="245" t="str">
        <f t="shared" si="7"/>
        <v/>
      </c>
      <c r="C116" s="346" t="str">
        <f>'קיזוזים בגין איחורים'!C116</f>
        <v/>
      </c>
      <c r="D116" s="346" t="str">
        <f>'קיזוזים בגין איחורים'!D116</f>
        <v/>
      </c>
      <c r="E116" s="346" t="str">
        <f>'קיזוזים בגין איחורים'!E116</f>
        <v/>
      </c>
      <c r="F116" s="346" t="str">
        <f>'קיזוזים בגין איחורים'!F116</f>
        <v/>
      </c>
      <c r="G116" s="367" t="str">
        <f>'קיזוזים בגין איחורים'!K116</f>
        <v/>
      </c>
      <c r="H116" s="67"/>
      <c r="I116" s="368" t="str">
        <f t="shared" si="8"/>
        <v/>
      </c>
      <c r="J116" s="368" t="str">
        <f t="shared" si="9"/>
        <v/>
      </c>
      <c r="L116" s="363" t="str">
        <f t="shared" si="10"/>
        <v/>
      </c>
      <c r="M116" s="363" t="str">
        <f>IF($F116="","",IFERROR(IF('קיזוזים בגין איחורים'!H116=0,0,1),0))</f>
        <v/>
      </c>
      <c r="N116" s="363" t="str">
        <f t="shared" si="11"/>
        <v/>
      </c>
      <c r="O116" s="363" t="str">
        <f t="shared" si="6"/>
        <v/>
      </c>
    </row>
    <row r="117" spans="2:15" hidden="1" x14ac:dyDescent="0.35">
      <c r="B117" s="245" t="str">
        <f t="shared" si="7"/>
        <v/>
      </c>
      <c r="C117" s="346" t="str">
        <f>'קיזוזים בגין איחורים'!C117</f>
        <v/>
      </c>
      <c r="D117" s="346" t="str">
        <f>'קיזוזים בגין איחורים'!D117</f>
        <v/>
      </c>
      <c r="E117" s="346" t="str">
        <f>'קיזוזים בגין איחורים'!E117</f>
        <v/>
      </c>
      <c r="F117" s="346" t="str">
        <f>'קיזוזים בגין איחורים'!F117</f>
        <v/>
      </c>
      <c r="G117" s="367" t="str">
        <f>'קיזוזים בגין איחורים'!K117</f>
        <v/>
      </c>
      <c r="H117" s="67"/>
      <c r="I117" s="368" t="str">
        <f t="shared" si="8"/>
        <v/>
      </c>
      <c r="J117" s="368" t="str">
        <f t="shared" si="9"/>
        <v/>
      </c>
      <c r="L117" s="363" t="str">
        <f t="shared" si="10"/>
        <v/>
      </c>
      <c r="M117" s="363" t="str">
        <f>IF($F117="","",IFERROR(IF('קיזוזים בגין איחורים'!H117=0,0,1),0))</f>
        <v/>
      </c>
      <c r="N117" s="363" t="str">
        <f t="shared" si="11"/>
        <v/>
      </c>
      <c r="O117" s="363" t="str">
        <f t="shared" si="6"/>
        <v/>
      </c>
    </row>
    <row r="118" spans="2:15" hidden="1" x14ac:dyDescent="0.35">
      <c r="B118" s="245" t="str">
        <f t="shared" si="7"/>
        <v/>
      </c>
      <c r="C118" s="346" t="str">
        <f>'קיזוזים בגין איחורים'!C118</f>
        <v/>
      </c>
      <c r="D118" s="346" t="str">
        <f>'קיזוזים בגין איחורים'!D118</f>
        <v/>
      </c>
      <c r="E118" s="346" t="str">
        <f>'קיזוזים בגין איחורים'!E118</f>
        <v/>
      </c>
      <c r="F118" s="346" t="str">
        <f>'קיזוזים בגין איחורים'!F118</f>
        <v/>
      </c>
      <c r="G118" s="367" t="str">
        <f>'קיזוזים בגין איחורים'!K118</f>
        <v/>
      </c>
      <c r="H118" s="67"/>
      <c r="I118" s="368" t="str">
        <f t="shared" si="8"/>
        <v/>
      </c>
      <c r="J118" s="368" t="str">
        <f t="shared" si="9"/>
        <v/>
      </c>
      <c r="L118" s="363" t="str">
        <f t="shared" si="10"/>
        <v/>
      </c>
      <c r="M118" s="363" t="str">
        <f>IF($F118="","",IFERROR(IF('קיזוזים בגין איחורים'!H118=0,0,1),0))</f>
        <v/>
      </c>
      <c r="N118" s="363" t="str">
        <f t="shared" si="11"/>
        <v/>
      </c>
      <c r="O118" s="363" t="str">
        <f t="shared" si="6"/>
        <v/>
      </c>
    </row>
    <row r="119" spans="2:15" hidden="1" x14ac:dyDescent="0.35">
      <c r="B119" s="245" t="str">
        <f t="shared" si="7"/>
        <v/>
      </c>
      <c r="C119" s="346" t="str">
        <f>'קיזוזים בגין איחורים'!C119</f>
        <v/>
      </c>
      <c r="D119" s="346" t="str">
        <f>'קיזוזים בגין איחורים'!D119</f>
        <v/>
      </c>
      <c r="E119" s="346" t="str">
        <f>'קיזוזים בגין איחורים'!E119</f>
        <v/>
      </c>
      <c r="F119" s="346" t="str">
        <f>'קיזוזים בגין איחורים'!F119</f>
        <v/>
      </c>
      <c r="G119" s="367" t="str">
        <f>'קיזוזים בגין איחורים'!K119</f>
        <v/>
      </c>
      <c r="H119" s="67"/>
      <c r="I119" s="368" t="str">
        <f t="shared" si="8"/>
        <v/>
      </c>
      <c r="J119" s="368" t="str">
        <f t="shared" si="9"/>
        <v/>
      </c>
      <c r="L119" s="363" t="str">
        <f t="shared" si="10"/>
        <v/>
      </c>
      <c r="M119" s="363" t="str">
        <f>IF($F119="","",IFERROR(IF('קיזוזים בגין איחורים'!H119=0,0,1),0))</f>
        <v/>
      </c>
      <c r="N119" s="363" t="str">
        <f t="shared" si="11"/>
        <v/>
      </c>
      <c r="O119" s="363" t="str">
        <f t="shared" si="6"/>
        <v/>
      </c>
    </row>
    <row r="120" spans="2:15" hidden="1" x14ac:dyDescent="0.35">
      <c r="B120" s="245" t="str">
        <f t="shared" si="7"/>
        <v/>
      </c>
      <c r="C120" s="346" t="str">
        <f>'קיזוזים בגין איחורים'!C120</f>
        <v/>
      </c>
      <c r="D120" s="346" t="str">
        <f>'קיזוזים בגין איחורים'!D120</f>
        <v/>
      </c>
      <c r="E120" s="346" t="str">
        <f>'קיזוזים בגין איחורים'!E120</f>
        <v/>
      </c>
      <c r="F120" s="346" t="str">
        <f>'קיזוזים בגין איחורים'!F120</f>
        <v/>
      </c>
      <c r="G120" s="367" t="str">
        <f>'קיזוזים בגין איחורים'!K120</f>
        <v/>
      </c>
      <c r="H120" s="67"/>
      <c r="I120" s="368" t="str">
        <f t="shared" si="8"/>
        <v/>
      </c>
      <c r="J120" s="368" t="str">
        <f t="shared" si="9"/>
        <v/>
      </c>
      <c r="L120" s="363" t="str">
        <f t="shared" si="10"/>
        <v/>
      </c>
      <c r="M120" s="363" t="str">
        <f>IF($F120="","",IFERROR(IF('קיזוזים בגין איחורים'!H120=0,0,1),0))</f>
        <v/>
      </c>
      <c r="N120" s="363" t="str">
        <f t="shared" si="11"/>
        <v/>
      </c>
      <c r="O120" s="363" t="str">
        <f t="shared" si="6"/>
        <v/>
      </c>
    </row>
    <row r="121" spans="2:15" hidden="1" x14ac:dyDescent="0.35">
      <c r="B121" s="245" t="str">
        <f t="shared" si="7"/>
        <v/>
      </c>
      <c r="C121" s="346" t="str">
        <f>'קיזוזים בגין איחורים'!C121</f>
        <v/>
      </c>
      <c r="D121" s="346" t="str">
        <f>'קיזוזים בגין איחורים'!D121</f>
        <v/>
      </c>
      <c r="E121" s="346" t="str">
        <f>'קיזוזים בגין איחורים'!E121</f>
        <v/>
      </c>
      <c r="F121" s="346" t="str">
        <f>'קיזוזים בגין איחורים'!F121</f>
        <v/>
      </c>
      <c r="G121" s="367" t="str">
        <f>'קיזוזים בגין איחורים'!K121</f>
        <v/>
      </c>
      <c r="H121" s="67"/>
      <c r="I121" s="368" t="str">
        <f t="shared" si="8"/>
        <v/>
      </c>
      <c r="J121" s="368" t="str">
        <f t="shared" si="9"/>
        <v/>
      </c>
      <c r="L121" s="363" t="str">
        <f t="shared" si="10"/>
        <v/>
      </c>
      <c r="M121" s="363" t="str">
        <f>IF($F121="","",IFERROR(IF('קיזוזים בגין איחורים'!H121=0,0,1),0))</f>
        <v/>
      </c>
      <c r="N121" s="363" t="str">
        <f t="shared" si="11"/>
        <v/>
      </c>
      <c r="O121" s="363" t="str">
        <f t="shared" si="6"/>
        <v/>
      </c>
    </row>
    <row r="122" spans="2:15" hidden="1" x14ac:dyDescent="0.35">
      <c r="B122" s="245" t="str">
        <f t="shared" si="7"/>
        <v/>
      </c>
      <c r="C122" s="346" t="str">
        <f>'קיזוזים בגין איחורים'!C122</f>
        <v/>
      </c>
      <c r="D122" s="346" t="str">
        <f>'קיזוזים בגין איחורים'!D122</f>
        <v/>
      </c>
      <c r="E122" s="346" t="str">
        <f>'קיזוזים בגין איחורים'!E122</f>
        <v/>
      </c>
      <c r="F122" s="346" t="str">
        <f>'קיזוזים בגין איחורים'!F122</f>
        <v/>
      </c>
      <c r="G122" s="367" t="str">
        <f>'קיזוזים בגין איחורים'!K122</f>
        <v/>
      </c>
      <c r="H122" s="67"/>
      <c r="I122" s="368" t="str">
        <f t="shared" si="8"/>
        <v/>
      </c>
      <c r="J122" s="368" t="str">
        <f t="shared" si="9"/>
        <v/>
      </c>
      <c r="L122" s="363" t="str">
        <f t="shared" si="10"/>
        <v/>
      </c>
      <c r="M122" s="363" t="str">
        <f>IF($F122="","",IFERROR(IF('קיזוזים בגין איחורים'!H122=0,0,1),0))</f>
        <v/>
      </c>
      <c r="N122" s="363" t="str">
        <f t="shared" si="11"/>
        <v/>
      </c>
      <c r="O122" s="363" t="str">
        <f t="shared" si="6"/>
        <v/>
      </c>
    </row>
    <row r="123" spans="2:15" hidden="1" x14ac:dyDescent="0.35">
      <c r="B123" s="245" t="str">
        <f t="shared" si="7"/>
        <v/>
      </c>
      <c r="C123" s="346" t="str">
        <f>'קיזוזים בגין איחורים'!C123</f>
        <v/>
      </c>
      <c r="D123" s="346" t="str">
        <f>'קיזוזים בגין איחורים'!D123</f>
        <v/>
      </c>
      <c r="E123" s="346" t="str">
        <f>'קיזוזים בגין איחורים'!E123</f>
        <v/>
      </c>
      <c r="F123" s="346" t="str">
        <f>'קיזוזים בגין איחורים'!F123</f>
        <v/>
      </c>
      <c r="G123" s="367" t="str">
        <f>'קיזוזים בגין איחורים'!K123</f>
        <v/>
      </c>
      <c r="H123" s="67"/>
      <c r="I123" s="368" t="str">
        <f t="shared" si="8"/>
        <v/>
      </c>
      <c r="J123" s="368" t="str">
        <f t="shared" si="9"/>
        <v/>
      </c>
      <c r="L123" s="363" t="str">
        <f t="shared" si="10"/>
        <v/>
      </c>
      <c r="M123" s="363" t="str">
        <f>IF($F123="","",IFERROR(IF('קיזוזים בגין איחורים'!H123=0,0,1),0))</f>
        <v/>
      </c>
      <c r="N123" s="363" t="str">
        <f t="shared" si="11"/>
        <v/>
      </c>
      <c r="O123" s="363" t="str">
        <f t="shared" si="6"/>
        <v/>
      </c>
    </row>
    <row r="124" spans="2:15" hidden="1" x14ac:dyDescent="0.35">
      <c r="B124" s="245" t="str">
        <f t="shared" si="7"/>
        <v/>
      </c>
      <c r="C124" s="346" t="str">
        <f>'קיזוזים בגין איחורים'!C124</f>
        <v/>
      </c>
      <c r="D124" s="346" t="str">
        <f>'קיזוזים בגין איחורים'!D124</f>
        <v/>
      </c>
      <c r="E124" s="346" t="str">
        <f>'קיזוזים בגין איחורים'!E124</f>
        <v/>
      </c>
      <c r="F124" s="346" t="str">
        <f>'קיזוזים בגין איחורים'!F124</f>
        <v/>
      </c>
      <c r="G124" s="367" t="str">
        <f>'קיזוזים בגין איחורים'!K124</f>
        <v/>
      </c>
      <c r="H124" s="67"/>
      <c r="I124" s="368" t="str">
        <f t="shared" si="8"/>
        <v/>
      </c>
      <c r="J124" s="368" t="str">
        <f t="shared" si="9"/>
        <v/>
      </c>
      <c r="L124" s="363" t="str">
        <f t="shared" si="10"/>
        <v/>
      </c>
      <c r="M124" s="363" t="str">
        <f>IF($F124="","",IFERROR(IF('קיזוזים בגין איחורים'!H124=0,0,1),0))</f>
        <v/>
      </c>
      <c r="N124" s="363" t="str">
        <f t="shared" si="11"/>
        <v/>
      </c>
      <c r="O124" s="363" t="str">
        <f t="shared" si="6"/>
        <v/>
      </c>
    </row>
    <row r="125" spans="2:15" hidden="1" x14ac:dyDescent="0.35">
      <c r="B125" s="245" t="str">
        <f t="shared" si="7"/>
        <v/>
      </c>
      <c r="C125" s="346" t="str">
        <f>'קיזוזים בגין איחורים'!C125</f>
        <v/>
      </c>
      <c r="D125" s="346" t="str">
        <f>'קיזוזים בגין איחורים'!D125</f>
        <v/>
      </c>
      <c r="E125" s="346" t="str">
        <f>'קיזוזים בגין איחורים'!E125</f>
        <v/>
      </c>
      <c r="F125" s="346" t="str">
        <f>'קיזוזים בגין איחורים'!F125</f>
        <v/>
      </c>
      <c r="G125" s="367" t="str">
        <f>'קיזוזים בגין איחורים'!K125</f>
        <v/>
      </c>
      <c r="H125" s="67"/>
      <c r="I125" s="368" t="str">
        <f t="shared" si="8"/>
        <v/>
      </c>
      <c r="J125" s="368" t="str">
        <f t="shared" si="9"/>
        <v/>
      </c>
      <c r="L125" s="363" t="str">
        <f t="shared" si="10"/>
        <v/>
      </c>
      <c r="M125" s="363" t="str">
        <f>IF($F125="","",IFERROR(IF('קיזוזים בגין איחורים'!H125=0,0,1),0))</f>
        <v/>
      </c>
      <c r="N125" s="363" t="str">
        <f t="shared" si="11"/>
        <v/>
      </c>
      <c r="O125" s="363" t="str">
        <f t="shared" si="6"/>
        <v/>
      </c>
    </row>
    <row r="126" spans="2:15" hidden="1" x14ac:dyDescent="0.35">
      <c r="B126" s="245" t="str">
        <f t="shared" si="7"/>
        <v/>
      </c>
      <c r="C126" s="346" t="str">
        <f>'קיזוזים בגין איחורים'!C126</f>
        <v/>
      </c>
      <c r="D126" s="346" t="str">
        <f>'קיזוזים בגין איחורים'!D126</f>
        <v/>
      </c>
      <c r="E126" s="346" t="str">
        <f>'קיזוזים בגין איחורים'!E126</f>
        <v/>
      </c>
      <c r="F126" s="346" t="str">
        <f>'קיזוזים בגין איחורים'!F126</f>
        <v/>
      </c>
      <c r="G126" s="367" t="str">
        <f>'קיזוזים בגין איחורים'!K126</f>
        <v/>
      </c>
      <c r="H126" s="67"/>
      <c r="I126" s="368" t="str">
        <f t="shared" si="8"/>
        <v/>
      </c>
      <c r="J126" s="368" t="str">
        <f t="shared" si="9"/>
        <v/>
      </c>
      <c r="L126" s="363" t="str">
        <f t="shared" si="10"/>
        <v/>
      </c>
      <c r="M126" s="363" t="str">
        <f>IF($F126="","",IFERROR(IF('קיזוזים בגין איחורים'!H126=0,0,1),0))</f>
        <v/>
      </c>
      <c r="N126" s="363" t="str">
        <f t="shared" si="11"/>
        <v/>
      </c>
      <c r="O126" s="363" t="str">
        <f t="shared" si="6"/>
        <v/>
      </c>
    </row>
    <row r="127" spans="2:15" hidden="1" x14ac:dyDescent="0.35">
      <c r="B127" s="245" t="str">
        <f t="shared" si="7"/>
        <v/>
      </c>
      <c r="C127" s="346" t="str">
        <f>'קיזוזים בגין איחורים'!C127</f>
        <v/>
      </c>
      <c r="D127" s="346" t="str">
        <f>'קיזוזים בגין איחורים'!D127</f>
        <v/>
      </c>
      <c r="E127" s="346" t="str">
        <f>'קיזוזים בגין איחורים'!E127</f>
        <v/>
      </c>
      <c r="F127" s="346" t="str">
        <f>'קיזוזים בגין איחורים'!F127</f>
        <v/>
      </c>
      <c r="G127" s="367" t="str">
        <f>'קיזוזים בגין איחורים'!K127</f>
        <v/>
      </c>
      <c r="H127" s="67"/>
      <c r="I127" s="368" t="str">
        <f t="shared" si="8"/>
        <v/>
      </c>
      <c r="J127" s="368" t="str">
        <f t="shared" si="9"/>
        <v/>
      </c>
      <c r="L127" s="363" t="str">
        <f t="shared" si="10"/>
        <v/>
      </c>
      <c r="M127" s="363" t="str">
        <f>IF($F127="","",IFERROR(IF('קיזוזים בגין איחורים'!H127=0,0,1),0))</f>
        <v/>
      </c>
      <c r="N127" s="363" t="str">
        <f t="shared" si="11"/>
        <v/>
      </c>
      <c r="O127" s="363" t="str">
        <f t="shared" si="6"/>
        <v/>
      </c>
    </row>
    <row r="128" spans="2:15" hidden="1" x14ac:dyDescent="0.35">
      <c r="B128" s="245" t="str">
        <f t="shared" si="7"/>
        <v/>
      </c>
      <c r="C128" s="346" t="str">
        <f>'קיזוזים בגין איחורים'!C128</f>
        <v/>
      </c>
      <c r="D128" s="346" t="str">
        <f>'קיזוזים בגין איחורים'!D128</f>
        <v/>
      </c>
      <c r="E128" s="346" t="str">
        <f>'קיזוזים בגין איחורים'!E128</f>
        <v/>
      </c>
      <c r="F128" s="346" t="str">
        <f>'קיזוזים בגין איחורים'!F128</f>
        <v/>
      </c>
      <c r="G128" s="367" t="str">
        <f>'קיזוזים בגין איחורים'!K128</f>
        <v/>
      </c>
      <c r="H128" s="67"/>
      <c r="I128" s="368" t="str">
        <f t="shared" si="8"/>
        <v/>
      </c>
      <c r="J128" s="368" t="str">
        <f t="shared" si="9"/>
        <v/>
      </c>
      <c r="L128" s="363" t="str">
        <f t="shared" si="10"/>
        <v/>
      </c>
      <c r="M128" s="363" t="str">
        <f>IF($F128="","",IFERROR(IF('קיזוזים בגין איחורים'!H128=0,0,1),0))</f>
        <v/>
      </c>
      <c r="N128" s="363" t="str">
        <f t="shared" si="11"/>
        <v/>
      </c>
      <c r="O128" s="363" t="str">
        <f t="shared" si="6"/>
        <v/>
      </c>
    </row>
    <row r="129" spans="2:15" hidden="1" x14ac:dyDescent="0.35">
      <c r="B129" s="245" t="str">
        <f t="shared" si="7"/>
        <v/>
      </c>
      <c r="C129" s="346" t="str">
        <f>'קיזוזים בגין איחורים'!C129</f>
        <v/>
      </c>
      <c r="D129" s="346" t="str">
        <f>'קיזוזים בגין איחורים'!D129</f>
        <v/>
      </c>
      <c r="E129" s="346" t="str">
        <f>'קיזוזים בגין איחורים'!E129</f>
        <v/>
      </c>
      <c r="F129" s="346" t="str">
        <f>'קיזוזים בגין איחורים'!F129</f>
        <v/>
      </c>
      <c r="G129" s="367" t="str">
        <f>'קיזוזים בגין איחורים'!K129</f>
        <v/>
      </c>
      <c r="H129" s="67"/>
      <c r="I129" s="368" t="str">
        <f t="shared" si="8"/>
        <v/>
      </c>
      <c r="J129" s="368" t="str">
        <f t="shared" si="9"/>
        <v/>
      </c>
      <c r="L129" s="363" t="str">
        <f t="shared" si="10"/>
        <v/>
      </c>
      <c r="M129" s="363" t="str">
        <f>IF($F129="","",IFERROR(IF('קיזוזים בגין איחורים'!H129=0,0,1),0))</f>
        <v/>
      </c>
      <c r="N129" s="363" t="str">
        <f t="shared" si="11"/>
        <v/>
      </c>
      <c r="O129" s="363" t="str">
        <f t="shared" si="6"/>
        <v/>
      </c>
    </row>
    <row r="130" spans="2:15" ht="21.75" hidden="1" thickBot="1" x14ac:dyDescent="0.4">
      <c r="B130" s="245" t="str">
        <f t="shared" si="7"/>
        <v/>
      </c>
      <c r="C130" s="346" t="str">
        <f>'קיזוזים בגין איחורים'!C130</f>
        <v/>
      </c>
      <c r="D130" s="346" t="str">
        <f>'קיזוזים בגין איחורים'!D130</f>
        <v/>
      </c>
      <c r="E130" s="346" t="str">
        <f>'קיזוזים בגין איחורים'!E130</f>
        <v/>
      </c>
      <c r="F130" s="346" t="str">
        <f>'קיזוזים בגין איחורים'!F130</f>
        <v/>
      </c>
      <c r="G130" s="367" t="str">
        <f>'קיזוזים בגין איחורים'!K130</f>
        <v/>
      </c>
      <c r="H130" s="67"/>
      <c r="I130" s="368" t="str">
        <f t="shared" si="8"/>
        <v/>
      </c>
      <c r="J130" s="368" t="str">
        <f t="shared" si="9"/>
        <v/>
      </c>
      <c r="L130" s="363" t="str">
        <f t="shared" si="10"/>
        <v/>
      </c>
      <c r="M130" s="363" t="str">
        <f>IF($F130="","",IFERROR(IF('קיזוזים בגין איחורים'!H130=0,0,1),0))</f>
        <v/>
      </c>
      <c r="N130" s="363" t="str">
        <f t="shared" si="11"/>
        <v/>
      </c>
      <c r="O130" s="363" t="str">
        <f t="shared" si="6"/>
        <v/>
      </c>
    </row>
    <row r="131" spans="2:15" ht="21.75" thickBot="1" x14ac:dyDescent="0.4">
      <c r="B131" s="498" t="s">
        <v>66</v>
      </c>
      <c r="C131" s="433"/>
      <c r="D131" s="433"/>
      <c r="E131" s="433"/>
      <c r="F131" s="499"/>
      <c r="G131" s="66">
        <f>SUM(G31:G130)</f>
        <v>615000</v>
      </c>
      <c r="H131" s="66">
        <f>SUM(H31:H130)</f>
        <v>0</v>
      </c>
      <c r="I131" s="66">
        <f>SUM(I31:I130)</f>
        <v>615000</v>
      </c>
      <c r="J131" s="66">
        <f>SUM(J31:J130)</f>
        <v>615000</v>
      </c>
    </row>
  </sheetData>
  <sheetProtection algorithmName="SHA-512" hashValue="H7LIMG+UNl8rBRyZrRcK4t1fOcGWDBp6e5/2ZwJUTS5Vej7Fbeji62U6GuCMPBKPFUCygLcWZduUch/j+yj4rg==" saltValue="27kC18tUeAtpLwOE1dBn5Q==" spinCount="100000" sheet="1" scenarios="1" formatColumns="0" formatRows="0" autoFilter="0"/>
  <customSheetViews>
    <customSheetView guid="{ACEA4501-B661-4721-B7EC-F9928E7BE107}" scale="85" showPageBreaks="1" printArea="1" hiddenRows="1" hiddenColumns="1" view="pageBreakPreview">
      <pane ySplit="30" topLeftCell="B32" activePane="bottomRight" state="frozen"/>
      <selection pane="bottomRight" activeCell="G33" sqref="G33"/>
      <pageMargins left="0" right="0" top="0" bottom="0" header="0" footer="0"/>
      <printOptions horizontalCentered="1"/>
      <pageSetup paperSize="9" scale="85" fitToHeight="0" orientation="portrait" horizontalDpi="1200" verticalDpi="1200" r:id="rId1"/>
      <headerFooter>
        <oddHeader>&amp;C&amp;"-,מודגש"&amp;Uמבחנים לתמיכה של משרד התרבות והספורט</oddHeader>
        <oddFooter>&amp;Lא. חפץ ושות'
יעוץ כלכלי&amp;C&amp;P</oddFooter>
      </headerFooter>
    </customSheetView>
    <customSheetView guid="{289214DB-DADE-4AC9-A83A-7FFFB7419F75}" scale="85" showPageBreaks="1" printArea="1" hiddenRows="1" hiddenColumns="1" view="pageBreakPreview">
      <pane ySplit="30" topLeftCell="B32" activePane="bottomRight" state="frozen"/>
      <selection pane="bottomRight" activeCell="G33" sqref="G33"/>
      <pageMargins left="0" right="0" top="0" bottom="0" header="0" footer="0"/>
      <printOptions horizontalCentered="1"/>
      <pageSetup paperSize="9" scale="85" fitToHeight="0" orientation="portrait" horizontalDpi="1200" verticalDpi="1200" r:id="rId2"/>
      <headerFooter>
        <oddHeader>&amp;C&amp;"-,מודגש"&amp;Uמבחנים לתמיכה של משרד התרבות והספורט</oddHeader>
        <oddFooter>&amp;Lא. חפץ ושות'
יעוץ כלכלי&amp;C&amp;P</oddFooter>
      </headerFooter>
    </customSheetView>
    <customSheetView guid="{828BBF9A-32A2-49E5-8737-465D4975B987}" scale="85" showPageBreaks="1" printArea="1" hiddenRows="1" hiddenColumns="1" view="pageBreakPreview">
      <pane ySplit="30" topLeftCell="B32" activePane="bottomRight" state="frozen"/>
      <selection pane="bottomRight" activeCell="G33" sqref="G33"/>
      <pageMargins left="0" right="0" top="0" bottom="0" header="0" footer="0"/>
      <printOptions horizontalCentered="1"/>
      <pageSetup paperSize="9" scale="85" fitToHeight="0" orientation="portrait" horizontalDpi="1200" verticalDpi="1200" r:id="rId3"/>
      <headerFooter>
        <oddHeader>&amp;C&amp;"-,מודגש"&amp;Uמבחנים לתמיכה של משרד התרבות והספורט</oddHeader>
        <oddFooter>&amp;Lא. חפץ ושות'
יעוץ כלכלי&amp;C&amp;P</oddFooter>
      </headerFooter>
    </customSheetView>
  </customSheetViews>
  <mergeCells count="15">
    <mergeCell ref="B28:J28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L29:L30"/>
    <mergeCell ref="M29:M30"/>
    <mergeCell ref="N29:N30"/>
    <mergeCell ref="O29:O30"/>
    <mergeCell ref="B131:F131"/>
  </mergeCells>
  <conditionalFormatting sqref="B31:G130">
    <cfRule type="containsBlanks" dxfId="15" priority="8">
      <formula>LEN(TRIM(B31))=0</formula>
    </cfRule>
  </conditionalFormatting>
  <conditionalFormatting sqref="C1:C2">
    <cfRule type="containsBlanks" dxfId="14" priority="1">
      <formula>LEN(TRIM(C1))=0</formula>
    </cfRule>
  </conditionalFormatting>
  <conditionalFormatting sqref="H31:H130">
    <cfRule type="expression" dxfId="13" priority="6">
      <formula>AND($F31="",H31&lt;&gt;"")</formula>
    </cfRule>
    <cfRule type="expression" dxfId="12" priority="7">
      <formula>$F31&lt;&gt;""</formula>
    </cfRule>
  </conditionalFormatting>
  <conditionalFormatting sqref="I31:J130">
    <cfRule type="containsBlanks" dxfId="11" priority="5">
      <formula>LEN(TRIM(I31))=0</formula>
    </cfRule>
  </conditionalFormatting>
  <printOptions horizontalCentered="1"/>
  <pageMargins left="0.51181102362204722" right="0.51181102362204722" top="0.74803149606299213" bottom="0.74803149606299213" header="0.31496062992125984" footer="0.31496062992125984"/>
  <pageSetup paperSize="9" scale="85" fitToHeight="0" orientation="portrait" horizontalDpi="1200" verticalDpi="1200" r:id="rId4"/>
  <headerFooter>
    <oddHeader>&amp;C&amp;"-,מודגש"&amp;Uמבחנים לתמיכה של משרד התרבות והספורט</oddHeader>
    <oddFooter>&amp;Lא. חפץ ושות'
יעוץ כלכלי&amp;C&amp;P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3">
    <tabColor rgb="FFFFFFCC"/>
  </sheetPr>
  <dimension ref="A1:P132"/>
  <sheetViews>
    <sheetView showGridLines="0" rightToLeft="1" zoomScale="80" zoomScaleNormal="80" zoomScaleSheetLayoutView="90" workbookViewId="0">
      <pane xSplit="6" ySplit="30" topLeftCell="L31" activePane="bottomRight" state="frozen"/>
      <selection pane="topRight" activeCell="D25" sqref="D25"/>
      <selection pane="bottomLeft" activeCell="D25" sqref="D25"/>
      <selection pane="bottomRight" activeCell="P31" sqref="P31"/>
    </sheetView>
  </sheetViews>
  <sheetFormatPr defaultColWidth="9" defaultRowHeight="15.75" x14ac:dyDescent="0.25"/>
  <cols>
    <col min="1" max="1" width="2.42578125" style="33" hidden="1" customWidth="1"/>
    <col min="2" max="2" width="10" style="33" customWidth="1"/>
    <col min="3" max="3" width="15" style="33" bestFit="1" customWidth="1"/>
    <col min="4" max="4" width="14" style="33" customWidth="1"/>
    <col min="5" max="5" width="10" style="33" customWidth="1"/>
    <col min="6" max="7" width="22.140625" style="33" customWidth="1"/>
    <col min="8" max="8" width="18.85546875" style="33" customWidth="1"/>
    <col min="9" max="9" width="46.85546875" style="33" customWidth="1"/>
    <col min="10" max="10" width="34" style="33" customWidth="1"/>
    <col min="11" max="11" width="29.140625" style="33" customWidth="1"/>
    <col min="12" max="13" width="22.140625" style="33" customWidth="1"/>
    <col min="14" max="14" width="30.42578125" style="33" customWidth="1"/>
    <col min="15" max="15" width="22.140625" style="33" customWidth="1"/>
    <col min="16" max="16" width="88.42578125" style="33" customWidth="1"/>
    <col min="17" max="16384" width="9" style="33"/>
  </cols>
  <sheetData>
    <row r="1" spans="2:3" ht="18.75" x14ac:dyDescent="0.25">
      <c r="B1" s="32" t="str">
        <f>'פרמטרים לעקרונות חישוב התמיכה'!$B$1</f>
        <v>שנה</v>
      </c>
      <c r="C1" s="7">
        <f>'פרמטרים לעקרונות חישוב התמיכה'!$C$1</f>
        <v>2025</v>
      </c>
    </row>
    <row r="2" spans="2:3" ht="19.5" thickBot="1" x14ac:dyDescent="0.3">
      <c r="B2" s="34" t="str">
        <f>'פרמטרים לעקרונות חישוב התמיכה'!$B$2</f>
        <v>תקציב</v>
      </c>
      <c r="C2" s="13">
        <f>'פרמטרים לעקרונות חישוב התמיכה'!$C$2</f>
        <v>2100000</v>
      </c>
    </row>
    <row r="3" spans="2:3" hidden="1" x14ac:dyDescent="0.25"/>
    <row r="4" spans="2:3" hidden="1" x14ac:dyDescent="0.25"/>
    <row r="5" spans="2:3" hidden="1" x14ac:dyDescent="0.25"/>
    <row r="6" spans="2:3" hidden="1" x14ac:dyDescent="0.25"/>
    <row r="7" spans="2:3" hidden="1" x14ac:dyDescent="0.25"/>
    <row r="8" spans="2:3" hidden="1" x14ac:dyDescent="0.25"/>
    <row r="9" spans="2:3" hidden="1" x14ac:dyDescent="0.25"/>
    <row r="10" spans="2:3" hidden="1" x14ac:dyDescent="0.25"/>
    <row r="11" spans="2:3" hidden="1" x14ac:dyDescent="0.25"/>
    <row r="12" spans="2:3" hidden="1" x14ac:dyDescent="0.25"/>
    <row r="13" spans="2:3" hidden="1" x14ac:dyDescent="0.25"/>
    <row r="14" spans="2:3" hidden="1" x14ac:dyDescent="0.25"/>
    <row r="15" spans="2:3" hidden="1" x14ac:dyDescent="0.25"/>
    <row r="16" spans="2:3" hidden="1" x14ac:dyDescent="0.25"/>
    <row r="17" spans="2:16" hidden="1" x14ac:dyDescent="0.25"/>
    <row r="18" spans="2:16" hidden="1" x14ac:dyDescent="0.25"/>
    <row r="19" spans="2:16" hidden="1" x14ac:dyDescent="0.25"/>
    <row r="20" spans="2:16" hidden="1" x14ac:dyDescent="0.25"/>
    <row r="21" spans="2:16" hidden="1" x14ac:dyDescent="0.25"/>
    <row r="22" spans="2:16" hidden="1" x14ac:dyDescent="0.25"/>
    <row r="23" spans="2:16" hidden="1" x14ac:dyDescent="0.25"/>
    <row r="24" spans="2:16" hidden="1" x14ac:dyDescent="0.25"/>
    <row r="25" spans="2:16" hidden="1" x14ac:dyDescent="0.25"/>
    <row r="26" spans="2:16" hidden="1" x14ac:dyDescent="0.25"/>
    <row r="27" spans="2:16" hidden="1" x14ac:dyDescent="0.25"/>
    <row r="28" spans="2:16" ht="16.5" thickBot="1" x14ac:dyDescent="0.3"/>
    <row r="29" spans="2:16" ht="14.25" customHeight="1" x14ac:dyDescent="0.25">
      <c r="B29" s="485" t="s">
        <v>198</v>
      </c>
      <c r="C29" s="420" t="s">
        <v>133</v>
      </c>
      <c r="D29" s="420" t="s">
        <v>134</v>
      </c>
      <c r="E29" s="426" t="s">
        <v>135</v>
      </c>
      <c r="F29" s="471" t="s">
        <v>136</v>
      </c>
      <c r="G29" s="480" t="s">
        <v>286</v>
      </c>
      <c r="H29" s="54"/>
      <c r="I29" s="54"/>
      <c r="J29" s="54"/>
      <c r="K29" s="54"/>
      <c r="L29" s="54"/>
      <c r="M29" s="54"/>
      <c r="N29" s="54"/>
      <c r="O29" s="480" t="s">
        <v>287</v>
      </c>
      <c r="P29" s="482" t="s">
        <v>288</v>
      </c>
    </row>
    <row r="30" spans="2:16" ht="48" thickBot="1" x14ac:dyDescent="0.3">
      <c r="B30" s="486"/>
      <c r="C30" s="421"/>
      <c r="D30" s="421"/>
      <c r="E30" s="427"/>
      <c r="F30" s="472"/>
      <c r="G30" s="481"/>
      <c r="H30" s="55" t="str">
        <f>"סכום מבוקש "
&amp;C1</f>
        <v>סכום מבוקש 2025</v>
      </c>
      <c r="I30" s="55" t="s">
        <v>289</v>
      </c>
      <c r="J30" s="55" t="str">
        <f>"אחוז "&amp;C1&amp;" לפני קיזוז לעומת סופי "&amp;C1-1</f>
        <v>אחוז 2025 לפני קיזוז לעומת סופי 2024</v>
      </c>
      <c r="K30" s="55" t="s">
        <v>290</v>
      </c>
      <c r="L30" s="55" t="s">
        <v>291</v>
      </c>
      <c r="M30" s="55" t="s">
        <v>292</v>
      </c>
      <c r="N30" s="55" t="str">
        <f>"סכום תמיכה מומלץ לאחר חלוקת קיזוזים והגבלה לסכום המבוקש לשנת "&amp;C1</f>
        <v>סכום תמיכה מומלץ לאחר חלוקת קיזוזים והגבלה לסכום המבוקש לשנת 2025</v>
      </c>
      <c r="O30" s="481"/>
      <c r="P30" s="483"/>
    </row>
    <row r="31" spans="2:16" s="46" customFormat="1" ht="78.75" x14ac:dyDescent="0.25">
      <c r="B31" s="56">
        <f>IF(F31="","",ROW()-30)</f>
        <v>1</v>
      </c>
      <c r="C31" s="64">
        <f>IF('תנאי סף'!C31="","",'תנאי סף'!C31)</f>
        <v>580450898</v>
      </c>
      <c r="D31" s="64">
        <f>IF('תנאי סף'!D31="","",'תנאי סף'!D31)</f>
        <v>1001843832</v>
      </c>
      <c r="E31" s="233" t="str">
        <f>IF('תנאי סף'!E31="","",'תנאי סף'!E31)</f>
        <v>תזמורת הרחוב בקהילה - תחום ב' שתפ</v>
      </c>
      <c r="F31" s="234" t="str">
        <f>IF('תנאי סף'!F31="","",'תנאי סף'!F31)</f>
        <v>בר-קיימא לתרבות, אמנות, מוסיקה ושלום</v>
      </c>
      <c r="G31" s="232">
        <f>IF('מכפיל בעלי מוגבלות'!H31="","",'מכפיל בעלי מוגבלות'!H31)</f>
        <v>180000</v>
      </c>
      <c r="H31" s="58">
        <f>IF(F31="","",'הגבלה לסכום מבוקש ולתקציב 75%'!I31)</f>
        <v>300000</v>
      </c>
      <c r="I31" s="58">
        <f>סיכום!K31</f>
        <v>330355.50028974429</v>
      </c>
      <c r="J31" s="59">
        <f>IFERROR(I31/G31,"")</f>
        <v>1.8353083349430239</v>
      </c>
      <c r="K31" s="58">
        <f>'קיזוזים בגין איחורים'!I31</f>
        <v>0</v>
      </c>
      <c r="L31" s="60">
        <f>IF(B31="","",'קיזוזים- החלטות ועדה'!H31)</f>
        <v>0</v>
      </c>
      <c r="M31" s="58">
        <f>'קיזוזים- החלטות ועדה'!J31</f>
        <v>127500</v>
      </c>
      <c r="N31" s="60">
        <f>'הגבלה לסכום מבוקש ולתקציב 75%'!Z31</f>
        <v>127500</v>
      </c>
      <c r="O31" s="235"/>
      <c r="P31" s="370" t="s">
        <v>304</v>
      </c>
    </row>
    <row r="32" spans="2:16" ht="31.5" x14ac:dyDescent="0.25">
      <c r="B32" s="56">
        <f t="shared" ref="B32:B95" si="0">IF(F32="","",ROW()-30)</f>
        <v>2</v>
      </c>
      <c r="C32" s="64">
        <f>IF('תנאי סף'!C32="","",'תנאי סף'!C32)</f>
        <v>580423283</v>
      </c>
      <c r="D32" s="64">
        <f>IF('תנאי סף'!D32="","",'תנאי סף'!D32)</f>
        <v>1001829897</v>
      </c>
      <c r="E32" s="233" t="str">
        <f>IF('תנאי סף'!E32="","",'תנאי סף'!E32)</f>
        <v>תיאטרון קהילתי</v>
      </c>
      <c r="F32" s="234" t="str">
        <f>IF('תנאי סף'!F32="","",'תנאי סף'!F32)</f>
        <v>המרכז הרב תחומי לקידום אמנויות (ע"ר</v>
      </c>
      <c r="G32" s="232">
        <f>IF('מכפיל בעלי מוגבלות'!H32="","",'מכפיל בעלי מוגבלות'!H32)</f>
        <v>150000</v>
      </c>
      <c r="H32" s="58">
        <f>IF(F32="","",'הגבלה לסכום מבוקש ולתקציב 75%'!I32)</f>
        <v>221000</v>
      </c>
      <c r="I32" s="58">
        <f>סיכום!K32</f>
        <v>194979.815467056</v>
      </c>
      <c r="J32" s="59">
        <f>IFERROR(I32/G32,"")</f>
        <v>1.2998654364470401</v>
      </c>
      <c r="K32" s="58">
        <f>'קיזוזים בגין איחורים'!I32</f>
        <v>0</v>
      </c>
      <c r="L32" s="60">
        <f>IF(B32="","",'קיזוזים- החלטות ועדה'!H32)</f>
        <v>0</v>
      </c>
      <c r="M32" s="58">
        <f>'קיזוזים- החלטות ועדה'!J32</f>
        <v>112500</v>
      </c>
      <c r="N32" s="60">
        <f>'הגבלה לסכום מבוקש ולתקציב 75%'!Z32</f>
        <v>112500</v>
      </c>
      <c r="O32" s="235"/>
      <c r="P32" s="370" t="s">
        <v>304</v>
      </c>
    </row>
    <row r="33" spans="2:16" ht="110.25" x14ac:dyDescent="0.25">
      <c r="B33" s="56">
        <f t="shared" si="0"/>
        <v>3</v>
      </c>
      <c r="C33" s="64">
        <f>IF('תנאי סף'!C33="","",'תנאי סף'!C33)</f>
        <v>580503613</v>
      </c>
      <c r="D33" s="64">
        <f>IF('תנאי סף'!D33="","",'תנאי סף'!D33)</f>
        <v>1001842875</v>
      </c>
      <c r="E33" s="233" t="str">
        <f>IF('תנאי סף'!E33="","",'תנאי סף'!E33)</f>
        <v>שיתוף פעולה מרכז מחול עמק הירדן 2025</v>
      </c>
      <c r="F33" s="234" t="str">
        <f>IF('תנאי סף'!F33="","",'תנאי סף'!F33)</f>
        <v>להקת המחול הקיבוצית (ע"ר)</v>
      </c>
      <c r="G33" s="232">
        <f>IF('מכפיל בעלי מוגבלות'!H33="","",'מכפיל בעלי מוגבלות'!H33)</f>
        <v>150000</v>
      </c>
      <c r="H33" s="58">
        <f>IF(F33="","",'הגבלה לסכום מבוקש ולתקציב 75%'!I33)</f>
        <v>150000</v>
      </c>
      <c r="I33" s="58">
        <f>סיכום!K33</f>
        <v>406879.93517021619</v>
      </c>
      <c r="J33" s="59">
        <f t="shared" ref="J33:J96" si="1">IFERROR(I33/G33,"")</f>
        <v>2.7125329011347747</v>
      </c>
      <c r="K33" s="58">
        <f>'קיזוזים בגין איחורים'!I33</f>
        <v>0</v>
      </c>
      <c r="L33" s="60">
        <f>IF(B33="","",'קיזוזים- החלטות ועדה'!H33)</f>
        <v>0</v>
      </c>
      <c r="M33" s="58">
        <f>'קיזוזים- החלטות ועדה'!J33</f>
        <v>112500</v>
      </c>
      <c r="N33" s="60">
        <f>'הגבלה לסכום מבוקש ולתקציב 75%'!Z33</f>
        <v>112500</v>
      </c>
      <c r="O33" s="235"/>
      <c r="P33" s="370" t="s">
        <v>304</v>
      </c>
    </row>
    <row r="34" spans="2:16" ht="31.5" x14ac:dyDescent="0.25">
      <c r="B34" s="56">
        <f t="shared" si="0"/>
        <v>4</v>
      </c>
      <c r="C34" s="64">
        <f>IF('תנאי סף'!C34="","",'תנאי סף'!C34)</f>
        <v>580371045</v>
      </c>
      <c r="D34" s="64">
        <f>IF('תנאי סף'!D34="","",'תנאי סף'!D34)</f>
        <v>1001843020</v>
      </c>
      <c r="E34" s="233" t="str">
        <f>IF('תנאי סף'!E34="","",'תנאי סף'!E34)</f>
        <v xml:space="preserve">שיתופי פעולה </v>
      </c>
      <c r="F34" s="234" t="str">
        <f>IF('תנאי סף'!F34="","",'תנאי סף'!F34)</f>
        <v>תאטרון "פסיק" ירושלים (ע"ר)</v>
      </c>
      <c r="G34" s="232">
        <f>IF('מכפיל בעלי מוגבלות'!H34="","",'מכפיל בעלי מוגבלות'!H34)</f>
        <v>150000</v>
      </c>
      <c r="H34" s="58">
        <f>IF(F34="","",'הגבלה לסכום מבוקש ולתקציב 75%'!I34)</f>
        <v>360000</v>
      </c>
      <c r="I34" s="58">
        <f>סיכום!K34</f>
        <v>523094.30264604773</v>
      </c>
      <c r="J34" s="59">
        <f t="shared" si="1"/>
        <v>3.4872953509736515</v>
      </c>
      <c r="K34" s="58">
        <f>'קיזוזים בגין איחורים'!I34</f>
        <v>0</v>
      </c>
      <c r="L34" s="60">
        <f>IF(B34="","",'קיזוזים- החלטות ועדה'!H34)</f>
        <v>0</v>
      </c>
      <c r="M34" s="58">
        <f>'קיזוזים- החלטות ועדה'!J34</f>
        <v>112500</v>
      </c>
      <c r="N34" s="60">
        <f>'הגבלה לסכום מבוקש ולתקציב 75%'!Z34</f>
        <v>112500</v>
      </c>
      <c r="O34" s="235"/>
      <c r="P34" s="371" t="s">
        <v>304</v>
      </c>
    </row>
    <row r="35" spans="2:16" x14ac:dyDescent="0.25">
      <c r="B35" s="56" t="str">
        <f t="shared" si="0"/>
        <v/>
      </c>
      <c r="C35" s="64" t="str">
        <f>IF('תנאי סף'!C35="","",'תנאי סף'!C35)</f>
        <v/>
      </c>
      <c r="D35" s="64" t="str">
        <f>IF('תנאי סף'!D35="","",'תנאי סף'!D35)</f>
        <v/>
      </c>
      <c r="E35" s="233" t="str">
        <f>IF('תנאי סף'!E35="","",'תנאי סף'!E35)</f>
        <v/>
      </c>
      <c r="F35" s="234" t="str">
        <f>IF('תנאי סף'!F35="","",'תנאי סף'!F35)</f>
        <v/>
      </c>
      <c r="G35" s="232" t="str">
        <f>IF('מכפיל בעלי מוגבלות'!H35="","",'מכפיל בעלי מוגבלות'!H35)</f>
        <v/>
      </c>
      <c r="H35" s="58" t="str">
        <f>IF(F35="","",'הגבלה לסכום מבוקש ולתקציב 75%'!I35)</f>
        <v/>
      </c>
      <c r="I35" s="58" t="str">
        <f>סיכום!K35</f>
        <v/>
      </c>
      <c r="J35" s="59" t="str">
        <f t="shared" si="1"/>
        <v/>
      </c>
      <c r="K35" s="58" t="str">
        <f>'קיזוזים בגין איחורים'!I35</f>
        <v/>
      </c>
      <c r="L35" s="60" t="str">
        <f>IF(B35="","",'קיזוזים- החלטות ועדה'!H35)</f>
        <v/>
      </c>
      <c r="M35" s="58" t="str">
        <f>'קיזוזים- החלטות ועדה'!J35</f>
        <v/>
      </c>
      <c r="N35" s="60" t="str">
        <f>'הגבלה לסכום מבוקש ולתקציב 75%'!Z35</f>
        <v/>
      </c>
      <c r="O35" s="235"/>
      <c r="P35" s="252"/>
    </row>
    <row r="36" spans="2:16" ht="78.75" x14ac:dyDescent="0.25">
      <c r="B36" s="56">
        <f t="shared" si="0"/>
        <v>6</v>
      </c>
      <c r="C36" s="64">
        <f>IF('תנאי סף'!C36="","",'תנאי סף'!C36)</f>
        <v>580356210</v>
      </c>
      <c r="D36" s="64">
        <f>IF('תנאי סף'!D36="","",'תנאי סף'!D36)</f>
        <v>1001837695</v>
      </c>
      <c r="E36" s="233" t="str">
        <f>IF('תנאי סף'!E36="","",'תנאי סף'!E36)</f>
        <v xml:space="preserve">חוצה ישראל מוקד 1 קריית מוצקין </v>
      </c>
      <c r="F36" s="234" t="str">
        <f>IF('תנאי סף'!F36="","",'תנאי סף'!F36)</f>
        <v>שח"ם, ארגון השחקנים והשחקניות בישרא</v>
      </c>
      <c r="G36" s="232">
        <f>IF('מכפיל בעלי מוגבלות'!H36="","",'מכפיל בעלי מוגבלות'!H36)</f>
        <v>112500</v>
      </c>
      <c r="H36" s="58">
        <f>IF(F36="","",'הגבלה לסכום מבוקש ולתקציב 75%'!I36)</f>
        <v>266500</v>
      </c>
      <c r="I36" s="58">
        <f>סיכום!K36</f>
        <v>417654.28699954966</v>
      </c>
      <c r="J36" s="59">
        <f t="shared" si="1"/>
        <v>3.712482551107108</v>
      </c>
      <c r="K36" s="58">
        <f>'קיזוזים בגין איחורים'!I36</f>
        <v>0</v>
      </c>
      <c r="L36" s="60">
        <f>IF(B36="","",'קיזוזים- החלטות ועדה'!H36)</f>
        <v>0</v>
      </c>
      <c r="M36" s="58">
        <f>'קיזוזים- החלטות ועדה'!J36</f>
        <v>75000</v>
      </c>
      <c r="N36" s="60">
        <f>'הגבלה לסכום מבוקש ולתקציב 75%'!Z36</f>
        <v>75000</v>
      </c>
      <c r="O36" s="235"/>
      <c r="P36" s="372" t="s">
        <v>304</v>
      </c>
    </row>
    <row r="37" spans="2:16" ht="63" x14ac:dyDescent="0.25">
      <c r="B37" s="56">
        <f t="shared" si="0"/>
        <v>7</v>
      </c>
      <c r="C37" s="64">
        <f>IF('תנאי סף'!C37="","",'תנאי סף'!C37)</f>
        <v>580356210</v>
      </c>
      <c r="D37" s="64">
        <f>IF('תנאי סף'!D37="","",'תנאי סף'!D37)</f>
        <v>1001844164</v>
      </c>
      <c r="E37" s="233" t="str">
        <f>IF('תנאי סף'!E37="","",'תנאי סף'!E37)</f>
        <v>חוצה ישראל מוקד 2 שער הנגב</v>
      </c>
      <c r="F37" s="234" t="str">
        <f>IF('תנאי סף'!F37="","",'תנאי סף'!F37)</f>
        <v>שח"ם, ארגון השחקנים והשחקניות בישרא</v>
      </c>
      <c r="G37" s="232">
        <f>IF('מכפיל בעלי מוגבלות'!H37="","",'מכפיל בעלי מוגבלות'!H37)</f>
        <v>112500</v>
      </c>
      <c r="H37" s="58">
        <f>IF(F37="","",'הגבלה לסכום מבוקש ולתקציב 75%'!I37)</f>
        <v>266500</v>
      </c>
      <c r="I37" s="58">
        <f>סיכום!K37</f>
        <v>227036.15942738624</v>
      </c>
      <c r="J37" s="59">
        <f t="shared" si="1"/>
        <v>2.0180991949100999</v>
      </c>
      <c r="K37" s="58">
        <f>'קיזוזים בגין איחורים'!I37</f>
        <v>0</v>
      </c>
      <c r="L37" s="60">
        <f>IF(B37="","",'קיזוזים- החלטות ועדה'!H37)</f>
        <v>0</v>
      </c>
      <c r="M37" s="58">
        <f>'קיזוזים- החלטות ועדה'!J37</f>
        <v>75000</v>
      </c>
      <c r="N37" s="60">
        <f>'הגבלה לסכום מבוקש ולתקציב 75%'!Z37</f>
        <v>75000</v>
      </c>
      <c r="O37" s="235"/>
      <c r="P37" s="370" t="s">
        <v>304</v>
      </c>
    </row>
    <row r="38" spans="2:16" x14ac:dyDescent="0.25">
      <c r="B38" s="56" t="str">
        <f t="shared" si="0"/>
        <v/>
      </c>
      <c r="C38" s="64" t="str">
        <f>IF('תנאי סף'!C38="","",'תנאי סף'!C38)</f>
        <v/>
      </c>
      <c r="D38" s="64" t="str">
        <f>IF('תנאי סף'!D38="","",'תנאי סף'!D38)</f>
        <v/>
      </c>
      <c r="E38" s="233" t="str">
        <f>IF('תנאי סף'!E38="","",'תנאי סף'!E38)</f>
        <v/>
      </c>
      <c r="F38" s="234" t="str">
        <f>IF('תנאי סף'!F38="","",'תנאי סף'!F38)</f>
        <v/>
      </c>
      <c r="G38" s="232" t="str">
        <f>IF('מכפיל בעלי מוגבלות'!H38="","",'מכפיל בעלי מוגבלות'!H38)</f>
        <v/>
      </c>
      <c r="H38" s="58" t="str">
        <f>IF(F38="","",'הגבלה לסכום מבוקש ולתקציב 75%'!I38)</f>
        <v/>
      </c>
      <c r="I38" s="58" t="str">
        <f>סיכום!K38</f>
        <v/>
      </c>
      <c r="J38" s="59" t="str">
        <f t="shared" si="1"/>
        <v/>
      </c>
      <c r="K38" s="58" t="str">
        <f>'קיזוזים בגין איחורים'!I38</f>
        <v/>
      </c>
      <c r="L38" s="60" t="str">
        <f>IF(B38="","",'קיזוזים- החלטות ועדה'!H38)</f>
        <v/>
      </c>
      <c r="M38" s="58" t="str">
        <f>'קיזוזים- החלטות ועדה'!J38</f>
        <v/>
      </c>
      <c r="N38" s="60" t="str">
        <f>'הגבלה לסכום מבוקש ולתקציב 75%'!Z38</f>
        <v/>
      </c>
      <c r="O38" s="235"/>
      <c r="P38" s="373"/>
    </row>
    <row r="39" spans="2:16" x14ac:dyDescent="0.25">
      <c r="B39" s="56" t="str">
        <f t="shared" si="0"/>
        <v/>
      </c>
      <c r="C39" s="64" t="str">
        <f>IF('תנאי סף'!C39="","",'תנאי סף'!C39)</f>
        <v/>
      </c>
      <c r="D39" s="64" t="str">
        <f>IF('תנאי סף'!D39="","",'תנאי סף'!D39)</f>
        <v/>
      </c>
      <c r="E39" s="233" t="str">
        <f>IF('תנאי סף'!E39="","",'תנאי סף'!E39)</f>
        <v/>
      </c>
      <c r="F39" s="234" t="str">
        <f>IF('תנאי סף'!F39="","",'תנאי סף'!F39)</f>
        <v/>
      </c>
      <c r="G39" s="232" t="str">
        <f>IF('מכפיל בעלי מוגבלות'!H39="","",'מכפיל בעלי מוגבלות'!H39)</f>
        <v/>
      </c>
      <c r="H39" s="58" t="str">
        <f>IF(F39="","",'הגבלה לסכום מבוקש ולתקציב 75%'!I39)</f>
        <v/>
      </c>
      <c r="I39" s="58" t="str">
        <f>סיכום!K39</f>
        <v/>
      </c>
      <c r="J39" s="59" t="str">
        <f t="shared" si="1"/>
        <v/>
      </c>
      <c r="K39" s="58" t="str">
        <f>'קיזוזים בגין איחורים'!I39</f>
        <v/>
      </c>
      <c r="L39" s="60" t="str">
        <f>IF(B39="","",'קיזוזים- החלטות ועדה'!H39)</f>
        <v/>
      </c>
      <c r="M39" s="58" t="str">
        <f>'קיזוזים- החלטות ועדה'!J39</f>
        <v/>
      </c>
      <c r="N39" s="60" t="str">
        <f>'הגבלה לסכום מבוקש ולתקציב 75%'!Z39</f>
        <v/>
      </c>
      <c r="O39" s="235"/>
      <c r="P39" s="371"/>
    </row>
    <row r="40" spans="2:16" ht="16.5" thickBot="1" x14ac:dyDescent="0.3">
      <c r="B40" s="56" t="str">
        <f t="shared" si="0"/>
        <v/>
      </c>
      <c r="C40" s="64" t="str">
        <f>IF('תנאי סף'!C40="","",'תנאי סף'!C40)</f>
        <v/>
      </c>
      <c r="D40" s="64" t="str">
        <f>IF('תנאי סף'!D40="","",'תנאי סף'!D40)</f>
        <v/>
      </c>
      <c r="E40" s="233" t="str">
        <f>IF('תנאי סף'!E40="","",'תנאי סף'!E40)</f>
        <v/>
      </c>
      <c r="F40" s="234" t="str">
        <f>IF('תנאי סף'!F40="","",'תנאי סף'!F40)</f>
        <v/>
      </c>
      <c r="G40" s="232" t="str">
        <f>IF('מכפיל בעלי מוגבלות'!H40="","",'מכפיל בעלי מוגבלות'!H40)</f>
        <v/>
      </c>
      <c r="H40" s="58" t="str">
        <f>IF(F40="","",'הגבלה לסכום מבוקש ולתקציב 75%'!I40)</f>
        <v/>
      </c>
      <c r="I40" s="58" t="str">
        <f>סיכום!K40</f>
        <v/>
      </c>
      <c r="J40" s="59" t="str">
        <f t="shared" si="1"/>
        <v/>
      </c>
      <c r="K40" s="58" t="str">
        <f>'קיזוזים בגין איחורים'!I40</f>
        <v/>
      </c>
      <c r="L40" s="60" t="str">
        <f>IF(B40="","",'קיזוזים- החלטות ועדה'!H40)</f>
        <v/>
      </c>
      <c r="M40" s="58" t="str">
        <f>'קיזוזים- החלטות ועדה'!J40</f>
        <v/>
      </c>
      <c r="N40" s="60" t="str">
        <f>'הגבלה לסכום מבוקש ולתקציב 75%'!Z40</f>
        <v/>
      </c>
      <c r="O40" s="235"/>
      <c r="P40" s="235"/>
    </row>
    <row r="41" spans="2:16" hidden="1" x14ac:dyDescent="0.25">
      <c r="B41" s="56" t="str">
        <f t="shared" si="0"/>
        <v/>
      </c>
      <c r="C41" s="64" t="str">
        <f>IF('תנאי סף'!C41="","",'תנאי סף'!C41)</f>
        <v/>
      </c>
      <c r="D41" s="64" t="str">
        <f>IF('תנאי סף'!D41="","",'תנאי סף'!D41)</f>
        <v/>
      </c>
      <c r="E41" s="233" t="str">
        <f>IF('תנאי סף'!E41="","",'תנאי סף'!E41)</f>
        <v/>
      </c>
      <c r="F41" s="234" t="str">
        <f>IF('תנאי סף'!F41="","",'תנאי סף'!F41)</f>
        <v/>
      </c>
      <c r="G41" s="232" t="str">
        <f>IF('מכפיל בעלי מוגבלות'!H41="","",'מכפיל בעלי מוגבלות'!H41)</f>
        <v/>
      </c>
      <c r="H41" s="58" t="str">
        <f>IF(F41="","",'הגבלה לסכום מבוקש ולתקציב 75%'!I41)</f>
        <v/>
      </c>
      <c r="I41" s="58" t="str">
        <f>סיכום!K41</f>
        <v/>
      </c>
      <c r="J41" s="59" t="str">
        <f t="shared" si="1"/>
        <v/>
      </c>
      <c r="K41" s="58" t="str">
        <f>'קיזוזים בגין איחורים'!I41</f>
        <v/>
      </c>
      <c r="L41" s="60" t="str">
        <f>IF(B41="","",'קיזוזים- החלטות ועדה'!H41)</f>
        <v/>
      </c>
      <c r="M41" s="58" t="str">
        <f>'קיזוזים- החלטות ועדה'!J41</f>
        <v/>
      </c>
      <c r="N41" s="60" t="str">
        <f>'הגבלה לסכום מבוקש ולתקציב 75%'!Z41</f>
        <v/>
      </c>
      <c r="O41" s="235"/>
      <c r="P41" s="235"/>
    </row>
    <row r="42" spans="2:16" hidden="1" x14ac:dyDescent="0.25">
      <c r="B42" s="56" t="str">
        <f t="shared" si="0"/>
        <v/>
      </c>
      <c r="C42" s="64" t="str">
        <f>IF('תנאי סף'!C42="","",'תנאי סף'!C42)</f>
        <v/>
      </c>
      <c r="D42" s="64" t="str">
        <f>IF('תנאי סף'!D42="","",'תנאי סף'!D42)</f>
        <v/>
      </c>
      <c r="E42" s="233" t="str">
        <f>IF('תנאי סף'!E42="","",'תנאי סף'!E42)</f>
        <v/>
      </c>
      <c r="F42" s="234" t="str">
        <f>IF('תנאי סף'!F42="","",'תנאי סף'!F42)</f>
        <v/>
      </c>
      <c r="G42" s="232" t="str">
        <f>IF('מכפיל בעלי מוגבלות'!H42="","",'מכפיל בעלי מוגבלות'!H42)</f>
        <v/>
      </c>
      <c r="H42" s="58" t="str">
        <f>IF(F42="","",'הגבלה לסכום מבוקש ולתקציב 75%'!I42)</f>
        <v/>
      </c>
      <c r="I42" s="58" t="str">
        <f>סיכום!K42</f>
        <v/>
      </c>
      <c r="J42" s="59" t="str">
        <f t="shared" si="1"/>
        <v/>
      </c>
      <c r="K42" s="58" t="str">
        <f>'קיזוזים בגין איחורים'!I42</f>
        <v/>
      </c>
      <c r="L42" s="60" t="str">
        <f>IF(B42="","",'קיזוזים- החלטות ועדה'!H42)</f>
        <v/>
      </c>
      <c r="M42" s="58" t="str">
        <f>'קיזוזים- החלטות ועדה'!J42</f>
        <v/>
      </c>
      <c r="N42" s="60" t="str">
        <f>'הגבלה לסכום מבוקש ולתקציב 75%'!Z42</f>
        <v/>
      </c>
      <c r="O42" s="235"/>
      <c r="P42" s="235"/>
    </row>
    <row r="43" spans="2:16" hidden="1" x14ac:dyDescent="0.25">
      <c r="B43" s="56" t="str">
        <f t="shared" si="0"/>
        <v/>
      </c>
      <c r="C43" s="64" t="str">
        <f>IF('תנאי סף'!C43="","",'תנאי סף'!C43)</f>
        <v/>
      </c>
      <c r="D43" s="64" t="str">
        <f>IF('תנאי סף'!D43="","",'תנאי סף'!D43)</f>
        <v/>
      </c>
      <c r="E43" s="233" t="str">
        <f>IF('תנאי סף'!E43="","",'תנאי סף'!E43)</f>
        <v/>
      </c>
      <c r="F43" s="234" t="str">
        <f>IF('תנאי סף'!F43="","",'תנאי סף'!F43)</f>
        <v/>
      </c>
      <c r="G43" s="232" t="str">
        <f>IF('מכפיל בעלי מוגבלות'!H43="","",'מכפיל בעלי מוגבלות'!H43)</f>
        <v/>
      </c>
      <c r="H43" s="58" t="str">
        <f>IF(F43="","",'הגבלה לסכום מבוקש ולתקציב 75%'!I43)</f>
        <v/>
      </c>
      <c r="I43" s="58" t="str">
        <f>סיכום!K43</f>
        <v/>
      </c>
      <c r="J43" s="59" t="str">
        <f t="shared" si="1"/>
        <v/>
      </c>
      <c r="K43" s="58" t="str">
        <f>'קיזוזים בגין איחורים'!I43</f>
        <v/>
      </c>
      <c r="L43" s="60" t="str">
        <f>IF(B43="","",'קיזוזים- החלטות ועדה'!H43)</f>
        <v/>
      </c>
      <c r="M43" s="58" t="str">
        <f>'קיזוזים- החלטות ועדה'!J43</f>
        <v/>
      </c>
      <c r="N43" s="60" t="str">
        <f>'הגבלה לסכום מבוקש ולתקציב 75%'!Z43</f>
        <v/>
      </c>
      <c r="O43" s="235"/>
      <c r="P43" s="235"/>
    </row>
    <row r="44" spans="2:16" hidden="1" x14ac:dyDescent="0.25">
      <c r="B44" s="56" t="str">
        <f t="shared" si="0"/>
        <v/>
      </c>
      <c r="C44" s="64" t="str">
        <f>IF('תנאי סף'!C44="","",'תנאי סף'!C44)</f>
        <v/>
      </c>
      <c r="D44" s="64" t="str">
        <f>IF('תנאי סף'!D44="","",'תנאי סף'!D44)</f>
        <v/>
      </c>
      <c r="E44" s="233" t="str">
        <f>IF('תנאי סף'!E44="","",'תנאי סף'!E44)</f>
        <v/>
      </c>
      <c r="F44" s="234" t="str">
        <f>IF('תנאי סף'!F44="","",'תנאי סף'!F44)</f>
        <v/>
      </c>
      <c r="G44" s="232" t="str">
        <f>IF('מכפיל בעלי מוגבלות'!H44="","",'מכפיל בעלי מוגבלות'!H44)</f>
        <v/>
      </c>
      <c r="H44" s="58" t="str">
        <f>IF(F44="","",'הגבלה לסכום מבוקש ולתקציב 75%'!I44)</f>
        <v/>
      </c>
      <c r="I44" s="58" t="str">
        <f>סיכום!K44</f>
        <v/>
      </c>
      <c r="J44" s="59" t="str">
        <f t="shared" si="1"/>
        <v/>
      </c>
      <c r="K44" s="58" t="str">
        <f>'קיזוזים בגין איחורים'!I44</f>
        <v/>
      </c>
      <c r="L44" s="60" t="str">
        <f>IF(B44="","",'קיזוזים- החלטות ועדה'!H44)</f>
        <v/>
      </c>
      <c r="M44" s="58" t="str">
        <f>'קיזוזים- החלטות ועדה'!J44</f>
        <v/>
      </c>
      <c r="N44" s="60" t="str">
        <f>'הגבלה לסכום מבוקש ולתקציב 75%'!Z44</f>
        <v/>
      </c>
      <c r="O44" s="235"/>
      <c r="P44" s="235"/>
    </row>
    <row r="45" spans="2:16" ht="16.5" hidden="1" thickBot="1" x14ac:dyDescent="0.3">
      <c r="B45" s="56" t="str">
        <f t="shared" si="0"/>
        <v/>
      </c>
      <c r="C45" s="64" t="str">
        <f>IF('תנאי סף'!C45="","",'תנאי סף'!C45)</f>
        <v/>
      </c>
      <c r="D45" s="64" t="str">
        <f>IF('תנאי סף'!D45="","",'תנאי סף'!D45)</f>
        <v/>
      </c>
      <c r="E45" s="233" t="str">
        <f>IF('תנאי סף'!E45="","",'תנאי סף'!E45)</f>
        <v/>
      </c>
      <c r="F45" s="234" t="str">
        <f>IF('תנאי סף'!F45="","",'תנאי סף'!F45)</f>
        <v/>
      </c>
      <c r="G45" s="232" t="str">
        <f>IF('מכפיל בעלי מוגבלות'!H45="","",'מכפיל בעלי מוגבלות'!H45)</f>
        <v/>
      </c>
      <c r="H45" s="58" t="str">
        <f>IF(F45="","",'הגבלה לסכום מבוקש ולתקציב 75%'!I45)</f>
        <v/>
      </c>
      <c r="I45" s="58" t="str">
        <f>סיכום!K45</f>
        <v/>
      </c>
      <c r="J45" s="59" t="str">
        <f t="shared" si="1"/>
        <v/>
      </c>
      <c r="K45" s="58" t="str">
        <f>'קיזוזים בגין איחורים'!I45</f>
        <v/>
      </c>
      <c r="L45" s="60" t="str">
        <f>IF(B45="","",'קיזוזים- החלטות ועדה'!H45)</f>
        <v/>
      </c>
      <c r="M45" s="58" t="str">
        <f>'קיזוזים- החלטות ועדה'!J45</f>
        <v/>
      </c>
      <c r="N45" s="60" t="str">
        <f>'הגבלה לסכום מבוקש ולתקציב 75%'!Z45</f>
        <v/>
      </c>
      <c r="O45" s="235"/>
      <c r="P45" s="235"/>
    </row>
    <row r="46" spans="2:16" ht="16.5" hidden="1" thickBot="1" x14ac:dyDescent="0.3">
      <c r="B46" s="56" t="str">
        <f t="shared" si="0"/>
        <v/>
      </c>
      <c r="C46" s="64" t="str">
        <f>IF('תנאי סף'!C46="","",'תנאי סף'!C46)</f>
        <v/>
      </c>
      <c r="D46" s="64" t="str">
        <f>IF('תנאי סף'!D46="","",'תנאי סף'!D46)</f>
        <v/>
      </c>
      <c r="E46" s="64" t="str">
        <f>IF('תנאי סף'!E46="","",'תנאי סף'!E46)</f>
        <v/>
      </c>
      <c r="F46" s="57" t="str">
        <f>IF('תנאי סף'!F46="","",'תנאי סף'!F46)</f>
        <v/>
      </c>
      <c r="G46" s="232" t="str">
        <f>IF('מכפיל בעלי מוגבלות'!H46="","",'מכפיל בעלי מוגבלות'!H46)</f>
        <v/>
      </c>
      <c r="H46" s="58" t="str">
        <f>IF(F46="","",'הגבלה לסכום מבוקש ולתקציב 75%'!I46)</f>
        <v/>
      </c>
      <c r="I46" s="58" t="str">
        <f>סיכום!K46</f>
        <v/>
      </c>
      <c r="J46" s="59" t="str">
        <f t="shared" si="1"/>
        <v/>
      </c>
      <c r="K46" s="58" t="str">
        <f>'קיזוזים בגין איחורים'!I46</f>
        <v/>
      </c>
      <c r="L46" s="60" t="str">
        <f>IF(B46="","",'קיזוזים- החלטות ועדה'!H46)</f>
        <v/>
      </c>
      <c r="M46" s="58" t="str">
        <f>'קיזוזים- החלטות ועדה'!J46</f>
        <v/>
      </c>
      <c r="N46" s="60" t="str">
        <f>'הגבלה לסכום מבוקש ולתקציב 75%'!Z46</f>
        <v/>
      </c>
      <c r="O46" s="235"/>
      <c r="P46" s="235"/>
    </row>
    <row r="47" spans="2:16" ht="16.5" hidden="1" thickBot="1" x14ac:dyDescent="0.3">
      <c r="B47" s="56" t="str">
        <f t="shared" si="0"/>
        <v/>
      </c>
      <c r="C47" s="64" t="str">
        <f>IF('תנאי סף'!C47="","",'תנאי סף'!C47)</f>
        <v/>
      </c>
      <c r="D47" s="64" t="str">
        <f>IF('תנאי סף'!D47="","",'תנאי סף'!D47)</f>
        <v/>
      </c>
      <c r="E47" s="64" t="str">
        <f>IF('תנאי סף'!E47="","",'תנאי סף'!E47)</f>
        <v/>
      </c>
      <c r="F47" s="57" t="str">
        <f>IF('תנאי סף'!F47="","",'תנאי סף'!F47)</f>
        <v/>
      </c>
      <c r="G47" s="232" t="str">
        <f>IF('מכפיל בעלי מוגבלות'!H47="","",'מכפיל בעלי מוגבלות'!H47)</f>
        <v/>
      </c>
      <c r="H47" s="58" t="str">
        <f>IF(F47="","",'הגבלה לסכום מבוקש ולתקציב 75%'!I47)</f>
        <v/>
      </c>
      <c r="I47" s="58" t="str">
        <f>סיכום!K47</f>
        <v/>
      </c>
      <c r="J47" s="59" t="str">
        <f t="shared" si="1"/>
        <v/>
      </c>
      <c r="K47" s="58" t="str">
        <f>'קיזוזים בגין איחורים'!I47</f>
        <v/>
      </c>
      <c r="L47" s="60" t="str">
        <f>IF(B47="","",'קיזוזים- החלטות ועדה'!H47)</f>
        <v/>
      </c>
      <c r="M47" s="58" t="str">
        <f>'קיזוזים- החלטות ועדה'!J47</f>
        <v/>
      </c>
      <c r="N47" s="60" t="str">
        <f>'הגבלה לסכום מבוקש ולתקציב 75%'!Z47</f>
        <v/>
      </c>
      <c r="O47" s="235"/>
      <c r="P47" s="235"/>
    </row>
    <row r="48" spans="2:16" ht="16.5" hidden="1" thickBot="1" x14ac:dyDescent="0.3">
      <c r="B48" s="56" t="str">
        <f t="shared" si="0"/>
        <v/>
      </c>
      <c r="C48" s="64" t="str">
        <f>IF('תנאי סף'!C48="","",'תנאי סף'!C48)</f>
        <v/>
      </c>
      <c r="D48" s="64" t="str">
        <f>IF('תנאי סף'!D48="","",'תנאי סף'!D48)</f>
        <v/>
      </c>
      <c r="E48" s="64" t="str">
        <f>IF('תנאי סף'!E48="","",'תנאי סף'!E48)</f>
        <v/>
      </c>
      <c r="F48" s="57" t="str">
        <f>IF('תנאי סף'!F48="","",'תנאי סף'!F48)</f>
        <v/>
      </c>
      <c r="G48" s="232" t="str">
        <f>IF('מכפיל בעלי מוגבלות'!H48="","",'מכפיל בעלי מוגבלות'!H48)</f>
        <v/>
      </c>
      <c r="H48" s="58" t="str">
        <f>IF(F48="","",'הגבלה לסכום מבוקש ולתקציב 75%'!I48)</f>
        <v/>
      </c>
      <c r="I48" s="58" t="str">
        <f>סיכום!K48</f>
        <v/>
      </c>
      <c r="J48" s="59" t="str">
        <f t="shared" si="1"/>
        <v/>
      </c>
      <c r="K48" s="58" t="str">
        <f>'קיזוזים בגין איחורים'!I48</f>
        <v/>
      </c>
      <c r="L48" s="60" t="str">
        <f>IF(B48="","",'קיזוזים- החלטות ועדה'!H48)</f>
        <v/>
      </c>
      <c r="M48" s="58" t="str">
        <f>'קיזוזים- החלטות ועדה'!J48</f>
        <v/>
      </c>
      <c r="N48" s="60" t="str">
        <f>'הגבלה לסכום מבוקש ולתקציב 75%'!Z48</f>
        <v/>
      </c>
      <c r="O48" s="235"/>
      <c r="P48" s="235"/>
    </row>
    <row r="49" spans="2:16" ht="16.5" hidden="1" thickBot="1" x14ac:dyDescent="0.3">
      <c r="B49" s="56" t="str">
        <f t="shared" si="0"/>
        <v/>
      </c>
      <c r="C49" s="64" t="str">
        <f>IF('תנאי סף'!C49="","",'תנאי סף'!C49)</f>
        <v/>
      </c>
      <c r="D49" s="64" t="str">
        <f>IF('תנאי סף'!D49="","",'תנאי סף'!D49)</f>
        <v/>
      </c>
      <c r="E49" s="64" t="str">
        <f>IF('תנאי סף'!E49="","",'תנאי סף'!E49)</f>
        <v/>
      </c>
      <c r="F49" s="57" t="str">
        <f>IF('תנאי סף'!F49="","",'תנאי סף'!F49)</f>
        <v/>
      </c>
      <c r="G49" s="232" t="str">
        <f>IF('מכפיל בעלי מוגבלות'!H49="","",'מכפיל בעלי מוגבלות'!H49)</f>
        <v/>
      </c>
      <c r="H49" s="58" t="str">
        <f>IF(F49="","",'הגבלה לסכום מבוקש ולתקציב 75%'!I49)</f>
        <v/>
      </c>
      <c r="I49" s="58" t="str">
        <f>סיכום!K49</f>
        <v/>
      </c>
      <c r="J49" s="59" t="str">
        <f t="shared" si="1"/>
        <v/>
      </c>
      <c r="K49" s="58" t="str">
        <f>'קיזוזים בגין איחורים'!I49</f>
        <v/>
      </c>
      <c r="L49" s="60" t="str">
        <f>IF(B49="","",'קיזוזים- החלטות ועדה'!H49)</f>
        <v/>
      </c>
      <c r="M49" s="58" t="str">
        <f>'קיזוזים- החלטות ועדה'!J49</f>
        <v/>
      </c>
      <c r="N49" s="60" t="str">
        <f>'הגבלה לסכום מבוקש ולתקציב 75%'!Z49</f>
        <v/>
      </c>
      <c r="O49" s="235"/>
      <c r="P49" s="235"/>
    </row>
    <row r="50" spans="2:16" ht="16.5" hidden="1" thickBot="1" x14ac:dyDescent="0.3">
      <c r="B50" s="56" t="str">
        <f t="shared" si="0"/>
        <v/>
      </c>
      <c r="C50" s="64" t="str">
        <f>IF('תנאי סף'!C50="","",'תנאי סף'!C50)</f>
        <v/>
      </c>
      <c r="D50" s="64" t="str">
        <f>IF('תנאי סף'!D50="","",'תנאי סף'!D50)</f>
        <v/>
      </c>
      <c r="E50" s="64" t="str">
        <f>IF('תנאי סף'!E50="","",'תנאי סף'!E50)</f>
        <v/>
      </c>
      <c r="F50" s="57" t="str">
        <f>IF('תנאי סף'!F50="","",'תנאי סף'!F50)</f>
        <v/>
      </c>
      <c r="G50" s="232" t="str">
        <f>IF('מכפיל בעלי מוגבלות'!H50="","",'מכפיל בעלי מוגבלות'!H50)</f>
        <v/>
      </c>
      <c r="H50" s="58" t="str">
        <f>IF(F50="","",'הגבלה לסכום מבוקש ולתקציב 75%'!I50)</f>
        <v/>
      </c>
      <c r="I50" s="58" t="str">
        <f>סיכום!K50</f>
        <v/>
      </c>
      <c r="J50" s="59" t="str">
        <f t="shared" si="1"/>
        <v/>
      </c>
      <c r="K50" s="58" t="str">
        <f>'קיזוזים בגין איחורים'!I50</f>
        <v/>
      </c>
      <c r="L50" s="60" t="str">
        <f>IF(B50="","",'קיזוזים- החלטות ועדה'!H50)</f>
        <v/>
      </c>
      <c r="M50" s="58" t="str">
        <f>'קיזוזים- החלטות ועדה'!J50</f>
        <v/>
      </c>
      <c r="N50" s="60" t="str">
        <f>'הגבלה לסכום מבוקש ולתקציב 75%'!Z50</f>
        <v/>
      </c>
      <c r="O50" s="235"/>
      <c r="P50" s="235"/>
    </row>
    <row r="51" spans="2:16" ht="16.5" hidden="1" thickBot="1" x14ac:dyDescent="0.3">
      <c r="B51" s="56" t="str">
        <f t="shared" si="0"/>
        <v/>
      </c>
      <c r="C51" s="64" t="str">
        <f>IF('תנאי סף'!C51="","",'תנאי סף'!C51)</f>
        <v/>
      </c>
      <c r="D51" s="64" t="str">
        <f>IF('תנאי סף'!D51="","",'תנאי סף'!D51)</f>
        <v/>
      </c>
      <c r="E51" s="64" t="str">
        <f>IF('תנאי סף'!E51="","",'תנאי סף'!E51)</f>
        <v/>
      </c>
      <c r="F51" s="57" t="str">
        <f>IF('תנאי סף'!F51="","",'תנאי סף'!F51)</f>
        <v/>
      </c>
      <c r="G51" s="232" t="str">
        <f>IF('מכפיל בעלי מוגבלות'!H51="","",'מכפיל בעלי מוגבלות'!H51)</f>
        <v/>
      </c>
      <c r="H51" s="58" t="str">
        <f>IF(F51="","",'הגבלה לסכום מבוקש ולתקציב 75%'!I51)</f>
        <v/>
      </c>
      <c r="I51" s="58" t="str">
        <f>סיכום!K51</f>
        <v/>
      </c>
      <c r="J51" s="59" t="str">
        <f t="shared" si="1"/>
        <v/>
      </c>
      <c r="K51" s="58" t="str">
        <f>'קיזוזים בגין איחורים'!I51</f>
        <v/>
      </c>
      <c r="L51" s="60" t="str">
        <f>IF(B51="","",'קיזוזים- החלטות ועדה'!H51)</f>
        <v/>
      </c>
      <c r="M51" s="58" t="str">
        <f>'קיזוזים- החלטות ועדה'!J51</f>
        <v/>
      </c>
      <c r="N51" s="60" t="str">
        <f>'הגבלה לסכום מבוקש ולתקציב 75%'!Z51</f>
        <v/>
      </c>
      <c r="O51" s="235"/>
      <c r="P51" s="235"/>
    </row>
    <row r="52" spans="2:16" ht="16.5" hidden="1" thickBot="1" x14ac:dyDescent="0.3">
      <c r="B52" s="56" t="str">
        <f t="shared" si="0"/>
        <v/>
      </c>
      <c r="C52" s="64" t="str">
        <f>IF('תנאי סף'!C52="","",'תנאי סף'!C52)</f>
        <v/>
      </c>
      <c r="D52" s="64" t="str">
        <f>IF('תנאי סף'!D52="","",'תנאי סף'!D52)</f>
        <v/>
      </c>
      <c r="E52" s="64" t="str">
        <f>IF('תנאי סף'!E52="","",'תנאי סף'!E52)</f>
        <v/>
      </c>
      <c r="F52" s="57" t="str">
        <f>IF('תנאי סף'!F52="","",'תנאי סף'!F52)</f>
        <v/>
      </c>
      <c r="G52" s="232" t="str">
        <f>IF('מכפיל בעלי מוגבלות'!H52="","",'מכפיל בעלי מוגבלות'!H52)</f>
        <v/>
      </c>
      <c r="H52" s="58" t="str">
        <f>IF(F52="","",'הגבלה לסכום מבוקש ולתקציב 75%'!I52)</f>
        <v/>
      </c>
      <c r="I52" s="58" t="str">
        <f>סיכום!K52</f>
        <v/>
      </c>
      <c r="J52" s="59" t="str">
        <f t="shared" si="1"/>
        <v/>
      </c>
      <c r="K52" s="58" t="str">
        <f>'קיזוזים בגין איחורים'!I52</f>
        <v/>
      </c>
      <c r="L52" s="60" t="str">
        <f>IF(B52="","",'קיזוזים- החלטות ועדה'!H52)</f>
        <v/>
      </c>
      <c r="M52" s="58" t="str">
        <f>'קיזוזים- החלטות ועדה'!J52</f>
        <v/>
      </c>
      <c r="N52" s="60" t="str">
        <f>'הגבלה לסכום מבוקש ולתקציב 75%'!Z52</f>
        <v/>
      </c>
      <c r="O52" s="235"/>
      <c r="P52" s="235"/>
    </row>
    <row r="53" spans="2:16" ht="16.5" hidden="1" thickBot="1" x14ac:dyDescent="0.3">
      <c r="B53" s="56" t="str">
        <f t="shared" si="0"/>
        <v/>
      </c>
      <c r="C53" s="64" t="str">
        <f>IF('תנאי סף'!C53="","",'תנאי סף'!C53)</f>
        <v/>
      </c>
      <c r="D53" s="64" t="str">
        <f>IF('תנאי סף'!D53="","",'תנאי סף'!D53)</f>
        <v/>
      </c>
      <c r="E53" s="64" t="str">
        <f>IF('תנאי סף'!E53="","",'תנאי סף'!E53)</f>
        <v/>
      </c>
      <c r="F53" s="57" t="str">
        <f>IF('תנאי סף'!F53="","",'תנאי סף'!F53)</f>
        <v/>
      </c>
      <c r="G53" s="232" t="str">
        <f>IF('מכפיל בעלי מוגבלות'!H53="","",'מכפיל בעלי מוגבלות'!H53)</f>
        <v/>
      </c>
      <c r="H53" s="58" t="str">
        <f>IF(F53="","",'הגבלה לסכום מבוקש ולתקציב 75%'!I53)</f>
        <v/>
      </c>
      <c r="I53" s="58" t="str">
        <f>סיכום!K53</f>
        <v/>
      </c>
      <c r="J53" s="59" t="str">
        <f t="shared" si="1"/>
        <v/>
      </c>
      <c r="K53" s="58" t="str">
        <f>'קיזוזים בגין איחורים'!I53</f>
        <v/>
      </c>
      <c r="L53" s="60" t="str">
        <f>IF(B53="","",'קיזוזים- החלטות ועדה'!H53)</f>
        <v/>
      </c>
      <c r="M53" s="58" t="str">
        <f>'קיזוזים- החלטות ועדה'!J53</f>
        <v/>
      </c>
      <c r="N53" s="60" t="str">
        <f>'הגבלה לסכום מבוקש ולתקציב 75%'!Z53</f>
        <v/>
      </c>
      <c r="O53" s="235"/>
      <c r="P53" s="235"/>
    </row>
    <row r="54" spans="2:16" ht="16.5" hidden="1" thickBot="1" x14ac:dyDescent="0.3">
      <c r="B54" s="56" t="str">
        <f t="shared" si="0"/>
        <v/>
      </c>
      <c r="C54" s="64" t="str">
        <f>IF('תנאי סף'!C54="","",'תנאי סף'!C54)</f>
        <v/>
      </c>
      <c r="D54" s="64" t="str">
        <f>IF('תנאי סף'!D54="","",'תנאי סף'!D54)</f>
        <v/>
      </c>
      <c r="E54" s="64" t="str">
        <f>IF('תנאי סף'!E54="","",'תנאי סף'!E54)</f>
        <v/>
      </c>
      <c r="F54" s="57" t="str">
        <f>IF('תנאי סף'!F54="","",'תנאי סף'!F54)</f>
        <v/>
      </c>
      <c r="G54" s="232" t="str">
        <f>IF('מכפיל בעלי מוגבלות'!H54="","",'מכפיל בעלי מוגבלות'!H54)</f>
        <v/>
      </c>
      <c r="H54" s="58" t="str">
        <f>IF(F54="","",'הגבלה לסכום מבוקש ולתקציב 75%'!I54)</f>
        <v/>
      </c>
      <c r="I54" s="58" t="str">
        <f>סיכום!K54</f>
        <v/>
      </c>
      <c r="J54" s="59" t="str">
        <f t="shared" si="1"/>
        <v/>
      </c>
      <c r="K54" s="58" t="str">
        <f>'קיזוזים בגין איחורים'!I54</f>
        <v/>
      </c>
      <c r="L54" s="60" t="str">
        <f>IF(B54="","",'קיזוזים- החלטות ועדה'!H54)</f>
        <v/>
      </c>
      <c r="M54" s="58" t="str">
        <f>'קיזוזים- החלטות ועדה'!J54</f>
        <v/>
      </c>
      <c r="N54" s="60" t="str">
        <f>'הגבלה לסכום מבוקש ולתקציב 75%'!Z54</f>
        <v/>
      </c>
      <c r="O54" s="235"/>
      <c r="P54" s="235"/>
    </row>
    <row r="55" spans="2:16" ht="16.5" hidden="1" thickBot="1" x14ac:dyDescent="0.3">
      <c r="B55" s="56" t="str">
        <f t="shared" si="0"/>
        <v/>
      </c>
      <c r="C55" s="64" t="str">
        <f>IF('תנאי סף'!C55="","",'תנאי סף'!C55)</f>
        <v/>
      </c>
      <c r="D55" s="64" t="str">
        <f>IF('תנאי סף'!D55="","",'תנאי סף'!D55)</f>
        <v/>
      </c>
      <c r="E55" s="64" t="str">
        <f>IF('תנאי סף'!E55="","",'תנאי סף'!E55)</f>
        <v/>
      </c>
      <c r="F55" s="57" t="str">
        <f>IF('תנאי סף'!F55="","",'תנאי סף'!F55)</f>
        <v/>
      </c>
      <c r="G55" s="232" t="str">
        <f>IF('מכפיל בעלי מוגבלות'!H55="","",'מכפיל בעלי מוגבלות'!H55)</f>
        <v/>
      </c>
      <c r="H55" s="58" t="str">
        <f>IF(F55="","",'הגבלה לסכום מבוקש ולתקציב 75%'!I55)</f>
        <v/>
      </c>
      <c r="I55" s="58" t="str">
        <f>סיכום!K55</f>
        <v/>
      </c>
      <c r="J55" s="59" t="str">
        <f t="shared" si="1"/>
        <v/>
      </c>
      <c r="K55" s="58" t="str">
        <f>'קיזוזים בגין איחורים'!I55</f>
        <v/>
      </c>
      <c r="L55" s="60" t="str">
        <f>IF(B55="","",'קיזוזים- החלטות ועדה'!H55)</f>
        <v/>
      </c>
      <c r="M55" s="58" t="str">
        <f>'קיזוזים- החלטות ועדה'!J55</f>
        <v/>
      </c>
      <c r="N55" s="60" t="str">
        <f>'הגבלה לסכום מבוקש ולתקציב 75%'!Z55</f>
        <v/>
      </c>
      <c r="O55" s="235"/>
      <c r="P55" s="235"/>
    </row>
    <row r="56" spans="2:16" ht="16.5" hidden="1" thickBot="1" x14ac:dyDescent="0.3">
      <c r="B56" s="56" t="str">
        <f t="shared" si="0"/>
        <v/>
      </c>
      <c r="C56" s="64" t="str">
        <f>IF('תנאי סף'!C56="","",'תנאי סף'!C56)</f>
        <v/>
      </c>
      <c r="D56" s="64" t="str">
        <f>IF('תנאי סף'!D56="","",'תנאי סף'!D56)</f>
        <v/>
      </c>
      <c r="E56" s="64" t="str">
        <f>IF('תנאי סף'!E56="","",'תנאי סף'!E56)</f>
        <v/>
      </c>
      <c r="F56" s="57" t="str">
        <f>IF('תנאי סף'!F56="","",'תנאי סף'!F56)</f>
        <v/>
      </c>
      <c r="G56" s="232" t="str">
        <f>IF('מכפיל בעלי מוגבלות'!H56="","",'מכפיל בעלי מוגבלות'!H56)</f>
        <v/>
      </c>
      <c r="H56" s="58" t="str">
        <f>IF(F56="","",'הגבלה לסכום מבוקש ולתקציב 75%'!I56)</f>
        <v/>
      </c>
      <c r="I56" s="58" t="str">
        <f>סיכום!K56</f>
        <v/>
      </c>
      <c r="J56" s="59" t="str">
        <f t="shared" si="1"/>
        <v/>
      </c>
      <c r="K56" s="58" t="str">
        <f>'קיזוזים בגין איחורים'!I56</f>
        <v/>
      </c>
      <c r="L56" s="60" t="str">
        <f>IF(B56="","",'קיזוזים- החלטות ועדה'!H56)</f>
        <v/>
      </c>
      <c r="M56" s="58" t="str">
        <f>'קיזוזים- החלטות ועדה'!J56</f>
        <v/>
      </c>
      <c r="N56" s="60" t="str">
        <f>'הגבלה לסכום מבוקש ולתקציב 75%'!Z56</f>
        <v/>
      </c>
      <c r="O56" s="235"/>
      <c r="P56" s="235"/>
    </row>
    <row r="57" spans="2:16" ht="16.5" hidden="1" thickBot="1" x14ac:dyDescent="0.3">
      <c r="B57" s="56" t="str">
        <f t="shared" si="0"/>
        <v/>
      </c>
      <c r="C57" s="64" t="str">
        <f>IF('תנאי סף'!C57="","",'תנאי סף'!C57)</f>
        <v/>
      </c>
      <c r="D57" s="64" t="str">
        <f>IF('תנאי סף'!D57="","",'תנאי סף'!D57)</f>
        <v/>
      </c>
      <c r="E57" s="64" t="str">
        <f>IF('תנאי סף'!E57="","",'תנאי סף'!E57)</f>
        <v/>
      </c>
      <c r="F57" s="57" t="str">
        <f>IF('תנאי סף'!F57="","",'תנאי סף'!F57)</f>
        <v/>
      </c>
      <c r="G57" s="232" t="str">
        <f>IF('מכפיל בעלי מוגבלות'!H57="","",'מכפיל בעלי מוגבלות'!H57)</f>
        <v/>
      </c>
      <c r="H57" s="58" t="str">
        <f>IF(F57="","",'הגבלה לסכום מבוקש ולתקציב 75%'!I57)</f>
        <v/>
      </c>
      <c r="I57" s="58" t="str">
        <f>סיכום!K57</f>
        <v/>
      </c>
      <c r="J57" s="59" t="str">
        <f t="shared" si="1"/>
        <v/>
      </c>
      <c r="K57" s="58" t="str">
        <f>'קיזוזים בגין איחורים'!I57</f>
        <v/>
      </c>
      <c r="L57" s="60" t="str">
        <f>IF(B57="","",'קיזוזים- החלטות ועדה'!H57)</f>
        <v/>
      </c>
      <c r="M57" s="58" t="str">
        <f>'קיזוזים- החלטות ועדה'!J57</f>
        <v/>
      </c>
      <c r="N57" s="60" t="str">
        <f>'הגבלה לסכום מבוקש ולתקציב 75%'!Z57</f>
        <v/>
      </c>
      <c r="O57" s="235"/>
      <c r="P57" s="235"/>
    </row>
    <row r="58" spans="2:16" ht="16.5" hidden="1" thickBot="1" x14ac:dyDescent="0.3">
      <c r="B58" s="56" t="str">
        <f t="shared" si="0"/>
        <v/>
      </c>
      <c r="C58" s="64" t="str">
        <f>IF('תנאי סף'!C58="","",'תנאי סף'!C58)</f>
        <v/>
      </c>
      <c r="D58" s="64" t="str">
        <f>IF('תנאי סף'!D58="","",'תנאי סף'!D58)</f>
        <v/>
      </c>
      <c r="E58" s="64" t="str">
        <f>IF('תנאי סף'!E58="","",'תנאי סף'!E58)</f>
        <v/>
      </c>
      <c r="F58" s="57" t="str">
        <f>IF('תנאי סף'!F58="","",'תנאי סף'!F58)</f>
        <v/>
      </c>
      <c r="G58" s="232" t="str">
        <f>IF('מכפיל בעלי מוגבלות'!H58="","",'מכפיל בעלי מוגבלות'!H58)</f>
        <v/>
      </c>
      <c r="H58" s="58" t="str">
        <f>IF(F58="","",'הגבלה לסכום מבוקש ולתקציב 75%'!I58)</f>
        <v/>
      </c>
      <c r="I58" s="58" t="str">
        <f>סיכום!K58</f>
        <v/>
      </c>
      <c r="J58" s="59" t="str">
        <f t="shared" si="1"/>
        <v/>
      </c>
      <c r="K58" s="58" t="str">
        <f>'קיזוזים בגין איחורים'!I58</f>
        <v/>
      </c>
      <c r="L58" s="60" t="str">
        <f>IF(B58="","",'קיזוזים- החלטות ועדה'!H58)</f>
        <v/>
      </c>
      <c r="M58" s="58" t="str">
        <f>'קיזוזים- החלטות ועדה'!J58</f>
        <v/>
      </c>
      <c r="N58" s="60" t="str">
        <f>'הגבלה לסכום מבוקש ולתקציב 75%'!Z58</f>
        <v/>
      </c>
      <c r="O58" s="235"/>
      <c r="P58" s="235"/>
    </row>
    <row r="59" spans="2:16" ht="16.5" hidden="1" thickBot="1" x14ac:dyDescent="0.3">
      <c r="B59" s="56" t="str">
        <f t="shared" si="0"/>
        <v/>
      </c>
      <c r="C59" s="64" t="str">
        <f>IF('תנאי סף'!C59="","",'תנאי סף'!C59)</f>
        <v/>
      </c>
      <c r="D59" s="64" t="str">
        <f>IF('תנאי סף'!D59="","",'תנאי סף'!D59)</f>
        <v/>
      </c>
      <c r="E59" s="64" t="str">
        <f>IF('תנאי סף'!E59="","",'תנאי סף'!E59)</f>
        <v/>
      </c>
      <c r="F59" s="57" t="str">
        <f>IF('תנאי סף'!F59="","",'תנאי סף'!F59)</f>
        <v/>
      </c>
      <c r="G59" s="232" t="str">
        <f>IF('מכפיל בעלי מוגבלות'!H59="","",'מכפיל בעלי מוגבלות'!H59)</f>
        <v/>
      </c>
      <c r="H59" s="58" t="str">
        <f>IF(F59="","",'הגבלה לסכום מבוקש ולתקציב 75%'!I59)</f>
        <v/>
      </c>
      <c r="I59" s="58" t="str">
        <f>סיכום!K59</f>
        <v/>
      </c>
      <c r="J59" s="59" t="str">
        <f t="shared" si="1"/>
        <v/>
      </c>
      <c r="K59" s="58" t="str">
        <f>'קיזוזים בגין איחורים'!I59</f>
        <v/>
      </c>
      <c r="L59" s="60" t="str">
        <f>IF(B59="","",'קיזוזים- החלטות ועדה'!H59)</f>
        <v/>
      </c>
      <c r="M59" s="58" t="str">
        <f>'קיזוזים- החלטות ועדה'!J59</f>
        <v/>
      </c>
      <c r="N59" s="60" t="str">
        <f>'הגבלה לסכום מבוקש ולתקציב 75%'!Z59</f>
        <v/>
      </c>
      <c r="O59" s="235"/>
      <c r="P59" s="235"/>
    </row>
    <row r="60" spans="2:16" ht="16.5" hidden="1" thickBot="1" x14ac:dyDescent="0.3">
      <c r="B60" s="56" t="str">
        <f t="shared" si="0"/>
        <v/>
      </c>
      <c r="C60" s="64" t="str">
        <f>IF('תנאי סף'!C60="","",'תנאי סף'!C60)</f>
        <v/>
      </c>
      <c r="D60" s="64" t="str">
        <f>IF('תנאי סף'!D60="","",'תנאי סף'!D60)</f>
        <v/>
      </c>
      <c r="E60" s="64" t="str">
        <f>IF('תנאי סף'!E60="","",'תנאי סף'!E60)</f>
        <v/>
      </c>
      <c r="F60" s="57" t="str">
        <f>IF('תנאי סף'!F60="","",'תנאי סף'!F60)</f>
        <v/>
      </c>
      <c r="G60" s="232" t="str">
        <f>IF('מכפיל בעלי מוגבלות'!H60="","",'מכפיל בעלי מוגבלות'!H60)</f>
        <v/>
      </c>
      <c r="H60" s="58" t="str">
        <f>IF(F60="","",'הגבלה לסכום מבוקש ולתקציב 75%'!I60)</f>
        <v/>
      </c>
      <c r="I60" s="58" t="str">
        <f>סיכום!K60</f>
        <v/>
      </c>
      <c r="J60" s="59" t="str">
        <f t="shared" si="1"/>
        <v/>
      </c>
      <c r="K60" s="58" t="str">
        <f>'קיזוזים בגין איחורים'!I60</f>
        <v/>
      </c>
      <c r="L60" s="60" t="str">
        <f>IF(B60="","",'קיזוזים- החלטות ועדה'!H60)</f>
        <v/>
      </c>
      <c r="M60" s="58" t="str">
        <f>'קיזוזים- החלטות ועדה'!J60</f>
        <v/>
      </c>
      <c r="N60" s="60" t="str">
        <f>'הגבלה לסכום מבוקש ולתקציב 75%'!Z60</f>
        <v/>
      </c>
      <c r="O60" s="235"/>
      <c r="P60" s="235"/>
    </row>
    <row r="61" spans="2:16" ht="16.5" hidden="1" thickBot="1" x14ac:dyDescent="0.3">
      <c r="B61" s="56" t="str">
        <f t="shared" si="0"/>
        <v/>
      </c>
      <c r="C61" s="64" t="str">
        <f>IF('תנאי סף'!C61="","",'תנאי סף'!C61)</f>
        <v/>
      </c>
      <c r="D61" s="64" t="str">
        <f>IF('תנאי סף'!D61="","",'תנאי סף'!D61)</f>
        <v/>
      </c>
      <c r="E61" s="64" t="str">
        <f>IF('תנאי סף'!E61="","",'תנאי סף'!E61)</f>
        <v/>
      </c>
      <c r="F61" s="57" t="str">
        <f>IF('תנאי סף'!F61="","",'תנאי סף'!F61)</f>
        <v/>
      </c>
      <c r="G61" s="232" t="str">
        <f>IF('מכפיל בעלי מוגבלות'!H61="","",'מכפיל בעלי מוגבלות'!H61)</f>
        <v/>
      </c>
      <c r="H61" s="58" t="str">
        <f>IF(F61="","",'הגבלה לסכום מבוקש ולתקציב 75%'!I61)</f>
        <v/>
      </c>
      <c r="I61" s="58" t="str">
        <f>סיכום!K61</f>
        <v/>
      </c>
      <c r="J61" s="59" t="str">
        <f t="shared" si="1"/>
        <v/>
      </c>
      <c r="K61" s="58" t="str">
        <f>'קיזוזים בגין איחורים'!I61</f>
        <v/>
      </c>
      <c r="L61" s="60" t="str">
        <f>IF(B61="","",'קיזוזים- החלטות ועדה'!H61)</f>
        <v/>
      </c>
      <c r="M61" s="58" t="str">
        <f>'קיזוזים- החלטות ועדה'!J61</f>
        <v/>
      </c>
      <c r="N61" s="60" t="str">
        <f>'הגבלה לסכום מבוקש ולתקציב 75%'!Z61</f>
        <v/>
      </c>
      <c r="O61" s="235"/>
      <c r="P61" s="235"/>
    </row>
    <row r="62" spans="2:16" ht="16.5" hidden="1" thickBot="1" x14ac:dyDescent="0.3">
      <c r="B62" s="56" t="str">
        <f t="shared" si="0"/>
        <v/>
      </c>
      <c r="C62" s="64" t="str">
        <f>IF('תנאי סף'!C62="","",'תנאי סף'!C62)</f>
        <v/>
      </c>
      <c r="D62" s="64" t="str">
        <f>IF('תנאי סף'!D62="","",'תנאי סף'!D62)</f>
        <v/>
      </c>
      <c r="E62" s="64" t="str">
        <f>IF('תנאי סף'!E62="","",'תנאי סף'!E62)</f>
        <v/>
      </c>
      <c r="F62" s="57" t="str">
        <f>IF('תנאי סף'!F62="","",'תנאי סף'!F62)</f>
        <v/>
      </c>
      <c r="G62" s="232" t="str">
        <f>IF('מכפיל בעלי מוגבלות'!H62="","",'מכפיל בעלי מוגבלות'!H62)</f>
        <v/>
      </c>
      <c r="H62" s="58" t="str">
        <f>IF(F62="","",'הגבלה לסכום מבוקש ולתקציב 75%'!I62)</f>
        <v/>
      </c>
      <c r="I62" s="58" t="str">
        <f>סיכום!K62</f>
        <v/>
      </c>
      <c r="J62" s="59" t="str">
        <f t="shared" si="1"/>
        <v/>
      </c>
      <c r="K62" s="58" t="str">
        <f>'קיזוזים בגין איחורים'!I62</f>
        <v/>
      </c>
      <c r="L62" s="60" t="str">
        <f>IF(B62="","",'קיזוזים- החלטות ועדה'!H62)</f>
        <v/>
      </c>
      <c r="M62" s="58" t="str">
        <f>'קיזוזים- החלטות ועדה'!J62</f>
        <v/>
      </c>
      <c r="N62" s="60" t="str">
        <f>'הגבלה לסכום מבוקש ולתקציב 75%'!Z62</f>
        <v/>
      </c>
      <c r="O62" s="235"/>
      <c r="P62" s="235"/>
    </row>
    <row r="63" spans="2:16" ht="16.5" hidden="1" thickBot="1" x14ac:dyDescent="0.3">
      <c r="B63" s="56" t="str">
        <f t="shared" si="0"/>
        <v/>
      </c>
      <c r="C63" s="64" t="str">
        <f>IF('תנאי סף'!C63="","",'תנאי סף'!C63)</f>
        <v/>
      </c>
      <c r="D63" s="64" t="str">
        <f>IF('תנאי סף'!D63="","",'תנאי סף'!D63)</f>
        <v/>
      </c>
      <c r="E63" s="64" t="str">
        <f>IF('תנאי סף'!E63="","",'תנאי סף'!E63)</f>
        <v/>
      </c>
      <c r="F63" s="57" t="str">
        <f>IF('תנאי סף'!F63="","",'תנאי סף'!F63)</f>
        <v/>
      </c>
      <c r="G63" s="232" t="str">
        <f>IF('מכפיל בעלי מוגבלות'!H63="","",'מכפיל בעלי מוגבלות'!H63)</f>
        <v/>
      </c>
      <c r="H63" s="58" t="str">
        <f>IF(F63="","",'הגבלה לסכום מבוקש ולתקציב 75%'!I63)</f>
        <v/>
      </c>
      <c r="I63" s="58" t="str">
        <f>סיכום!K63</f>
        <v/>
      </c>
      <c r="J63" s="59" t="str">
        <f t="shared" si="1"/>
        <v/>
      </c>
      <c r="K63" s="58" t="str">
        <f>'קיזוזים בגין איחורים'!I63</f>
        <v/>
      </c>
      <c r="L63" s="60" t="str">
        <f>IF(B63="","",'קיזוזים- החלטות ועדה'!H63)</f>
        <v/>
      </c>
      <c r="M63" s="58" t="str">
        <f>'קיזוזים- החלטות ועדה'!J63</f>
        <v/>
      </c>
      <c r="N63" s="60" t="str">
        <f>'הגבלה לסכום מבוקש ולתקציב 75%'!Z63</f>
        <v/>
      </c>
      <c r="O63" s="235"/>
      <c r="P63" s="235"/>
    </row>
    <row r="64" spans="2:16" ht="16.5" hidden="1" thickBot="1" x14ac:dyDescent="0.3">
      <c r="B64" s="56" t="str">
        <f t="shared" si="0"/>
        <v/>
      </c>
      <c r="C64" s="64" t="str">
        <f>IF('תנאי סף'!C64="","",'תנאי סף'!C64)</f>
        <v/>
      </c>
      <c r="D64" s="64" t="str">
        <f>IF('תנאי סף'!D64="","",'תנאי סף'!D64)</f>
        <v/>
      </c>
      <c r="E64" s="64" t="str">
        <f>IF('תנאי סף'!E64="","",'תנאי סף'!E64)</f>
        <v/>
      </c>
      <c r="F64" s="57" t="str">
        <f>IF('תנאי סף'!F64="","",'תנאי סף'!F64)</f>
        <v/>
      </c>
      <c r="G64" s="232" t="str">
        <f>IF('מכפיל בעלי מוגבלות'!H64="","",'מכפיל בעלי מוגבלות'!H64)</f>
        <v/>
      </c>
      <c r="H64" s="58" t="str">
        <f>IF(F64="","",'הגבלה לסכום מבוקש ולתקציב 75%'!I64)</f>
        <v/>
      </c>
      <c r="I64" s="58" t="str">
        <f>סיכום!K64</f>
        <v/>
      </c>
      <c r="J64" s="59" t="str">
        <f t="shared" si="1"/>
        <v/>
      </c>
      <c r="K64" s="58" t="str">
        <f>'קיזוזים בגין איחורים'!I64</f>
        <v/>
      </c>
      <c r="L64" s="60" t="str">
        <f>IF(B64="","",'קיזוזים- החלטות ועדה'!H64)</f>
        <v/>
      </c>
      <c r="M64" s="58" t="str">
        <f>'קיזוזים- החלטות ועדה'!J64</f>
        <v/>
      </c>
      <c r="N64" s="60" t="str">
        <f>'הגבלה לסכום מבוקש ולתקציב 75%'!Z64</f>
        <v/>
      </c>
      <c r="O64" s="235"/>
      <c r="P64" s="235"/>
    </row>
    <row r="65" spans="2:16" ht="16.5" hidden="1" thickBot="1" x14ac:dyDescent="0.3">
      <c r="B65" s="56" t="str">
        <f t="shared" si="0"/>
        <v/>
      </c>
      <c r="C65" s="64" t="str">
        <f>IF('תנאי סף'!C65="","",'תנאי סף'!C65)</f>
        <v/>
      </c>
      <c r="D65" s="64" t="str">
        <f>IF('תנאי סף'!D65="","",'תנאי סף'!D65)</f>
        <v/>
      </c>
      <c r="E65" s="64" t="str">
        <f>IF('תנאי סף'!E65="","",'תנאי סף'!E65)</f>
        <v/>
      </c>
      <c r="F65" s="57" t="str">
        <f>IF('תנאי סף'!F65="","",'תנאי סף'!F65)</f>
        <v/>
      </c>
      <c r="G65" s="232" t="str">
        <f>IF('מכפיל בעלי מוגבלות'!H65="","",'מכפיל בעלי מוגבלות'!H65)</f>
        <v/>
      </c>
      <c r="H65" s="58" t="str">
        <f>IF(F65="","",'הגבלה לסכום מבוקש ולתקציב 75%'!I65)</f>
        <v/>
      </c>
      <c r="I65" s="58" t="str">
        <f>סיכום!K65</f>
        <v/>
      </c>
      <c r="J65" s="59" t="str">
        <f t="shared" si="1"/>
        <v/>
      </c>
      <c r="K65" s="58" t="str">
        <f>'קיזוזים בגין איחורים'!I65</f>
        <v/>
      </c>
      <c r="L65" s="60" t="str">
        <f>IF(B65="","",'קיזוזים- החלטות ועדה'!H65)</f>
        <v/>
      </c>
      <c r="M65" s="58" t="str">
        <f>'קיזוזים- החלטות ועדה'!J65</f>
        <v/>
      </c>
      <c r="N65" s="60" t="str">
        <f>'הגבלה לסכום מבוקש ולתקציב 75%'!Z65</f>
        <v/>
      </c>
      <c r="O65" s="235"/>
      <c r="P65" s="235"/>
    </row>
    <row r="66" spans="2:16" ht="16.5" hidden="1" thickBot="1" x14ac:dyDescent="0.3">
      <c r="B66" s="56" t="str">
        <f t="shared" si="0"/>
        <v/>
      </c>
      <c r="C66" s="64" t="str">
        <f>IF('תנאי סף'!C66="","",'תנאי סף'!C66)</f>
        <v/>
      </c>
      <c r="D66" s="64" t="str">
        <f>IF('תנאי סף'!D66="","",'תנאי סף'!D66)</f>
        <v/>
      </c>
      <c r="E66" s="64" t="str">
        <f>IF('תנאי סף'!E66="","",'תנאי סף'!E66)</f>
        <v/>
      </c>
      <c r="F66" s="57" t="str">
        <f>IF('תנאי סף'!F66="","",'תנאי סף'!F66)</f>
        <v/>
      </c>
      <c r="G66" s="232" t="str">
        <f>IF('מכפיל בעלי מוגבלות'!H66="","",'מכפיל בעלי מוגבלות'!H66)</f>
        <v/>
      </c>
      <c r="H66" s="58" t="str">
        <f>IF(F66="","",'הגבלה לסכום מבוקש ולתקציב 75%'!I66)</f>
        <v/>
      </c>
      <c r="I66" s="58" t="str">
        <f>סיכום!K66</f>
        <v/>
      </c>
      <c r="J66" s="59" t="str">
        <f t="shared" si="1"/>
        <v/>
      </c>
      <c r="K66" s="58" t="str">
        <f>'קיזוזים בגין איחורים'!I66</f>
        <v/>
      </c>
      <c r="L66" s="60" t="str">
        <f>IF(B66="","",'קיזוזים- החלטות ועדה'!H66)</f>
        <v/>
      </c>
      <c r="M66" s="58" t="str">
        <f>'קיזוזים- החלטות ועדה'!J66</f>
        <v/>
      </c>
      <c r="N66" s="60" t="str">
        <f>'הגבלה לסכום מבוקש ולתקציב 75%'!Z66</f>
        <v/>
      </c>
      <c r="O66" s="235"/>
      <c r="P66" s="235"/>
    </row>
    <row r="67" spans="2:16" ht="16.5" hidden="1" thickBot="1" x14ac:dyDescent="0.3">
      <c r="B67" s="56" t="str">
        <f t="shared" si="0"/>
        <v/>
      </c>
      <c r="C67" s="64" t="str">
        <f>IF('תנאי סף'!C67="","",'תנאי סף'!C67)</f>
        <v/>
      </c>
      <c r="D67" s="64" t="str">
        <f>IF('תנאי סף'!D67="","",'תנאי סף'!D67)</f>
        <v/>
      </c>
      <c r="E67" s="64" t="str">
        <f>IF('תנאי סף'!E67="","",'תנאי סף'!E67)</f>
        <v/>
      </c>
      <c r="F67" s="57" t="str">
        <f>IF('תנאי סף'!F67="","",'תנאי סף'!F67)</f>
        <v/>
      </c>
      <c r="G67" s="232" t="str">
        <f>IF('מכפיל בעלי מוגבלות'!H67="","",'מכפיל בעלי מוגבלות'!H67)</f>
        <v/>
      </c>
      <c r="H67" s="58" t="str">
        <f>IF(F67="","",'הגבלה לסכום מבוקש ולתקציב 75%'!I67)</f>
        <v/>
      </c>
      <c r="I67" s="58" t="str">
        <f>סיכום!K67</f>
        <v/>
      </c>
      <c r="J67" s="59" t="str">
        <f t="shared" si="1"/>
        <v/>
      </c>
      <c r="K67" s="58" t="str">
        <f>'קיזוזים בגין איחורים'!I67</f>
        <v/>
      </c>
      <c r="L67" s="60" t="str">
        <f>IF(B67="","",'קיזוזים- החלטות ועדה'!H67)</f>
        <v/>
      </c>
      <c r="M67" s="58" t="str">
        <f>'קיזוזים- החלטות ועדה'!J67</f>
        <v/>
      </c>
      <c r="N67" s="60" t="str">
        <f>'הגבלה לסכום מבוקש ולתקציב 75%'!Z67</f>
        <v/>
      </c>
      <c r="O67" s="235"/>
      <c r="P67" s="235"/>
    </row>
    <row r="68" spans="2:16" ht="16.5" hidden="1" thickBot="1" x14ac:dyDescent="0.3">
      <c r="B68" s="56" t="str">
        <f t="shared" si="0"/>
        <v/>
      </c>
      <c r="C68" s="64" t="str">
        <f>IF('תנאי סף'!C68="","",'תנאי סף'!C68)</f>
        <v/>
      </c>
      <c r="D68" s="64" t="str">
        <f>IF('תנאי סף'!D68="","",'תנאי סף'!D68)</f>
        <v/>
      </c>
      <c r="E68" s="64" t="str">
        <f>IF('תנאי סף'!E68="","",'תנאי סף'!E68)</f>
        <v/>
      </c>
      <c r="F68" s="57" t="str">
        <f>IF('תנאי סף'!F68="","",'תנאי סף'!F68)</f>
        <v/>
      </c>
      <c r="G68" s="232" t="str">
        <f>IF('מכפיל בעלי מוגבלות'!H68="","",'מכפיל בעלי מוגבלות'!H68)</f>
        <v/>
      </c>
      <c r="H68" s="58" t="str">
        <f>IF(F68="","",'הגבלה לסכום מבוקש ולתקציב 75%'!I68)</f>
        <v/>
      </c>
      <c r="I68" s="58" t="str">
        <f>סיכום!K68</f>
        <v/>
      </c>
      <c r="J68" s="59" t="str">
        <f t="shared" si="1"/>
        <v/>
      </c>
      <c r="K68" s="58" t="str">
        <f>'קיזוזים בגין איחורים'!I68</f>
        <v/>
      </c>
      <c r="L68" s="60" t="str">
        <f>IF(B68="","",'קיזוזים- החלטות ועדה'!H68)</f>
        <v/>
      </c>
      <c r="M68" s="58" t="str">
        <f>'קיזוזים- החלטות ועדה'!J68</f>
        <v/>
      </c>
      <c r="N68" s="60" t="str">
        <f>'הגבלה לסכום מבוקש ולתקציב 75%'!Z68</f>
        <v/>
      </c>
      <c r="O68" s="235"/>
      <c r="P68" s="235"/>
    </row>
    <row r="69" spans="2:16" ht="16.5" hidden="1" thickBot="1" x14ac:dyDescent="0.3">
      <c r="B69" s="56" t="str">
        <f t="shared" si="0"/>
        <v/>
      </c>
      <c r="C69" s="64" t="str">
        <f>IF('תנאי סף'!C69="","",'תנאי סף'!C69)</f>
        <v/>
      </c>
      <c r="D69" s="64" t="str">
        <f>IF('תנאי סף'!D69="","",'תנאי סף'!D69)</f>
        <v/>
      </c>
      <c r="E69" s="64" t="str">
        <f>IF('תנאי סף'!E69="","",'תנאי סף'!E69)</f>
        <v/>
      </c>
      <c r="F69" s="57" t="str">
        <f>IF('תנאי סף'!F69="","",'תנאי סף'!F69)</f>
        <v/>
      </c>
      <c r="G69" s="232" t="str">
        <f>IF('מכפיל בעלי מוגבלות'!H69="","",'מכפיל בעלי מוגבלות'!H69)</f>
        <v/>
      </c>
      <c r="H69" s="58" t="str">
        <f>IF(F69="","",'הגבלה לסכום מבוקש ולתקציב 75%'!I69)</f>
        <v/>
      </c>
      <c r="I69" s="58" t="str">
        <f>סיכום!K69</f>
        <v/>
      </c>
      <c r="J69" s="59" t="str">
        <f t="shared" si="1"/>
        <v/>
      </c>
      <c r="K69" s="58" t="str">
        <f>'קיזוזים בגין איחורים'!I69</f>
        <v/>
      </c>
      <c r="L69" s="60" t="str">
        <f>IF(B69="","",'קיזוזים- החלטות ועדה'!H69)</f>
        <v/>
      </c>
      <c r="M69" s="58" t="str">
        <f>'קיזוזים- החלטות ועדה'!J69</f>
        <v/>
      </c>
      <c r="N69" s="60" t="str">
        <f>'הגבלה לסכום מבוקש ולתקציב 75%'!Z69</f>
        <v/>
      </c>
      <c r="O69" s="235"/>
      <c r="P69" s="235"/>
    </row>
    <row r="70" spans="2:16" ht="16.5" hidden="1" thickBot="1" x14ac:dyDescent="0.3">
      <c r="B70" s="56" t="str">
        <f t="shared" si="0"/>
        <v/>
      </c>
      <c r="C70" s="64" t="str">
        <f>IF('תנאי סף'!C70="","",'תנאי סף'!C70)</f>
        <v/>
      </c>
      <c r="D70" s="64" t="str">
        <f>IF('תנאי סף'!D70="","",'תנאי סף'!D70)</f>
        <v/>
      </c>
      <c r="E70" s="64" t="str">
        <f>IF('תנאי סף'!E70="","",'תנאי סף'!E70)</f>
        <v/>
      </c>
      <c r="F70" s="57" t="str">
        <f>IF('תנאי סף'!F70="","",'תנאי סף'!F70)</f>
        <v/>
      </c>
      <c r="G70" s="232" t="str">
        <f>IF('מכפיל בעלי מוגבלות'!H70="","",'מכפיל בעלי מוגבלות'!H70)</f>
        <v/>
      </c>
      <c r="H70" s="58" t="str">
        <f>IF(F70="","",'הגבלה לסכום מבוקש ולתקציב 75%'!I70)</f>
        <v/>
      </c>
      <c r="I70" s="58" t="str">
        <f>סיכום!K70</f>
        <v/>
      </c>
      <c r="J70" s="59" t="str">
        <f t="shared" si="1"/>
        <v/>
      </c>
      <c r="K70" s="58" t="str">
        <f>'קיזוזים בגין איחורים'!I70</f>
        <v/>
      </c>
      <c r="L70" s="60" t="str">
        <f>IF(B70="","",'קיזוזים- החלטות ועדה'!H70)</f>
        <v/>
      </c>
      <c r="M70" s="58" t="str">
        <f>'קיזוזים- החלטות ועדה'!J70</f>
        <v/>
      </c>
      <c r="N70" s="60" t="str">
        <f>'הגבלה לסכום מבוקש ולתקציב 75%'!Z70</f>
        <v/>
      </c>
      <c r="O70" s="235"/>
      <c r="P70" s="235"/>
    </row>
    <row r="71" spans="2:16" ht="16.5" hidden="1" thickBot="1" x14ac:dyDescent="0.3">
      <c r="B71" s="56" t="str">
        <f t="shared" si="0"/>
        <v/>
      </c>
      <c r="C71" s="64" t="str">
        <f>IF('תנאי סף'!C71="","",'תנאי סף'!C71)</f>
        <v/>
      </c>
      <c r="D71" s="64" t="str">
        <f>IF('תנאי סף'!D71="","",'תנאי סף'!D71)</f>
        <v/>
      </c>
      <c r="E71" s="64" t="str">
        <f>IF('תנאי סף'!E71="","",'תנאי סף'!E71)</f>
        <v/>
      </c>
      <c r="F71" s="57" t="str">
        <f>IF('תנאי סף'!F71="","",'תנאי סף'!F71)</f>
        <v/>
      </c>
      <c r="G71" s="232" t="str">
        <f>IF('מכפיל בעלי מוגבלות'!H71="","",'מכפיל בעלי מוגבלות'!H71)</f>
        <v/>
      </c>
      <c r="H71" s="58" t="str">
        <f>IF(F71="","",'הגבלה לסכום מבוקש ולתקציב 75%'!I71)</f>
        <v/>
      </c>
      <c r="I71" s="58" t="str">
        <f>סיכום!K71</f>
        <v/>
      </c>
      <c r="J71" s="59" t="str">
        <f t="shared" si="1"/>
        <v/>
      </c>
      <c r="K71" s="58" t="str">
        <f>'קיזוזים בגין איחורים'!I71</f>
        <v/>
      </c>
      <c r="L71" s="60" t="str">
        <f>IF(B71="","",'קיזוזים- החלטות ועדה'!H71)</f>
        <v/>
      </c>
      <c r="M71" s="58" t="str">
        <f>'קיזוזים- החלטות ועדה'!J71</f>
        <v/>
      </c>
      <c r="N71" s="60" t="str">
        <f>'הגבלה לסכום מבוקש ולתקציב 75%'!Z71</f>
        <v/>
      </c>
      <c r="O71" s="235"/>
      <c r="P71" s="235"/>
    </row>
    <row r="72" spans="2:16" ht="16.5" hidden="1" thickBot="1" x14ac:dyDescent="0.3">
      <c r="B72" s="56" t="str">
        <f t="shared" si="0"/>
        <v/>
      </c>
      <c r="C72" s="64" t="str">
        <f>IF('תנאי סף'!C72="","",'תנאי סף'!C72)</f>
        <v/>
      </c>
      <c r="D72" s="64" t="str">
        <f>IF('תנאי סף'!D72="","",'תנאי סף'!D72)</f>
        <v/>
      </c>
      <c r="E72" s="64" t="str">
        <f>IF('תנאי סף'!E72="","",'תנאי סף'!E72)</f>
        <v/>
      </c>
      <c r="F72" s="57" t="str">
        <f>IF('תנאי סף'!F72="","",'תנאי סף'!F72)</f>
        <v/>
      </c>
      <c r="G72" s="232" t="str">
        <f>IF('מכפיל בעלי מוגבלות'!H72="","",'מכפיל בעלי מוגבלות'!H72)</f>
        <v/>
      </c>
      <c r="H72" s="58" t="str">
        <f>IF(F72="","",'הגבלה לסכום מבוקש ולתקציב 75%'!I72)</f>
        <v/>
      </c>
      <c r="I72" s="58" t="str">
        <f>סיכום!K72</f>
        <v/>
      </c>
      <c r="J72" s="59" t="str">
        <f t="shared" si="1"/>
        <v/>
      </c>
      <c r="K72" s="58" t="str">
        <f>'קיזוזים בגין איחורים'!I72</f>
        <v/>
      </c>
      <c r="L72" s="60" t="str">
        <f>IF(B72="","",'קיזוזים- החלטות ועדה'!H72)</f>
        <v/>
      </c>
      <c r="M72" s="58" t="str">
        <f>'קיזוזים- החלטות ועדה'!J72</f>
        <v/>
      </c>
      <c r="N72" s="60" t="str">
        <f>'הגבלה לסכום מבוקש ולתקציב 75%'!Z72</f>
        <v/>
      </c>
      <c r="O72" s="235"/>
      <c r="P72" s="235"/>
    </row>
    <row r="73" spans="2:16" ht="16.5" hidden="1" thickBot="1" x14ac:dyDescent="0.3">
      <c r="B73" s="56" t="str">
        <f t="shared" si="0"/>
        <v/>
      </c>
      <c r="C73" s="64" t="str">
        <f>IF('תנאי סף'!C73="","",'תנאי סף'!C73)</f>
        <v/>
      </c>
      <c r="D73" s="64" t="str">
        <f>IF('תנאי סף'!D73="","",'תנאי סף'!D73)</f>
        <v/>
      </c>
      <c r="E73" s="64" t="str">
        <f>IF('תנאי סף'!E73="","",'תנאי סף'!E73)</f>
        <v/>
      </c>
      <c r="F73" s="57" t="str">
        <f>IF('תנאי סף'!F73="","",'תנאי סף'!F73)</f>
        <v/>
      </c>
      <c r="G73" s="232" t="str">
        <f>IF('מכפיל בעלי מוגבלות'!H73="","",'מכפיל בעלי מוגבלות'!H73)</f>
        <v/>
      </c>
      <c r="H73" s="58" t="str">
        <f>IF(F73="","",'הגבלה לסכום מבוקש ולתקציב 75%'!I73)</f>
        <v/>
      </c>
      <c r="I73" s="58" t="str">
        <f>סיכום!K73</f>
        <v/>
      </c>
      <c r="J73" s="59" t="str">
        <f t="shared" si="1"/>
        <v/>
      </c>
      <c r="K73" s="58" t="str">
        <f>'קיזוזים בגין איחורים'!I73</f>
        <v/>
      </c>
      <c r="L73" s="60" t="str">
        <f>IF(B73="","",'קיזוזים- החלטות ועדה'!H73)</f>
        <v/>
      </c>
      <c r="M73" s="58" t="str">
        <f>'קיזוזים- החלטות ועדה'!J73</f>
        <v/>
      </c>
      <c r="N73" s="60" t="str">
        <f>'הגבלה לסכום מבוקש ולתקציב 75%'!Z73</f>
        <v/>
      </c>
      <c r="O73" s="235"/>
      <c r="P73" s="235"/>
    </row>
    <row r="74" spans="2:16" ht="16.5" hidden="1" thickBot="1" x14ac:dyDescent="0.3">
      <c r="B74" s="56" t="str">
        <f t="shared" si="0"/>
        <v/>
      </c>
      <c r="C74" s="64" t="str">
        <f>IF('תנאי סף'!C74="","",'תנאי סף'!C74)</f>
        <v/>
      </c>
      <c r="D74" s="64" t="str">
        <f>IF('תנאי סף'!D74="","",'תנאי סף'!D74)</f>
        <v/>
      </c>
      <c r="E74" s="64" t="str">
        <f>IF('תנאי סף'!E74="","",'תנאי סף'!E74)</f>
        <v/>
      </c>
      <c r="F74" s="57" t="str">
        <f>IF('תנאי סף'!F74="","",'תנאי סף'!F74)</f>
        <v/>
      </c>
      <c r="G74" s="232" t="str">
        <f>IF('מכפיל בעלי מוגבלות'!H74="","",'מכפיל בעלי מוגבלות'!H74)</f>
        <v/>
      </c>
      <c r="H74" s="58" t="str">
        <f>IF(F74="","",'הגבלה לסכום מבוקש ולתקציב 75%'!I74)</f>
        <v/>
      </c>
      <c r="I74" s="58" t="str">
        <f>סיכום!K74</f>
        <v/>
      </c>
      <c r="J74" s="59" t="str">
        <f t="shared" si="1"/>
        <v/>
      </c>
      <c r="K74" s="58" t="str">
        <f>'קיזוזים בגין איחורים'!I74</f>
        <v/>
      </c>
      <c r="L74" s="60" t="str">
        <f>IF(B74="","",'קיזוזים- החלטות ועדה'!H74)</f>
        <v/>
      </c>
      <c r="M74" s="58" t="str">
        <f>'קיזוזים- החלטות ועדה'!J74</f>
        <v/>
      </c>
      <c r="N74" s="60" t="str">
        <f>'הגבלה לסכום מבוקש ולתקציב 75%'!Z74</f>
        <v/>
      </c>
      <c r="O74" s="235"/>
      <c r="P74" s="235"/>
    </row>
    <row r="75" spans="2:16" ht="16.5" hidden="1" thickBot="1" x14ac:dyDescent="0.3">
      <c r="B75" s="56" t="str">
        <f t="shared" si="0"/>
        <v/>
      </c>
      <c r="C75" s="64" t="str">
        <f>IF('תנאי סף'!C75="","",'תנאי סף'!C75)</f>
        <v/>
      </c>
      <c r="D75" s="64" t="str">
        <f>IF('תנאי סף'!D75="","",'תנאי סף'!D75)</f>
        <v/>
      </c>
      <c r="E75" s="64" t="str">
        <f>IF('תנאי סף'!E75="","",'תנאי סף'!E75)</f>
        <v/>
      </c>
      <c r="F75" s="57" t="str">
        <f>IF('תנאי סף'!F75="","",'תנאי סף'!F75)</f>
        <v/>
      </c>
      <c r="G75" s="232" t="str">
        <f>IF('מכפיל בעלי מוגבלות'!H75="","",'מכפיל בעלי מוגבלות'!H75)</f>
        <v/>
      </c>
      <c r="H75" s="58" t="str">
        <f>IF(F75="","",'הגבלה לסכום מבוקש ולתקציב 75%'!I75)</f>
        <v/>
      </c>
      <c r="I75" s="58" t="str">
        <f>סיכום!K75</f>
        <v/>
      </c>
      <c r="J75" s="59" t="str">
        <f t="shared" si="1"/>
        <v/>
      </c>
      <c r="K75" s="58" t="str">
        <f>'קיזוזים בגין איחורים'!I75</f>
        <v/>
      </c>
      <c r="L75" s="60" t="str">
        <f>IF(B75="","",'קיזוזים- החלטות ועדה'!H75)</f>
        <v/>
      </c>
      <c r="M75" s="58" t="str">
        <f>'קיזוזים- החלטות ועדה'!J75</f>
        <v/>
      </c>
      <c r="N75" s="60" t="str">
        <f>'הגבלה לסכום מבוקש ולתקציב 75%'!Z75</f>
        <v/>
      </c>
      <c r="O75" s="235"/>
      <c r="P75" s="235"/>
    </row>
    <row r="76" spans="2:16" ht="16.5" hidden="1" thickBot="1" x14ac:dyDescent="0.3">
      <c r="B76" s="56" t="str">
        <f t="shared" si="0"/>
        <v/>
      </c>
      <c r="C76" s="64" t="str">
        <f>IF('תנאי סף'!C76="","",'תנאי סף'!C76)</f>
        <v/>
      </c>
      <c r="D76" s="64" t="str">
        <f>IF('תנאי סף'!D76="","",'תנאי סף'!D76)</f>
        <v/>
      </c>
      <c r="E76" s="64" t="str">
        <f>IF('תנאי סף'!E76="","",'תנאי סף'!E76)</f>
        <v/>
      </c>
      <c r="F76" s="57" t="str">
        <f>IF('תנאי סף'!F76="","",'תנאי סף'!F76)</f>
        <v/>
      </c>
      <c r="G76" s="232" t="str">
        <f>IF('מכפיל בעלי מוגבלות'!H76="","",'מכפיל בעלי מוגבלות'!H76)</f>
        <v/>
      </c>
      <c r="H76" s="58" t="str">
        <f>IF(F76="","",'הגבלה לסכום מבוקש ולתקציב 75%'!I76)</f>
        <v/>
      </c>
      <c r="I76" s="58" t="str">
        <f>סיכום!K76</f>
        <v/>
      </c>
      <c r="J76" s="59" t="str">
        <f t="shared" si="1"/>
        <v/>
      </c>
      <c r="K76" s="58" t="str">
        <f>'קיזוזים בגין איחורים'!I76</f>
        <v/>
      </c>
      <c r="L76" s="60" t="str">
        <f>IF(B76="","",'קיזוזים- החלטות ועדה'!H76)</f>
        <v/>
      </c>
      <c r="M76" s="58" t="str">
        <f>'קיזוזים- החלטות ועדה'!J76</f>
        <v/>
      </c>
      <c r="N76" s="60" t="str">
        <f>'הגבלה לסכום מבוקש ולתקציב 75%'!Z76</f>
        <v/>
      </c>
      <c r="O76" s="235"/>
      <c r="P76" s="235"/>
    </row>
    <row r="77" spans="2:16" ht="16.5" hidden="1" thickBot="1" x14ac:dyDescent="0.3">
      <c r="B77" s="56" t="str">
        <f t="shared" si="0"/>
        <v/>
      </c>
      <c r="C77" s="64" t="str">
        <f>IF('תנאי סף'!C77="","",'תנאי סף'!C77)</f>
        <v/>
      </c>
      <c r="D77" s="64" t="str">
        <f>IF('תנאי סף'!D77="","",'תנאי סף'!D77)</f>
        <v/>
      </c>
      <c r="E77" s="64" t="str">
        <f>IF('תנאי סף'!E77="","",'תנאי סף'!E77)</f>
        <v/>
      </c>
      <c r="F77" s="57" t="str">
        <f>IF('תנאי סף'!F77="","",'תנאי סף'!F77)</f>
        <v/>
      </c>
      <c r="G77" s="232" t="str">
        <f>IF('מכפיל בעלי מוגבלות'!H77="","",'מכפיל בעלי מוגבלות'!H77)</f>
        <v/>
      </c>
      <c r="H77" s="58" t="str">
        <f>IF(F77="","",'הגבלה לסכום מבוקש ולתקציב 75%'!I77)</f>
        <v/>
      </c>
      <c r="I77" s="58" t="str">
        <f>סיכום!K77</f>
        <v/>
      </c>
      <c r="J77" s="59" t="str">
        <f t="shared" si="1"/>
        <v/>
      </c>
      <c r="K77" s="58" t="str">
        <f>'קיזוזים בגין איחורים'!I77</f>
        <v/>
      </c>
      <c r="L77" s="60" t="str">
        <f>IF(B77="","",'קיזוזים- החלטות ועדה'!H77)</f>
        <v/>
      </c>
      <c r="M77" s="58" t="str">
        <f>'קיזוזים- החלטות ועדה'!J77</f>
        <v/>
      </c>
      <c r="N77" s="60" t="str">
        <f>'הגבלה לסכום מבוקש ולתקציב 75%'!Z77</f>
        <v/>
      </c>
      <c r="O77" s="235"/>
      <c r="P77" s="235"/>
    </row>
    <row r="78" spans="2:16" ht="16.5" hidden="1" thickBot="1" x14ac:dyDescent="0.3">
      <c r="B78" s="56" t="str">
        <f t="shared" si="0"/>
        <v/>
      </c>
      <c r="C78" s="64" t="str">
        <f>IF('תנאי סף'!C78="","",'תנאי סף'!C78)</f>
        <v/>
      </c>
      <c r="D78" s="64" t="str">
        <f>IF('תנאי סף'!D78="","",'תנאי סף'!D78)</f>
        <v/>
      </c>
      <c r="E78" s="64" t="str">
        <f>IF('תנאי סף'!E78="","",'תנאי סף'!E78)</f>
        <v/>
      </c>
      <c r="F78" s="57" t="str">
        <f>IF('תנאי סף'!F78="","",'תנאי סף'!F78)</f>
        <v/>
      </c>
      <c r="G78" s="232" t="str">
        <f>IF('מכפיל בעלי מוגבלות'!H78="","",'מכפיל בעלי מוגבלות'!H78)</f>
        <v/>
      </c>
      <c r="H78" s="58" t="str">
        <f>IF(F78="","",'הגבלה לסכום מבוקש ולתקציב 75%'!I78)</f>
        <v/>
      </c>
      <c r="I78" s="58" t="str">
        <f>סיכום!K78</f>
        <v/>
      </c>
      <c r="J78" s="59" t="str">
        <f t="shared" si="1"/>
        <v/>
      </c>
      <c r="K78" s="58" t="str">
        <f>'קיזוזים בגין איחורים'!I78</f>
        <v/>
      </c>
      <c r="L78" s="60" t="str">
        <f>IF(B78="","",'קיזוזים- החלטות ועדה'!H78)</f>
        <v/>
      </c>
      <c r="M78" s="58" t="str">
        <f>'קיזוזים- החלטות ועדה'!J78</f>
        <v/>
      </c>
      <c r="N78" s="60" t="str">
        <f>'הגבלה לסכום מבוקש ולתקציב 75%'!Z78</f>
        <v/>
      </c>
      <c r="O78" s="235"/>
      <c r="P78" s="235"/>
    </row>
    <row r="79" spans="2:16" ht="16.5" hidden="1" thickBot="1" x14ac:dyDescent="0.3">
      <c r="B79" s="56" t="str">
        <f t="shared" si="0"/>
        <v/>
      </c>
      <c r="C79" s="64" t="str">
        <f>IF('תנאי סף'!C79="","",'תנאי סף'!C79)</f>
        <v/>
      </c>
      <c r="D79" s="64" t="str">
        <f>IF('תנאי סף'!D79="","",'תנאי סף'!D79)</f>
        <v/>
      </c>
      <c r="E79" s="64" t="str">
        <f>IF('תנאי סף'!E79="","",'תנאי סף'!E79)</f>
        <v/>
      </c>
      <c r="F79" s="57" t="str">
        <f>IF('תנאי סף'!F79="","",'תנאי סף'!F79)</f>
        <v/>
      </c>
      <c r="G79" s="232" t="str">
        <f>IF('מכפיל בעלי מוגבלות'!H79="","",'מכפיל בעלי מוגבלות'!H79)</f>
        <v/>
      </c>
      <c r="H79" s="58" t="str">
        <f>IF(F79="","",'הגבלה לסכום מבוקש ולתקציב 75%'!I79)</f>
        <v/>
      </c>
      <c r="I79" s="58" t="str">
        <f>סיכום!K79</f>
        <v/>
      </c>
      <c r="J79" s="59" t="str">
        <f t="shared" si="1"/>
        <v/>
      </c>
      <c r="K79" s="58" t="str">
        <f>'קיזוזים בגין איחורים'!I79</f>
        <v/>
      </c>
      <c r="L79" s="60" t="str">
        <f>IF(B79="","",'קיזוזים- החלטות ועדה'!H79)</f>
        <v/>
      </c>
      <c r="M79" s="58" t="str">
        <f>'קיזוזים- החלטות ועדה'!J79</f>
        <v/>
      </c>
      <c r="N79" s="60" t="str">
        <f>'הגבלה לסכום מבוקש ולתקציב 75%'!Z79</f>
        <v/>
      </c>
      <c r="O79" s="235"/>
      <c r="P79" s="235"/>
    </row>
    <row r="80" spans="2:16" ht="16.5" hidden="1" thickBot="1" x14ac:dyDescent="0.3">
      <c r="B80" s="56" t="str">
        <f t="shared" si="0"/>
        <v/>
      </c>
      <c r="C80" s="64" t="str">
        <f>IF('תנאי סף'!C80="","",'תנאי סף'!C80)</f>
        <v/>
      </c>
      <c r="D80" s="64" t="str">
        <f>IF('תנאי סף'!D80="","",'תנאי סף'!D80)</f>
        <v/>
      </c>
      <c r="E80" s="64" t="str">
        <f>IF('תנאי סף'!E80="","",'תנאי סף'!E80)</f>
        <v/>
      </c>
      <c r="F80" s="57" t="str">
        <f>IF('תנאי סף'!F80="","",'תנאי סף'!F80)</f>
        <v/>
      </c>
      <c r="G80" s="232" t="str">
        <f>IF('מכפיל בעלי מוגבלות'!H80="","",'מכפיל בעלי מוגבלות'!H80)</f>
        <v/>
      </c>
      <c r="H80" s="58" t="str">
        <f>IF(F80="","",'הגבלה לסכום מבוקש ולתקציב 75%'!I80)</f>
        <v/>
      </c>
      <c r="I80" s="58" t="str">
        <f>סיכום!K80</f>
        <v/>
      </c>
      <c r="J80" s="59" t="str">
        <f t="shared" si="1"/>
        <v/>
      </c>
      <c r="K80" s="58" t="str">
        <f>'קיזוזים בגין איחורים'!I80</f>
        <v/>
      </c>
      <c r="L80" s="60" t="str">
        <f>IF(B80="","",'קיזוזים- החלטות ועדה'!H80)</f>
        <v/>
      </c>
      <c r="M80" s="58" t="str">
        <f>'קיזוזים- החלטות ועדה'!J80</f>
        <v/>
      </c>
      <c r="N80" s="60" t="str">
        <f>'הגבלה לסכום מבוקש ולתקציב 75%'!Z80</f>
        <v/>
      </c>
      <c r="O80" s="235"/>
      <c r="P80" s="235"/>
    </row>
    <row r="81" spans="2:16" ht="16.5" hidden="1" thickBot="1" x14ac:dyDescent="0.3">
      <c r="B81" s="56" t="str">
        <f t="shared" si="0"/>
        <v/>
      </c>
      <c r="C81" s="64" t="str">
        <f>IF('תנאי סף'!C81="","",'תנאי סף'!C81)</f>
        <v/>
      </c>
      <c r="D81" s="64" t="str">
        <f>IF('תנאי סף'!D81="","",'תנאי סף'!D81)</f>
        <v/>
      </c>
      <c r="E81" s="64" t="str">
        <f>IF('תנאי סף'!E81="","",'תנאי סף'!E81)</f>
        <v/>
      </c>
      <c r="F81" s="57" t="str">
        <f>IF('תנאי סף'!F81="","",'תנאי סף'!F81)</f>
        <v/>
      </c>
      <c r="G81" s="232" t="str">
        <f>IF('מכפיל בעלי מוגבלות'!H81="","",'מכפיל בעלי מוגבלות'!H81)</f>
        <v/>
      </c>
      <c r="H81" s="58" t="str">
        <f>IF(F81="","",'הגבלה לסכום מבוקש ולתקציב 75%'!I81)</f>
        <v/>
      </c>
      <c r="I81" s="58" t="str">
        <f>סיכום!K81</f>
        <v/>
      </c>
      <c r="J81" s="59" t="str">
        <f t="shared" si="1"/>
        <v/>
      </c>
      <c r="K81" s="58" t="str">
        <f>'קיזוזים בגין איחורים'!I81</f>
        <v/>
      </c>
      <c r="L81" s="60" t="str">
        <f>IF(B81="","",'קיזוזים- החלטות ועדה'!H81)</f>
        <v/>
      </c>
      <c r="M81" s="58" t="str">
        <f>'קיזוזים- החלטות ועדה'!J81</f>
        <v/>
      </c>
      <c r="N81" s="60" t="str">
        <f>'הגבלה לסכום מבוקש ולתקציב 75%'!Z81</f>
        <v/>
      </c>
      <c r="O81" s="235"/>
      <c r="P81" s="235"/>
    </row>
    <row r="82" spans="2:16" ht="16.5" hidden="1" thickBot="1" x14ac:dyDescent="0.3">
      <c r="B82" s="56" t="str">
        <f t="shared" si="0"/>
        <v/>
      </c>
      <c r="C82" s="64" t="str">
        <f>IF('תנאי סף'!C82="","",'תנאי סף'!C82)</f>
        <v/>
      </c>
      <c r="D82" s="64" t="str">
        <f>IF('תנאי סף'!D82="","",'תנאי סף'!D82)</f>
        <v/>
      </c>
      <c r="E82" s="64" t="str">
        <f>IF('תנאי סף'!E82="","",'תנאי סף'!E82)</f>
        <v/>
      </c>
      <c r="F82" s="57" t="str">
        <f>IF('תנאי סף'!F82="","",'תנאי סף'!F82)</f>
        <v/>
      </c>
      <c r="G82" s="232" t="str">
        <f>IF('מכפיל בעלי מוגבלות'!H82="","",'מכפיל בעלי מוגבלות'!H82)</f>
        <v/>
      </c>
      <c r="H82" s="58" t="str">
        <f>IF(F82="","",'הגבלה לסכום מבוקש ולתקציב 75%'!I82)</f>
        <v/>
      </c>
      <c r="I82" s="58" t="str">
        <f>סיכום!K82</f>
        <v/>
      </c>
      <c r="J82" s="59" t="str">
        <f t="shared" si="1"/>
        <v/>
      </c>
      <c r="K82" s="58" t="str">
        <f>'קיזוזים בגין איחורים'!I82</f>
        <v/>
      </c>
      <c r="L82" s="60" t="str">
        <f>IF(B82="","",'קיזוזים- החלטות ועדה'!H82)</f>
        <v/>
      </c>
      <c r="M82" s="58" t="str">
        <f>'קיזוזים- החלטות ועדה'!J82</f>
        <v/>
      </c>
      <c r="N82" s="60" t="str">
        <f>'הגבלה לסכום מבוקש ולתקציב 75%'!Z82</f>
        <v/>
      </c>
      <c r="O82" s="235"/>
      <c r="P82" s="235"/>
    </row>
    <row r="83" spans="2:16" ht="16.5" hidden="1" thickBot="1" x14ac:dyDescent="0.3">
      <c r="B83" s="56" t="str">
        <f t="shared" si="0"/>
        <v/>
      </c>
      <c r="C83" s="64" t="str">
        <f>IF('תנאי סף'!C83="","",'תנאי סף'!C83)</f>
        <v/>
      </c>
      <c r="D83" s="64" t="str">
        <f>IF('תנאי סף'!D83="","",'תנאי סף'!D83)</f>
        <v/>
      </c>
      <c r="E83" s="64" t="str">
        <f>IF('תנאי סף'!E83="","",'תנאי סף'!E83)</f>
        <v/>
      </c>
      <c r="F83" s="57" t="str">
        <f>IF('תנאי סף'!F83="","",'תנאי סף'!F83)</f>
        <v/>
      </c>
      <c r="G83" s="232" t="str">
        <f>IF('מכפיל בעלי מוגבלות'!H83="","",'מכפיל בעלי מוגבלות'!H83)</f>
        <v/>
      </c>
      <c r="H83" s="58" t="str">
        <f>IF(F83="","",'הגבלה לסכום מבוקש ולתקציב 75%'!I83)</f>
        <v/>
      </c>
      <c r="I83" s="58" t="str">
        <f>סיכום!K83</f>
        <v/>
      </c>
      <c r="J83" s="59" t="str">
        <f t="shared" si="1"/>
        <v/>
      </c>
      <c r="K83" s="58" t="str">
        <f>'קיזוזים בגין איחורים'!I83</f>
        <v/>
      </c>
      <c r="L83" s="60" t="str">
        <f>IF(B83="","",'קיזוזים- החלטות ועדה'!H83)</f>
        <v/>
      </c>
      <c r="M83" s="58" t="str">
        <f>'קיזוזים- החלטות ועדה'!J83</f>
        <v/>
      </c>
      <c r="N83" s="60" t="str">
        <f>'הגבלה לסכום מבוקש ולתקציב 75%'!Z83</f>
        <v/>
      </c>
      <c r="O83" s="235"/>
      <c r="P83" s="235"/>
    </row>
    <row r="84" spans="2:16" ht="16.5" hidden="1" thickBot="1" x14ac:dyDescent="0.3">
      <c r="B84" s="56" t="str">
        <f t="shared" si="0"/>
        <v/>
      </c>
      <c r="C84" s="64" t="str">
        <f>IF('תנאי סף'!C84="","",'תנאי סף'!C84)</f>
        <v/>
      </c>
      <c r="D84" s="64" t="str">
        <f>IF('תנאי סף'!D84="","",'תנאי סף'!D84)</f>
        <v/>
      </c>
      <c r="E84" s="64" t="str">
        <f>IF('תנאי סף'!E84="","",'תנאי סף'!E84)</f>
        <v/>
      </c>
      <c r="F84" s="57" t="str">
        <f>IF('תנאי סף'!F84="","",'תנאי סף'!F84)</f>
        <v/>
      </c>
      <c r="G84" s="232" t="str">
        <f>IF('מכפיל בעלי מוגבלות'!H84="","",'מכפיל בעלי מוגבלות'!H84)</f>
        <v/>
      </c>
      <c r="H84" s="58" t="str">
        <f>IF(F84="","",'הגבלה לסכום מבוקש ולתקציב 75%'!I84)</f>
        <v/>
      </c>
      <c r="I84" s="58" t="str">
        <f>סיכום!K84</f>
        <v/>
      </c>
      <c r="J84" s="59" t="str">
        <f t="shared" si="1"/>
        <v/>
      </c>
      <c r="K84" s="58" t="str">
        <f>'קיזוזים בגין איחורים'!I84</f>
        <v/>
      </c>
      <c r="L84" s="60" t="str">
        <f>IF(B84="","",'קיזוזים- החלטות ועדה'!H84)</f>
        <v/>
      </c>
      <c r="M84" s="58" t="str">
        <f>'קיזוזים- החלטות ועדה'!J84</f>
        <v/>
      </c>
      <c r="N84" s="60" t="str">
        <f>'הגבלה לסכום מבוקש ולתקציב 75%'!Z84</f>
        <v/>
      </c>
      <c r="O84" s="235"/>
      <c r="P84" s="235"/>
    </row>
    <row r="85" spans="2:16" ht="16.5" hidden="1" thickBot="1" x14ac:dyDescent="0.3">
      <c r="B85" s="56" t="str">
        <f t="shared" si="0"/>
        <v/>
      </c>
      <c r="C85" s="64" t="str">
        <f>IF('תנאי סף'!C85="","",'תנאי סף'!C85)</f>
        <v/>
      </c>
      <c r="D85" s="64" t="str">
        <f>IF('תנאי סף'!D85="","",'תנאי סף'!D85)</f>
        <v/>
      </c>
      <c r="E85" s="64" t="str">
        <f>IF('תנאי סף'!E85="","",'תנאי סף'!E85)</f>
        <v/>
      </c>
      <c r="F85" s="57" t="str">
        <f>IF('תנאי סף'!F85="","",'תנאי סף'!F85)</f>
        <v/>
      </c>
      <c r="G85" s="232" t="str">
        <f>IF('מכפיל בעלי מוגבלות'!H85="","",'מכפיל בעלי מוגבלות'!H85)</f>
        <v/>
      </c>
      <c r="H85" s="58" t="str">
        <f>IF(F85="","",'הגבלה לסכום מבוקש ולתקציב 75%'!I85)</f>
        <v/>
      </c>
      <c r="I85" s="58" t="str">
        <f>סיכום!K85</f>
        <v/>
      </c>
      <c r="J85" s="59" t="str">
        <f t="shared" si="1"/>
        <v/>
      </c>
      <c r="K85" s="58" t="str">
        <f>'קיזוזים בגין איחורים'!I85</f>
        <v/>
      </c>
      <c r="L85" s="60" t="str">
        <f>IF(B85="","",'קיזוזים- החלטות ועדה'!H85)</f>
        <v/>
      </c>
      <c r="M85" s="58" t="str">
        <f>'קיזוזים- החלטות ועדה'!J85</f>
        <v/>
      </c>
      <c r="N85" s="60" t="str">
        <f>'הגבלה לסכום מבוקש ולתקציב 75%'!Z85</f>
        <v/>
      </c>
      <c r="O85" s="235"/>
      <c r="P85" s="235"/>
    </row>
    <row r="86" spans="2:16" ht="16.5" hidden="1" thickBot="1" x14ac:dyDescent="0.3">
      <c r="B86" s="56" t="str">
        <f t="shared" si="0"/>
        <v/>
      </c>
      <c r="C86" s="64" t="str">
        <f>IF('תנאי סף'!C86="","",'תנאי סף'!C86)</f>
        <v/>
      </c>
      <c r="D86" s="64" t="str">
        <f>IF('תנאי סף'!D86="","",'תנאי סף'!D86)</f>
        <v/>
      </c>
      <c r="E86" s="64" t="str">
        <f>IF('תנאי סף'!E86="","",'תנאי סף'!E86)</f>
        <v/>
      </c>
      <c r="F86" s="57" t="str">
        <f>IF('תנאי סף'!F86="","",'תנאי סף'!F86)</f>
        <v/>
      </c>
      <c r="G86" s="232" t="str">
        <f>IF('מכפיל בעלי מוגבלות'!H86="","",'מכפיל בעלי מוגבלות'!H86)</f>
        <v/>
      </c>
      <c r="H86" s="58" t="str">
        <f>IF(F86="","",'הגבלה לסכום מבוקש ולתקציב 75%'!I86)</f>
        <v/>
      </c>
      <c r="I86" s="58" t="str">
        <f>סיכום!K86</f>
        <v/>
      </c>
      <c r="J86" s="59" t="str">
        <f t="shared" si="1"/>
        <v/>
      </c>
      <c r="K86" s="58" t="str">
        <f>'קיזוזים בגין איחורים'!I86</f>
        <v/>
      </c>
      <c r="L86" s="60" t="str">
        <f>IF(B86="","",'קיזוזים- החלטות ועדה'!H86)</f>
        <v/>
      </c>
      <c r="M86" s="58" t="str">
        <f>'קיזוזים- החלטות ועדה'!J86</f>
        <v/>
      </c>
      <c r="N86" s="60" t="str">
        <f>'הגבלה לסכום מבוקש ולתקציב 75%'!Z86</f>
        <v/>
      </c>
      <c r="O86" s="235"/>
      <c r="P86" s="235"/>
    </row>
    <row r="87" spans="2:16" ht="16.5" hidden="1" thickBot="1" x14ac:dyDescent="0.3">
      <c r="B87" s="56" t="str">
        <f t="shared" si="0"/>
        <v/>
      </c>
      <c r="C87" s="64" t="str">
        <f>IF('תנאי סף'!C87="","",'תנאי סף'!C87)</f>
        <v/>
      </c>
      <c r="D87" s="64" t="str">
        <f>IF('תנאי סף'!D87="","",'תנאי סף'!D87)</f>
        <v/>
      </c>
      <c r="E87" s="64" t="str">
        <f>IF('תנאי סף'!E87="","",'תנאי סף'!E87)</f>
        <v/>
      </c>
      <c r="F87" s="57" t="str">
        <f>IF('תנאי סף'!F87="","",'תנאי סף'!F87)</f>
        <v/>
      </c>
      <c r="G87" s="232" t="str">
        <f>IF('מכפיל בעלי מוגבלות'!H87="","",'מכפיל בעלי מוגבלות'!H87)</f>
        <v/>
      </c>
      <c r="H87" s="58" t="str">
        <f>IF(F87="","",'הגבלה לסכום מבוקש ולתקציב 75%'!I87)</f>
        <v/>
      </c>
      <c r="I87" s="58" t="str">
        <f>סיכום!K87</f>
        <v/>
      </c>
      <c r="J87" s="59" t="str">
        <f t="shared" si="1"/>
        <v/>
      </c>
      <c r="K87" s="58" t="str">
        <f>'קיזוזים בגין איחורים'!I87</f>
        <v/>
      </c>
      <c r="L87" s="60" t="str">
        <f>IF(B87="","",'קיזוזים- החלטות ועדה'!H87)</f>
        <v/>
      </c>
      <c r="M87" s="58" t="str">
        <f>'קיזוזים- החלטות ועדה'!J87</f>
        <v/>
      </c>
      <c r="N87" s="60" t="str">
        <f>'הגבלה לסכום מבוקש ולתקציב 75%'!Z87</f>
        <v/>
      </c>
      <c r="O87" s="235"/>
      <c r="P87" s="235"/>
    </row>
    <row r="88" spans="2:16" ht="16.5" hidden="1" thickBot="1" x14ac:dyDescent="0.3">
      <c r="B88" s="56" t="str">
        <f t="shared" si="0"/>
        <v/>
      </c>
      <c r="C88" s="64" t="str">
        <f>IF('תנאי סף'!C88="","",'תנאי סף'!C88)</f>
        <v/>
      </c>
      <c r="D88" s="64" t="str">
        <f>IF('תנאי סף'!D88="","",'תנאי סף'!D88)</f>
        <v/>
      </c>
      <c r="E88" s="64" t="str">
        <f>IF('תנאי סף'!E88="","",'תנאי סף'!E88)</f>
        <v/>
      </c>
      <c r="F88" s="57" t="str">
        <f>IF('תנאי סף'!F88="","",'תנאי סף'!F88)</f>
        <v/>
      </c>
      <c r="G88" s="232" t="str">
        <f>IF('מכפיל בעלי מוגבלות'!H88="","",'מכפיל בעלי מוגבלות'!H88)</f>
        <v/>
      </c>
      <c r="H88" s="58" t="str">
        <f>IF(F88="","",'הגבלה לסכום מבוקש ולתקציב 75%'!I88)</f>
        <v/>
      </c>
      <c r="I88" s="58" t="str">
        <f>סיכום!K88</f>
        <v/>
      </c>
      <c r="J88" s="59" t="str">
        <f t="shared" si="1"/>
        <v/>
      </c>
      <c r="K88" s="58" t="str">
        <f>'קיזוזים בגין איחורים'!I88</f>
        <v/>
      </c>
      <c r="L88" s="60" t="str">
        <f>IF(B88="","",'קיזוזים- החלטות ועדה'!H88)</f>
        <v/>
      </c>
      <c r="M88" s="58" t="str">
        <f>'קיזוזים- החלטות ועדה'!J88</f>
        <v/>
      </c>
      <c r="N88" s="60" t="str">
        <f>'הגבלה לסכום מבוקש ולתקציב 75%'!Z88</f>
        <v/>
      </c>
      <c r="O88" s="235"/>
      <c r="P88" s="235"/>
    </row>
    <row r="89" spans="2:16" ht="16.5" hidden="1" thickBot="1" x14ac:dyDescent="0.3">
      <c r="B89" s="56" t="str">
        <f t="shared" si="0"/>
        <v/>
      </c>
      <c r="C89" s="64" t="str">
        <f>IF('תנאי סף'!C89="","",'תנאי סף'!C89)</f>
        <v/>
      </c>
      <c r="D89" s="64" t="str">
        <f>IF('תנאי סף'!D89="","",'תנאי סף'!D89)</f>
        <v/>
      </c>
      <c r="E89" s="64" t="str">
        <f>IF('תנאי סף'!E89="","",'תנאי סף'!E89)</f>
        <v/>
      </c>
      <c r="F89" s="57" t="str">
        <f>IF('תנאי סף'!F89="","",'תנאי סף'!F89)</f>
        <v/>
      </c>
      <c r="G89" s="232" t="str">
        <f>IF('מכפיל בעלי מוגבלות'!H89="","",'מכפיל בעלי מוגבלות'!H89)</f>
        <v/>
      </c>
      <c r="H89" s="58" t="str">
        <f>IF(F89="","",'הגבלה לסכום מבוקש ולתקציב 75%'!I89)</f>
        <v/>
      </c>
      <c r="I89" s="58" t="str">
        <f>סיכום!K89</f>
        <v/>
      </c>
      <c r="J89" s="59" t="str">
        <f t="shared" si="1"/>
        <v/>
      </c>
      <c r="K89" s="58" t="str">
        <f>'קיזוזים בגין איחורים'!I89</f>
        <v/>
      </c>
      <c r="L89" s="60" t="str">
        <f>IF(B89="","",'קיזוזים- החלטות ועדה'!H89)</f>
        <v/>
      </c>
      <c r="M89" s="58" t="str">
        <f>'קיזוזים- החלטות ועדה'!J89</f>
        <v/>
      </c>
      <c r="N89" s="60" t="str">
        <f>'הגבלה לסכום מבוקש ולתקציב 75%'!Z89</f>
        <v/>
      </c>
      <c r="O89" s="235"/>
      <c r="P89" s="235"/>
    </row>
    <row r="90" spans="2:16" ht="16.5" hidden="1" thickBot="1" x14ac:dyDescent="0.3">
      <c r="B90" s="56" t="str">
        <f t="shared" si="0"/>
        <v/>
      </c>
      <c r="C90" s="64" t="str">
        <f>IF('תנאי סף'!C90="","",'תנאי סף'!C90)</f>
        <v/>
      </c>
      <c r="D90" s="64" t="str">
        <f>IF('תנאי סף'!D90="","",'תנאי סף'!D90)</f>
        <v/>
      </c>
      <c r="E90" s="64" t="str">
        <f>IF('תנאי סף'!E90="","",'תנאי סף'!E90)</f>
        <v/>
      </c>
      <c r="F90" s="57" t="str">
        <f>IF('תנאי סף'!F90="","",'תנאי סף'!F90)</f>
        <v/>
      </c>
      <c r="G90" s="232" t="str">
        <f>IF('מכפיל בעלי מוגבלות'!H90="","",'מכפיל בעלי מוגבלות'!H90)</f>
        <v/>
      </c>
      <c r="H90" s="58" t="str">
        <f>IF(F90="","",'הגבלה לסכום מבוקש ולתקציב 75%'!I90)</f>
        <v/>
      </c>
      <c r="I90" s="58" t="str">
        <f>סיכום!K90</f>
        <v/>
      </c>
      <c r="J90" s="59" t="str">
        <f t="shared" si="1"/>
        <v/>
      </c>
      <c r="K90" s="58" t="str">
        <f>'קיזוזים בגין איחורים'!I90</f>
        <v/>
      </c>
      <c r="L90" s="60" t="str">
        <f>IF(B90="","",'קיזוזים- החלטות ועדה'!H90)</f>
        <v/>
      </c>
      <c r="M90" s="58" t="str">
        <f>'קיזוזים- החלטות ועדה'!J90</f>
        <v/>
      </c>
      <c r="N90" s="60" t="str">
        <f>'הגבלה לסכום מבוקש ולתקציב 75%'!Z90</f>
        <v/>
      </c>
      <c r="O90" s="235"/>
      <c r="P90" s="235"/>
    </row>
    <row r="91" spans="2:16" ht="16.5" hidden="1" thickBot="1" x14ac:dyDescent="0.3">
      <c r="B91" s="56" t="str">
        <f t="shared" si="0"/>
        <v/>
      </c>
      <c r="C91" s="64" t="str">
        <f>IF('תנאי סף'!C91="","",'תנאי סף'!C91)</f>
        <v/>
      </c>
      <c r="D91" s="64" t="str">
        <f>IF('תנאי סף'!D91="","",'תנאי סף'!D91)</f>
        <v/>
      </c>
      <c r="E91" s="64" t="str">
        <f>IF('תנאי סף'!E91="","",'תנאי סף'!E91)</f>
        <v/>
      </c>
      <c r="F91" s="57" t="str">
        <f>IF('תנאי סף'!F91="","",'תנאי סף'!F91)</f>
        <v/>
      </c>
      <c r="G91" s="232" t="str">
        <f>IF('מכפיל בעלי מוגבלות'!H91="","",'מכפיל בעלי מוגבלות'!H91)</f>
        <v/>
      </c>
      <c r="H91" s="58" t="str">
        <f>IF(F91="","",'הגבלה לסכום מבוקש ולתקציב 75%'!I91)</f>
        <v/>
      </c>
      <c r="I91" s="58" t="str">
        <f>סיכום!K91</f>
        <v/>
      </c>
      <c r="J91" s="59" t="str">
        <f t="shared" si="1"/>
        <v/>
      </c>
      <c r="K91" s="58" t="str">
        <f>'קיזוזים בגין איחורים'!I91</f>
        <v/>
      </c>
      <c r="L91" s="60" t="str">
        <f>IF(B91="","",'קיזוזים- החלטות ועדה'!H91)</f>
        <v/>
      </c>
      <c r="M91" s="58" t="str">
        <f>'קיזוזים- החלטות ועדה'!J91</f>
        <v/>
      </c>
      <c r="N91" s="60" t="str">
        <f>'הגבלה לסכום מבוקש ולתקציב 75%'!Z91</f>
        <v/>
      </c>
      <c r="O91" s="235"/>
      <c r="P91" s="235"/>
    </row>
    <row r="92" spans="2:16" ht="16.5" hidden="1" thickBot="1" x14ac:dyDescent="0.3">
      <c r="B92" s="56" t="str">
        <f t="shared" si="0"/>
        <v/>
      </c>
      <c r="C92" s="64" t="str">
        <f>IF('תנאי סף'!C92="","",'תנאי סף'!C92)</f>
        <v/>
      </c>
      <c r="D92" s="64" t="str">
        <f>IF('תנאי סף'!D92="","",'תנאי סף'!D92)</f>
        <v/>
      </c>
      <c r="E92" s="64" t="str">
        <f>IF('תנאי סף'!E92="","",'תנאי סף'!E92)</f>
        <v/>
      </c>
      <c r="F92" s="57" t="str">
        <f>IF('תנאי סף'!F92="","",'תנאי סף'!F92)</f>
        <v/>
      </c>
      <c r="G92" s="232" t="str">
        <f>IF('מכפיל בעלי מוגבלות'!H92="","",'מכפיל בעלי מוגבלות'!H92)</f>
        <v/>
      </c>
      <c r="H92" s="58" t="str">
        <f>IF(F92="","",'הגבלה לסכום מבוקש ולתקציב 75%'!I92)</f>
        <v/>
      </c>
      <c r="I92" s="58" t="str">
        <f>סיכום!K92</f>
        <v/>
      </c>
      <c r="J92" s="59" t="str">
        <f t="shared" si="1"/>
        <v/>
      </c>
      <c r="K92" s="58" t="str">
        <f>'קיזוזים בגין איחורים'!I92</f>
        <v/>
      </c>
      <c r="L92" s="60" t="str">
        <f>IF(B92="","",'קיזוזים- החלטות ועדה'!H92)</f>
        <v/>
      </c>
      <c r="M92" s="58" t="str">
        <f>'קיזוזים- החלטות ועדה'!J92</f>
        <v/>
      </c>
      <c r="N92" s="60" t="str">
        <f>'הגבלה לסכום מבוקש ולתקציב 75%'!Z92</f>
        <v/>
      </c>
      <c r="O92" s="235"/>
      <c r="P92" s="235"/>
    </row>
    <row r="93" spans="2:16" ht="16.5" hidden="1" thickBot="1" x14ac:dyDescent="0.3">
      <c r="B93" s="56" t="str">
        <f t="shared" si="0"/>
        <v/>
      </c>
      <c r="C93" s="64" t="str">
        <f>IF('תנאי סף'!C93="","",'תנאי סף'!C93)</f>
        <v/>
      </c>
      <c r="D93" s="64" t="str">
        <f>IF('תנאי סף'!D93="","",'תנאי סף'!D93)</f>
        <v/>
      </c>
      <c r="E93" s="64" t="str">
        <f>IF('תנאי סף'!E93="","",'תנאי סף'!E93)</f>
        <v/>
      </c>
      <c r="F93" s="57" t="str">
        <f>IF('תנאי סף'!F93="","",'תנאי סף'!F93)</f>
        <v/>
      </c>
      <c r="G93" s="232" t="str">
        <f>IF('מכפיל בעלי מוגבלות'!H93="","",'מכפיל בעלי מוגבלות'!H93)</f>
        <v/>
      </c>
      <c r="H93" s="58" t="str">
        <f>IF(F93="","",'הגבלה לסכום מבוקש ולתקציב 75%'!I93)</f>
        <v/>
      </c>
      <c r="I93" s="58" t="str">
        <f>סיכום!K93</f>
        <v/>
      </c>
      <c r="J93" s="59" t="str">
        <f t="shared" si="1"/>
        <v/>
      </c>
      <c r="K93" s="58" t="str">
        <f>'קיזוזים בגין איחורים'!I93</f>
        <v/>
      </c>
      <c r="L93" s="60" t="str">
        <f>IF(B93="","",'קיזוזים- החלטות ועדה'!H93)</f>
        <v/>
      </c>
      <c r="M93" s="58" t="str">
        <f>'קיזוזים- החלטות ועדה'!J93</f>
        <v/>
      </c>
      <c r="N93" s="60" t="str">
        <f>'הגבלה לסכום מבוקש ולתקציב 75%'!Z93</f>
        <v/>
      </c>
      <c r="O93" s="235"/>
      <c r="P93" s="235"/>
    </row>
    <row r="94" spans="2:16" ht="16.5" hidden="1" thickBot="1" x14ac:dyDescent="0.3">
      <c r="B94" s="56" t="str">
        <f t="shared" si="0"/>
        <v/>
      </c>
      <c r="C94" s="64" t="str">
        <f>IF('תנאי סף'!C94="","",'תנאי סף'!C94)</f>
        <v/>
      </c>
      <c r="D94" s="64" t="str">
        <f>IF('תנאי סף'!D94="","",'תנאי סף'!D94)</f>
        <v/>
      </c>
      <c r="E94" s="64" t="str">
        <f>IF('תנאי סף'!E94="","",'תנאי סף'!E94)</f>
        <v/>
      </c>
      <c r="F94" s="57" t="str">
        <f>IF('תנאי סף'!F94="","",'תנאי סף'!F94)</f>
        <v/>
      </c>
      <c r="G94" s="232" t="str">
        <f>IF('מכפיל בעלי מוגבלות'!H94="","",'מכפיל בעלי מוגבלות'!H94)</f>
        <v/>
      </c>
      <c r="H94" s="58" t="str">
        <f>IF(F94="","",'הגבלה לסכום מבוקש ולתקציב 75%'!I94)</f>
        <v/>
      </c>
      <c r="I94" s="58" t="str">
        <f>סיכום!K94</f>
        <v/>
      </c>
      <c r="J94" s="59" t="str">
        <f t="shared" si="1"/>
        <v/>
      </c>
      <c r="K94" s="58" t="str">
        <f>'קיזוזים בגין איחורים'!I94</f>
        <v/>
      </c>
      <c r="L94" s="60" t="str">
        <f>IF(B94="","",'קיזוזים- החלטות ועדה'!H94)</f>
        <v/>
      </c>
      <c r="M94" s="58" t="str">
        <f>'קיזוזים- החלטות ועדה'!J94</f>
        <v/>
      </c>
      <c r="N94" s="60" t="str">
        <f>'הגבלה לסכום מבוקש ולתקציב 75%'!Z94</f>
        <v/>
      </c>
      <c r="O94" s="235"/>
      <c r="P94" s="235"/>
    </row>
    <row r="95" spans="2:16" ht="16.5" hidden="1" thickBot="1" x14ac:dyDescent="0.3">
      <c r="B95" s="56" t="str">
        <f t="shared" si="0"/>
        <v/>
      </c>
      <c r="C95" s="64" t="str">
        <f>IF('תנאי סף'!C95="","",'תנאי סף'!C95)</f>
        <v/>
      </c>
      <c r="D95" s="64" t="str">
        <f>IF('תנאי סף'!D95="","",'תנאי סף'!D95)</f>
        <v/>
      </c>
      <c r="E95" s="64" t="str">
        <f>IF('תנאי סף'!E95="","",'תנאי סף'!E95)</f>
        <v/>
      </c>
      <c r="F95" s="57" t="str">
        <f>IF('תנאי סף'!F95="","",'תנאי סף'!F95)</f>
        <v/>
      </c>
      <c r="G95" s="232" t="str">
        <f>IF('מכפיל בעלי מוגבלות'!H95="","",'מכפיל בעלי מוגבלות'!H95)</f>
        <v/>
      </c>
      <c r="H95" s="58" t="str">
        <f>IF(F95="","",'הגבלה לסכום מבוקש ולתקציב 75%'!I95)</f>
        <v/>
      </c>
      <c r="I95" s="58" t="str">
        <f>סיכום!K95</f>
        <v/>
      </c>
      <c r="J95" s="59" t="str">
        <f t="shared" si="1"/>
        <v/>
      </c>
      <c r="K95" s="58" t="str">
        <f>'קיזוזים בגין איחורים'!I95</f>
        <v/>
      </c>
      <c r="L95" s="60" t="str">
        <f>IF(B95="","",'קיזוזים- החלטות ועדה'!H95)</f>
        <v/>
      </c>
      <c r="M95" s="58" t="str">
        <f>'קיזוזים- החלטות ועדה'!J95</f>
        <v/>
      </c>
      <c r="N95" s="60" t="str">
        <f>'הגבלה לסכום מבוקש ולתקציב 75%'!Z95</f>
        <v/>
      </c>
      <c r="O95" s="235"/>
      <c r="P95" s="235"/>
    </row>
    <row r="96" spans="2:16" ht="16.5" hidden="1" thickBot="1" x14ac:dyDescent="0.3">
      <c r="B96" s="56" t="str">
        <f t="shared" ref="B96:B130" si="2">IF(F96="","",ROW()-30)</f>
        <v/>
      </c>
      <c r="C96" s="64" t="str">
        <f>IF('תנאי סף'!C96="","",'תנאי סף'!C96)</f>
        <v/>
      </c>
      <c r="D96" s="64" t="str">
        <f>IF('תנאי סף'!D96="","",'תנאי סף'!D96)</f>
        <v/>
      </c>
      <c r="E96" s="64" t="str">
        <f>IF('תנאי סף'!E96="","",'תנאי סף'!E96)</f>
        <v/>
      </c>
      <c r="F96" s="57" t="str">
        <f>IF('תנאי סף'!F96="","",'תנאי סף'!F96)</f>
        <v/>
      </c>
      <c r="G96" s="232" t="str">
        <f>IF('מכפיל בעלי מוגבלות'!H96="","",'מכפיל בעלי מוגבלות'!H96)</f>
        <v/>
      </c>
      <c r="H96" s="58" t="str">
        <f>IF(F96="","",'הגבלה לסכום מבוקש ולתקציב 75%'!I96)</f>
        <v/>
      </c>
      <c r="I96" s="58" t="str">
        <f>סיכום!K96</f>
        <v/>
      </c>
      <c r="J96" s="59" t="str">
        <f t="shared" si="1"/>
        <v/>
      </c>
      <c r="K96" s="58" t="str">
        <f>'קיזוזים בגין איחורים'!I96</f>
        <v/>
      </c>
      <c r="L96" s="60" t="str">
        <f>IF(B96="","",'קיזוזים- החלטות ועדה'!H96)</f>
        <v/>
      </c>
      <c r="M96" s="58" t="str">
        <f>'קיזוזים- החלטות ועדה'!J96</f>
        <v/>
      </c>
      <c r="N96" s="60" t="str">
        <f>'הגבלה לסכום מבוקש ולתקציב 75%'!Z96</f>
        <v/>
      </c>
      <c r="O96" s="235"/>
      <c r="P96" s="235"/>
    </row>
    <row r="97" spans="2:16" ht="16.5" hidden="1" thickBot="1" x14ac:dyDescent="0.3">
      <c r="B97" s="56" t="str">
        <f t="shared" si="2"/>
        <v/>
      </c>
      <c r="C97" s="64" t="str">
        <f>IF('תנאי סף'!C97="","",'תנאי סף'!C97)</f>
        <v/>
      </c>
      <c r="D97" s="64" t="str">
        <f>IF('תנאי סף'!D97="","",'תנאי סף'!D97)</f>
        <v/>
      </c>
      <c r="E97" s="64" t="str">
        <f>IF('תנאי סף'!E97="","",'תנאי סף'!E97)</f>
        <v/>
      </c>
      <c r="F97" s="57" t="str">
        <f>IF('תנאי סף'!F97="","",'תנאי סף'!F97)</f>
        <v/>
      </c>
      <c r="G97" s="232" t="str">
        <f>IF('מכפיל בעלי מוגבלות'!H97="","",'מכפיל בעלי מוגבלות'!H97)</f>
        <v/>
      </c>
      <c r="H97" s="58" t="str">
        <f>IF(F97="","",'הגבלה לסכום מבוקש ולתקציב 75%'!I97)</f>
        <v/>
      </c>
      <c r="I97" s="58" t="str">
        <f>סיכום!K97</f>
        <v/>
      </c>
      <c r="J97" s="59" t="str">
        <f t="shared" ref="J97:J130" si="3">IFERROR(I97/G97,"")</f>
        <v/>
      </c>
      <c r="K97" s="58" t="str">
        <f>'קיזוזים בגין איחורים'!I97</f>
        <v/>
      </c>
      <c r="L97" s="60" t="str">
        <f>IF(B97="","",'קיזוזים- החלטות ועדה'!H97)</f>
        <v/>
      </c>
      <c r="M97" s="58" t="str">
        <f>'קיזוזים- החלטות ועדה'!J97</f>
        <v/>
      </c>
      <c r="N97" s="60" t="str">
        <f>'הגבלה לסכום מבוקש ולתקציב 75%'!Z97</f>
        <v/>
      </c>
      <c r="O97" s="235"/>
      <c r="P97" s="235"/>
    </row>
    <row r="98" spans="2:16" ht="16.5" hidden="1" thickBot="1" x14ac:dyDescent="0.3">
      <c r="B98" s="56" t="str">
        <f t="shared" si="2"/>
        <v/>
      </c>
      <c r="C98" s="64" t="str">
        <f>IF('תנאי סף'!C98="","",'תנאי סף'!C98)</f>
        <v/>
      </c>
      <c r="D98" s="64" t="str">
        <f>IF('תנאי סף'!D98="","",'תנאי סף'!D98)</f>
        <v/>
      </c>
      <c r="E98" s="64" t="str">
        <f>IF('תנאי סף'!E98="","",'תנאי סף'!E98)</f>
        <v/>
      </c>
      <c r="F98" s="57" t="str">
        <f>IF('תנאי סף'!F98="","",'תנאי סף'!F98)</f>
        <v/>
      </c>
      <c r="G98" s="232" t="str">
        <f>IF('מכפיל בעלי מוגבלות'!H98="","",'מכפיל בעלי מוגבלות'!H98)</f>
        <v/>
      </c>
      <c r="H98" s="58" t="str">
        <f>IF(F98="","",'הגבלה לסכום מבוקש ולתקציב 75%'!I98)</f>
        <v/>
      </c>
      <c r="I98" s="58" t="str">
        <f>סיכום!K98</f>
        <v/>
      </c>
      <c r="J98" s="59" t="str">
        <f t="shared" si="3"/>
        <v/>
      </c>
      <c r="K98" s="58" t="str">
        <f>'קיזוזים בגין איחורים'!I98</f>
        <v/>
      </c>
      <c r="L98" s="60" t="str">
        <f>IF(B98="","",'קיזוזים- החלטות ועדה'!H98)</f>
        <v/>
      </c>
      <c r="M98" s="58" t="str">
        <f>'קיזוזים- החלטות ועדה'!J98</f>
        <v/>
      </c>
      <c r="N98" s="60" t="str">
        <f>'הגבלה לסכום מבוקש ולתקציב 75%'!Z98</f>
        <v/>
      </c>
      <c r="O98" s="235"/>
      <c r="P98" s="235"/>
    </row>
    <row r="99" spans="2:16" ht="16.5" hidden="1" thickBot="1" x14ac:dyDescent="0.3">
      <c r="B99" s="56" t="str">
        <f t="shared" si="2"/>
        <v/>
      </c>
      <c r="C99" s="64" t="str">
        <f>IF('תנאי סף'!C99="","",'תנאי סף'!C99)</f>
        <v/>
      </c>
      <c r="D99" s="64" t="str">
        <f>IF('תנאי סף'!D99="","",'תנאי סף'!D99)</f>
        <v/>
      </c>
      <c r="E99" s="64" t="str">
        <f>IF('תנאי סף'!E99="","",'תנאי סף'!E99)</f>
        <v/>
      </c>
      <c r="F99" s="57" t="str">
        <f>IF('תנאי סף'!F99="","",'תנאי סף'!F99)</f>
        <v/>
      </c>
      <c r="G99" s="232" t="str">
        <f>IF('מכפיל בעלי מוגבלות'!H99="","",'מכפיל בעלי מוגבלות'!H99)</f>
        <v/>
      </c>
      <c r="H99" s="58" t="str">
        <f>IF(F99="","",'הגבלה לסכום מבוקש ולתקציב 75%'!I99)</f>
        <v/>
      </c>
      <c r="I99" s="58" t="str">
        <f>סיכום!K99</f>
        <v/>
      </c>
      <c r="J99" s="59" t="str">
        <f t="shared" si="3"/>
        <v/>
      </c>
      <c r="K99" s="58" t="str">
        <f>'קיזוזים בגין איחורים'!I99</f>
        <v/>
      </c>
      <c r="L99" s="60" t="str">
        <f>IF(B99="","",'קיזוזים- החלטות ועדה'!H99)</f>
        <v/>
      </c>
      <c r="M99" s="58" t="str">
        <f>'קיזוזים- החלטות ועדה'!J99</f>
        <v/>
      </c>
      <c r="N99" s="60" t="str">
        <f>'הגבלה לסכום מבוקש ולתקציב 75%'!Z99</f>
        <v/>
      </c>
      <c r="O99" s="235"/>
      <c r="P99" s="235"/>
    </row>
    <row r="100" spans="2:16" ht="16.5" hidden="1" thickBot="1" x14ac:dyDescent="0.3">
      <c r="B100" s="56" t="str">
        <f t="shared" si="2"/>
        <v/>
      </c>
      <c r="C100" s="64" t="str">
        <f>IF('תנאי סף'!C100="","",'תנאי סף'!C100)</f>
        <v/>
      </c>
      <c r="D100" s="64" t="str">
        <f>IF('תנאי סף'!D100="","",'תנאי סף'!D100)</f>
        <v/>
      </c>
      <c r="E100" s="64" t="str">
        <f>IF('תנאי סף'!E100="","",'תנאי סף'!E100)</f>
        <v/>
      </c>
      <c r="F100" s="57" t="str">
        <f>IF('תנאי סף'!F100="","",'תנאי סף'!F100)</f>
        <v/>
      </c>
      <c r="G100" s="232" t="str">
        <f>IF('מכפיל בעלי מוגבלות'!H100="","",'מכפיל בעלי מוגבלות'!H100)</f>
        <v/>
      </c>
      <c r="H100" s="58" t="str">
        <f>IF(F100="","",'הגבלה לסכום מבוקש ולתקציב 75%'!I100)</f>
        <v/>
      </c>
      <c r="I100" s="58" t="str">
        <f>סיכום!K100</f>
        <v/>
      </c>
      <c r="J100" s="59" t="str">
        <f t="shared" si="3"/>
        <v/>
      </c>
      <c r="K100" s="58" t="str">
        <f>'קיזוזים בגין איחורים'!I100</f>
        <v/>
      </c>
      <c r="L100" s="60" t="str">
        <f>IF(B100="","",'קיזוזים- החלטות ועדה'!H100)</f>
        <v/>
      </c>
      <c r="M100" s="58" t="str">
        <f>'קיזוזים- החלטות ועדה'!J100</f>
        <v/>
      </c>
      <c r="N100" s="60" t="str">
        <f>'הגבלה לסכום מבוקש ולתקציב 75%'!Z100</f>
        <v/>
      </c>
      <c r="O100" s="235"/>
      <c r="P100" s="235"/>
    </row>
    <row r="101" spans="2:16" ht="16.5" hidden="1" thickBot="1" x14ac:dyDescent="0.3">
      <c r="B101" s="56" t="str">
        <f t="shared" si="2"/>
        <v/>
      </c>
      <c r="C101" s="64" t="str">
        <f>IF('תנאי סף'!C101="","",'תנאי סף'!C101)</f>
        <v/>
      </c>
      <c r="D101" s="64" t="str">
        <f>IF('תנאי סף'!D101="","",'תנאי סף'!D101)</f>
        <v/>
      </c>
      <c r="E101" s="64" t="str">
        <f>IF('תנאי סף'!E101="","",'תנאי סף'!E101)</f>
        <v/>
      </c>
      <c r="F101" s="57" t="str">
        <f>IF('תנאי סף'!F101="","",'תנאי סף'!F101)</f>
        <v/>
      </c>
      <c r="G101" s="232" t="str">
        <f>IF('מכפיל בעלי מוגבלות'!H101="","",'מכפיל בעלי מוגבלות'!H101)</f>
        <v/>
      </c>
      <c r="H101" s="58" t="str">
        <f>IF(F101="","",'הגבלה לסכום מבוקש ולתקציב 75%'!I101)</f>
        <v/>
      </c>
      <c r="I101" s="58" t="str">
        <f>סיכום!K101</f>
        <v/>
      </c>
      <c r="J101" s="59" t="str">
        <f t="shared" si="3"/>
        <v/>
      </c>
      <c r="K101" s="58" t="str">
        <f>'קיזוזים בגין איחורים'!I101</f>
        <v/>
      </c>
      <c r="L101" s="60" t="str">
        <f>IF(B101="","",'קיזוזים- החלטות ועדה'!H101)</f>
        <v/>
      </c>
      <c r="M101" s="58" t="str">
        <f>'קיזוזים- החלטות ועדה'!J101</f>
        <v/>
      </c>
      <c r="N101" s="60" t="str">
        <f>'הגבלה לסכום מבוקש ולתקציב 75%'!Z101</f>
        <v/>
      </c>
      <c r="O101" s="235"/>
      <c r="P101" s="235"/>
    </row>
    <row r="102" spans="2:16" ht="16.5" hidden="1" thickBot="1" x14ac:dyDescent="0.3">
      <c r="B102" s="56" t="str">
        <f t="shared" si="2"/>
        <v/>
      </c>
      <c r="C102" s="64" t="str">
        <f>IF('תנאי סף'!C102="","",'תנאי סף'!C102)</f>
        <v/>
      </c>
      <c r="D102" s="64" t="str">
        <f>IF('תנאי סף'!D102="","",'תנאי סף'!D102)</f>
        <v/>
      </c>
      <c r="E102" s="64" t="str">
        <f>IF('תנאי סף'!E102="","",'תנאי סף'!E102)</f>
        <v/>
      </c>
      <c r="F102" s="57" t="str">
        <f>IF('תנאי סף'!F102="","",'תנאי סף'!F102)</f>
        <v/>
      </c>
      <c r="G102" s="232" t="str">
        <f>IF('מכפיל בעלי מוגבלות'!H102="","",'מכפיל בעלי מוגבלות'!H102)</f>
        <v/>
      </c>
      <c r="H102" s="58" t="str">
        <f>IF(F102="","",'הגבלה לסכום מבוקש ולתקציב 75%'!I102)</f>
        <v/>
      </c>
      <c r="I102" s="58" t="str">
        <f>סיכום!K102</f>
        <v/>
      </c>
      <c r="J102" s="59" t="str">
        <f t="shared" si="3"/>
        <v/>
      </c>
      <c r="K102" s="58" t="str">
        <f>'קיזוזים בגין איחורים'!I102</f>
        <v/>
      </c>
      <c r="L102" s="60" t="str">
        <f>IF(B102="","",'קיזוזים- החלטות ועדה'!H102)</f>
        <v/>
      </c>
      <c r="M102" s="58" t="str">
        <f>'קיזוזים- החלטות ועדה'!J102</f>
        <v/>
      </c>
      <c r="N102" s="60" t="str">
        <f>'הגבלה לסכום מבוקש ולתקציב 75%'!Z102</f>
        <v/>
      </c>
      <c r="O102" s="235"/>
      <c r="P102" s="235"/>
    </row>
    <row r="103" spans="2:16" ht="16.5" hidden="1" thickBot="1" x14ac:dyDescent="0.3">
      <c r="B103" s="56" t="str">
        <f t="shared" si="2"/>
        <v/>
      </c>
      <c r="C103" s="64" t="str">
        <f>IF('תנאי סף'!C103="","",'תנאי סף'!C103)</f>
        <v/>
      </c>
      <c r="D103" s="64" t="str">
        <f>IF('תנאי סף'!D103="","",'תנאי סף'!D103)</f>
        <v/>
      </c>
      <c r="E103" s="64" t="str">
        <f>IF('תנאי סף'!E103="","",'תנאי סף'!E103)</f>
        <v/>
      </c>
      <c r="F103" s="57" t="str">
        <f>IF('תנאי סף'!F103="","",'תנאי סף'!F103)</f>
        <v/>
      </c>
      <c r="G103" s="232" t="str">
        <f>IF('מכפיל בעלי מוגבלות'!H103="","",'מכפיל בעלי מוגבלות'!H103)</f>
        <v/>
      </c>
      <c r="H103" s="58" t="str">
        <f>IF(F103="","",'הגבלה לסכום מבוקש ולתקציב 75%'!I103)</f>
        <v/>
      </c>
      <c r="I103" s="58" t="str">
        <f>סיכום!K103</f>
        <v/>
      </c>
      <c r="J103" s="59" t="str">
        <f t="shared" si="3"/>
        <v/>
      </c>
      <c r="K103" s="58" t="str">
        <f>'קיזוזים בגין איחורים'!I103</f>
        <v/>
      </c>
      <c r="L103" s="60" t="str">
        <f>IF(B103="","",'קיזוזים- החלטות ועדה'!H103)</f>
        <v/>
      </c>
      <c r="M103" s="58" t="str">
        <f>'קיזוזים- החלטות ועדה'!J103</f>
        <v/>
      </c>
      <c r="N103" s="60" t="str">
        <f>'הגבלה לסכום מבוקש ולתקציב 75%'!Z103</f>
        <v/>
      </c>
      <c r="O103" s="235"/>
      <c r="P103" s="235"/>
    </row>
    <row r="104" spans="2:16" ht="16.5" hidden="1" thickBot="1" x14ac:dyDescent="0.3">
      <c r="B104" s="56" t="str">
        <f t="shared" si="2"/>
        <v/>
      </c>
      <c r="C104" s="64" t="str">
        <f>IF('תנאי סף'!C104="","",'תנאי סף'!C104)</f>
        <v/>
      </c>
      <c r="D104" s="64" t="str">
        <f>IF('תנאי סף'!D104="","",'תנאי סף'!D104)</f>
        <v/>
      </c>
      <c r="E104" s="64" t="str">
        <f>IF('תנאי סף'!E104="","",'תנאי סף'!E104)</f>
        <v/>
      </c>
      <c r="F104" s="57" t="str">
        <f>IF('תנאי סף'!F104="","",'תנאי סף'!F104)</f>
        <v/>
      </c>
      <c r="G104" s="232" t="str">
        <f>IF('מכפיל בעלי מוגבלות'!H104="","",'מכפיל בעלי מוגבלות'!H104)</f>
        <v/>
      </c>
      <c r="H104" s="58" t="str">
        <f>IF(F104="","",'הגבלה לסכום מבוקש ולתקציב 75%'!I104)</f>
        <v/>
      </c>
      <c r="I104" s="58" t="str">
        <f>סיכום!K104</f>
        <v/>
      </c>
      <c r="J104" s="59" t="str">
        <f t="shared" si="3"/>
        <v/>
      </c>
      <c r="K104" s="58" t="str">
        <f>'קיזוזים בגין איחורים'!I104</f>
        <v/>
      </c>
      <c r="L104" s="60" t="str">
        <f>IF(B104="","",'קיזוזים- החלטות ועדה'!H104)</f>
        <v/>
      </c>
      <c r="M104" s="58" t="str">
        <f>'קיזוזים- החלטות ועדה'!J104</f>
        <v/>
      </c>
      <c r="N104" s="60" t="str">
        <f>'הגבלה לסכום מבוקש ולתקציב 75%'!Z104</f>
        <v/>
      </c>
      <c r="O104" s="235"/>
      <c r="P104" s="235"/>
    </row>
    <row r="105" spans="2:16" ht="16.5" hidden="1" thickBot="1" x14ac:dyDescent="0.3">
      <c r="B105" s="56" t="str">
        <f t="shared" si="2"/>
        <v/>
      </c>
      <c r="C105" s="64" t="str">
        <f>IF('תנאי סף'!C105="","",'תנאי סף'!C105)</f>
        <v/>
      </c>
      <c r="D105" s="64" t="str">
        <f>IF('תנאי סף'!D105="","",'תנאי סף'!D105)</f>
        <v/>
      </c>
      <c r="E105" s="64" t="str">
        <f>IF('תנאי סף'!E105="","",'תנאי סף'!E105)</f>
        <v/>
      </c>
      <c r="F105" s="57" t="str">
        <f>IF('תנאי סף'!F105="","",'תנאי סף'!F105)</f>
        <v/>
      </c>
      <c r="G105" s="232" t="str">
        <f>IF('מכפיל בעלי מוגבלות'!H105="","",'מכפיל בעלי מוגבלות'!H105)</f>
        <v/>
      </c>
      <c r="H105" s="58" t="str">
        <f>IF(F105="","",'הגבלה לסכום מבוקש ולתקציב 75%'!I105)</f>
        <v/>
      </c>
      <c r="I105" s="58" t="str">
        <f>סיכום!K105</f>
        <v/>
      </c>
      <c r="J105" s="59" t="str">
        <f t="shared" si="3"/>
        <v/>
      </c>
      <c r="K105" s="58" t="str">
        <f>'קיזוזים בגין איחורים'!I105</f>
        <v/>
      </c>
      <c r="L105" s="60" t="str">
        <f>IF(B105="","",'קיזוזים- החלטות ועדה'!H105)</f>
        <v/>
      </c>
      <c r="M105" s="58" t="str">
        <f>'קיזוזים- החלטות ועדה'!J105</f>
        <v/>
      </c>
      <c r="N105" s="60" t="str">
        <f>'הגבלה לסכום מבוקש ולתקציב 75%'!Z105</f>
        <v/>
      </c>
      <c r="O105" s="235"/>
      <c r="P105" s="235"/>
    </row>
    <row r="106" spans="2:16" ht="16.5" hidden="1" thickBot="1" x14ac:dyDescent="0.3">
      <c r="B106" s="56" t="str">
        <f t="shared" si="2"/>
        <v/>
      </c>
      <c r="C106" s="64" t="str">
        <f>IF('תנאי סף'!C106="","",'תנאי סף'!C106)</f>
        <v/>
      </c>
      <c r="D106" s="64" t="str">
        <f>IF('תנאי סף'!D106="","",'תנאי סף'!D106)</f>
        <v/>
      </c>
      <c r="E106" s="64" t="str">
        <f>IF('תנאי סף'!E106="","",'תנאי סף'!E106)</f>
        <v/>
      </c>
      <c r="F106" s="57" t="str">
        <f>IF('תנאי סף'!F106="","",'תנאי סף'!F106)</f>
        <v/>
      </c>
      <c r="G106" s="232" t="str">
        <f>IF('מכפיל בעלי מוגבלות'!H106="","",'מכפיל בעלי מוגבלות'!H106)</f>
        <v/>
      </c>
      <c r="H106" s="58" t="str">
        <f>IF(F106="","",'הגבלה לסכום מבוקש ולתקציב 75%'!I106)</f>
        <v/>
      </c>
      <c r="I106" s="58" t="str">
        <f>סיכום!K106</f>
        <v/>
      </c>
      <c r="J106" s="59" t="str">
        <f t="shared" si="3"/>
        <v/>
      </c>
      <c r="K106" s="58" t="str">
        <f>'קיזוזים בגין איחורים'!I106</f>
        <v/>
      </c>
      <c r="L106" s="60" t="str">
        <f>IF(B106="","",'קיזוזים- החלטות ועדה'!H106)</f>
        <v/>
      </c>
      <c r="M106" s="58" t="str">
        <f>'קיזוזים- החלטות ועדה'!J106</f>
        <v/>
      </c>
      <c r="N106" s="60" t="str">
        <f>'הגבלה לסכום מבוקש ולתקציב 75%'!Z106</f>
        <v/>
      </c>
      <c r="O106" s="235"/>
      <c r="P106" s="235"/>
    </row>
    <row r="107" spans="2:16" ht="16.5" hidden="1" thickBot="1" x14ac:dyDescent="0.3">
      <c r="B107" s="56" t="str">
        <f t="shared" si="2"/>
        <v/>
      </c>
      <c r="C107" s="64" t="str">
        <f>IF('תנאי סף'!C107="","",'תנאי סף'!C107)</f>
        <v/>
      </c>
      <c r="D107" s="64" t="str">
        <f>IF('תנאי סף'!D107="","",'תנאי סף'!D107)</f>
        <v/>
      </c>
      <c r="E107" s="64" t="str">
        <f>IF('תנאי סף'!E107="","",'תנאי סף'!E107)</f>
        <v/>
      </c>
      <c r="F107" s="57" t="str">
        <f>IF('תנאי סף'!F107="","",'תנאי סף'!F107)</f>
        <v/>
      </c>
      <c r="G107" s="232" t="str">
        <f>IF('מכפיל בעלי מוגבלות'!H107="","",'מכפיל בעלי מוגבלות'!H107)</f>
        <v/>
      </c>
      <c r="H107" s="58" t="str">
        <f>IF(F107="","",'הגבלה לסכום מבוקש ולתקציב 75%'!I107)</f>
        <v/>
      </c>
      <c r="I107" s="58" t="str">
        <f>סיכום!K107</f>
        <v/>
      </c>
      <c r="J107" s="59" t="str">
        <f t="shared" si="3"/>
        <v/>
      </c>
      <c r="K107" s="58" t="str">
        <f>'קיזוזים בגין איחורים'!I107</f>
        <v/>
      </c>
      <c r="L107" s="60" t="str">
        <f>IF(B107="","",'קיזוזים- החלטות ועדה'!H107)</f>
        <v/>
      </c>
      <c r="M107" s="58" t="str">
        <f>'קיזוזים- החלטות ועדה'!J107</f>
        <v/>
      </c>
      <c r="N107" s="60" t="str">
        <f>'הגבלה לסכום מבוקש ולתקציב 75%'!Z107</f>
        <v/>
      </c>
      <c r="O107" s="235"/>
      <c r="P107" s="235"/>
    </row>
    <row r="108" spans="2:16" ht="16.5" hidden="1" thickBot="1" x14ac:dyDescent="0.3">
      <c r="B108" s="56" t="str">
        <f t="shared" si="2"/>
        <v/>
      </c>
      <c r="C108" s="64" t="str">
        <f>IF('תנאי סף'!C108="","",'תנאי סף'!C108)</f>
        <v/>
      </c>
      <c r="D108" s="64" t="str">
        <f>IF('תנאי סף'!D108="","",'תנאי סף'!D108)</f>
        <v/>
      </c>
      <c r="E108" s="64" t="str">
        <f>IF('תנאי סף'!E108="","",'תנאי סף'!E108)</f>
        <v/>
      </c>
      <c r="F108" s="57" t="str">
        <f>IF('תנאי סף'!F108="","",'תנאי סף'!F108)</f>
        <v/>
      </c>
      <c r="G108" s="232" t="str">
        <f>IF('מכפיל בעלי מוגבלות'!H108="","",'מכפיל בעלי מוגבלות'!H108)</f>
        <v/>
      </c>
      <c r="H108" s="58" t="str">
        <f>IF(F108="","",'הגבלה לסכום מבוקש ולתקציב 75%'!I108)</f>
        <v/>
      </c>
      <c r="I108" s="58" t="str">
        <f>סיכום!K108</f>
        <v/>
      </c>
      <c r="J108" s="59" t="str">
        <f t="shared" si="3"/>
        <v/>
      </c>
      <c r="K108" s="58" t="str">
        <f>'קיזוזים בגין איחורים'!I108</f>
        <v/>
      </c>
      <c r="L108" s="60" t="str">
        <f>IF(B108="","",'קיזוזים- החלטות ועדה'!H108)</f>
        <v/>
      </c>
      <c r="M108" s="58" t="str">
        <f>'קיזוזים- החלטות ועדה'!J108</f>
        <v/>
      </c>
      <c r="N108" s="60" t="str">
        <f>'הגבלה לסכום מבוקש ולתקציב 75%'!Z108</f>
        <v/>
      </c>
      <c r="O108" s="235"/>
      <c r="P108" s="235"/>
    </row>
    <row r="109" spans="2:16" ht="16.5" hidden="1" thickBot="1" x14ac:dyDescent="0.3">
      <c r="B109" s="56" t="str">
        <f t="shared" si="2"/>
        <v/>
      </c>
      <c r="C109" s="64" t="str">
        <f>IF('תנאי סף'!C109="","",'תנאי סף'!C109)</f>
        <v/>
      </c>
      <c r="D109" s="64" t="str">
        <f>IF('תנאי סף'!D109="","",'תנאי סף'!D109)</f>
        <v/>
      </c>
      <c r="E109" s="64" t="str">
        <f>IF('תנאי סף'!E109="","",'תנאי סף'!E109)</f>
        <v/>
      </c>
      <c r="F109" s="57" t="str">
        <f>IF('תנאי סף'!F109="","",'תנאי סף'!F109)</f>
        <v/>
      </c>
      <c r="G109" s="232" t="str">
        <f>IF('מכפיל בעלי מוגבלות'!H109="","",'מכפיל בעלי מוגבלות'!H109)</f>
        <v/>
      </c>
      <c r="H109" s="58" t="str">
        <f>IF(F109="","",'הגבלה לסכום מבוקש ולתקציב 75%'!I109)</f>
        <v/>
      </c>
      <c r="I109" s="58" t="str">
        <f>סיכום!K109</f>
        <v/>
      </c>
      <c r="J109" s="59" t="str">
        <f t="shared" si="3"/>
        <v/>
      </c>
      <c r="K109" s="58" t="str">
        <f>'קיזוזים בגין איחורים'!I109</f>
        <v/>
      </c>
      <c r="L109" s="60" t="str">
        <f>IF(B109="","",'קיזוזים- החלטות ועדה'!H109)</f>
        <v/>
      </c>
      <c r="M109" s="58" t="str">
        <f>'קיזוזים- החלטות ועדה'!J109</f>
        <v/>
      </c>
      <c r="N109" s="60" t="str">
        <f>'הגבלה לסכום מבוקש ולתקציב 75%'!Z109</f>
        <v/>
      </c>
      <c r="O109" s="235"/>
      <c r="P109" s="235"/>
    </row>
    <row r="110" spans="2:16" ht="16.5" hidden="1" thickBot="1" x14ac:dyDescent="0.3">
      <c r="B110" s="56" t="str">
        <f t="shared" si="2"/>
        <v/>
      </c>
      <c r="C110" s="64" t="str">
        <f>IF('תנאי סף'!C110="","",'תנאי סף'!C110)</f>
        <v/>
      </c>
      <c r="D110" s="64" t="str">
        <f>IF('תנאי סף'!D110="","",'תנאי סף'!D110)</f>
        <v/>
      </c>
      <c r="E110" s="64" t="str">
        <f>IF('תנאי סף'!E110="","",'תנאי סף'!E110)</f>
        <v/>
      </c>
      <c r="F110" s="57" t="str">
        <f>IF('תנאי סף'!F110="","",'תנאי סף'!F110)</f>
        <v/>
      </c>
      <c r="G110" s="232" t="str">
        <f>IF('מכפיל בעלי מוגבלות'!H110="","",'מכפיל בעלי מוגבלות'!H110)</f>
        <v/>
      </c>
      <c r="H110" s="58" t="str">
        <f>IF(F110="","",'הגבלה לסכום מבוקש ולתקציב 75%'!I110)</f>
        <v/>
      </c>
      <c r="I110" s="58" t="str">
        <f>סיכום!K110</f>
        <v/>
      </c>
      <c r="J110" s="59" t="str">
        <f t="shared" si="3"/>
        <v/>
      </c>
      <c r="K110" s="58" t="str">
        <f>'קיזוזים בגין איחורים'!I110</f>
        <v/>
      </c>
      <c r="L110" s="60" t="str">
        <f>IF(B110="","",'קיזוזים- החלטות ועדה'!H110)</f>
        <v/>
      </c>
      <c r="M110" s="58" t="str">
        <f>'קיזוזים- החלטות ועדה'!J110</f>
        <v/>
      </c>
      <c r="N110" s="60" t="str">
        <f>'הגבלה לסכום מבוקש ולתקציב 75%'!Z110</f>
        <v/>
      </c>
      <c r="O110" s="235"/>
      <c r="P110" s="235"/>
    </row>
    <row r="111" spans="2:16" ht="16.5" hidden="1" thickBot="1" x14ac:dyDescent="0.3">
      <c r="B111" s="56" t="str">
        <f t="shared" si="2"/>
        <v/>
      </c>
      <c r="C111" s="64" t="str">
        <f>IF('תנאי סף'!C111="","",'תנאי סף'!C111)</f>
        <v/>
      </c>
      <c r="D111" s="64" t="str">
        <f>IF('תנאי סף'!D111="","",'תנאי סף'!D111)</f>
        <v/>
      </c>
      <c r="E111" s="64" t="str">
        <f>IF('תנאי סף'!E111="","",'תנאי סף'!E111)</f>
        <v/>
      </c>
      <c r="F111" s="57" t="str">
        <f>IF('תנאי סף'!F111="","",'תנאי סף'!F111)</f>
        <v/>
      </c>
      <c r="G111" s="232" t="str">
        <f>IF('מכפיל בעלי מוגבלות'!H111="","",'מכפיל בעלי מוגבלות'!H111)</f>
        <v/>
      </c>
      <c r="H111" s="58" t="str">
        <f>IF(F111="","",'הגבלה לסכום מבוקש ולתקציב 75%'!I111)</f>
        <v/>
      </c>
      <c r="I111" s="58" t="str">
        <f>סיכום!K111</f>
        <v/>
      </c>
      <c r="J111" s="59" t="str">
        <f t="shared" si="3"/>
        <v/>
      </c>
      <c r="K111" s="58" t="str">
        <f>'קיזוזים בגין איחורים'!I111</f>
        <v/>
      </c>
      <c r="L111" s="60" t="str">
        <f>IF(B111="","",'קיזוזים- החלטות ועדה'!H111)</f>
        <v/>
      </c>
      <c r="M111" s="58" t="str">
        <f>'קיזוזים- החלטות ועדה'!J111</f>
        <v/>
      </c>
      <c r="N111" s="60" t="str">
        <f>'הגבלה לסכום מבוקש ולתקציב 75%'!Z111</f>
        <v/>
      </c>
      <c r="O111" s="235"/>
      <c r="P111" s="235"/>
    </row>
    <row r="112" spans="2:16" ht="16.5" hidden="1" thickBot="1" x14ac:dyDescent="0.3">
      <c r="B112" s="56" t="str">
        <f t="shared" si="2"/>
        <v/>
      </c>
      <c r="C112" s="64" t="str">
        <f>IF('תנאי סף'!C112="","",'תנאי סף'!C112)</f>
        <v/>
      </c>
      <c r="D112" s="64" t="str">
        <f>IF('תנאי סף'!D112="","",'תנאי סף'!D112)</f>
        <v/>
      </c>
      <c r="E112" s="64" t="str">
        <f>IF('תנאי סף'!E112="","",'תנאי סף'!E112)</f>
        <v/>
      </c>
      <c r="F112" s="57" t="str">
        <f>IF('תנאי סף'!F112="","",'תנאי סף'!F112)</f>
        <v/>
      </c>
      <c r="G112" s="232" t="str">
        <f>IF('מכפיל בעלי מוגבלות'!H112="","",'מכפיל בעלי מוגבלות'!H112)</f>
        <v/>
      </c>
      <c r="H112" s="58" t="str">
        <f>IF(F112="","",'הגבלה לסכום מבוקש ולתקציב 75%'!I112)</f>
        <v/>
      </c>
      <c r="I112" s="58" t="str">
        <f>סיכום!K112</f>
        <v/>
      </c>
      <c r="J112" s="59" t="str">
        <f t="shared" si="3"/>
        <v/>
      </c>
      <c r="K112" s="58" t="str">
        <f>'קיזוזים בגין איחורים'!I112</f>
        <v/>
      </c>
      <c r="L112" s="60" t="str">
        <f>IF(B112="","",'קיזוזים- החלטות ועדה'!H112)</f>
        <v/>
      </c>
      <c r="M112" s="58" t="str">
        <f>'קיזוזים- החלטות ועדה'!J112</f>
        <v/>
      </c>
      <c r="N112" s="60" t="str">
        <f>'הגבלה לסכום מבוקש ולתקציב 75%'!Z112</f>
        <v/>
      </c>
      <c r="O112" s="235"/>
      <c r="P112" s="235"/>
    </row>
    <row r="113" spans="2:16" ht="16.5" hidden="1" thickBot="1" x14ac:dyDescent="0.3">
      <c r="B113" s="56" t="str">
        <f t="shared" si="2"/>
        <v/>
      </c>
      <c r="C113" s="64" t="str">
        <f>IF('תנאי סף'!C113="","",'תנאי סף'!C113)</f>
        <v/>
      </c>
      <c r="D113" s="64" t="str">
        <f>IF('תנאי סף'!D113="","",'תנאי סף'!D113)</f>
        <v/>
      </c>
      <c r="E113" s="64" t="str">
        <f>IF('תנאי סף'!E113="","",'תנאי סף'!E113)</f>
        <v/>
      </c>
      <c r="F113" s="57" t="str">
        <f>IF('תנאי סף'!F113="","",'תנאי סף'!F113)</f>
        <v/>
      </c>
      <c r="G113" s="232" t="str">
        <f>IF('מכפיל בעלי מוגבלות'!H113="","",'מכפיל בעלי מוגבלות'!H113)</f>
        <v/>
      </c>
      <c r="H113" s="58" t="str">
        <f>IF(F113="","",'הגבלה לסכום מבוקש ולתקציב 75%'!I113)</f>
        <v/>
      </c>
      <c r="I113" s="58" t="str">
        <f>סיכום!K113</f>
        <v/>
      </c>
      <c r="J113" s="59" t="str">
        <f t="shared" si="3"/>
        <v/>
      </c>
      <c r="K113" s="58" t="str">
        <f>'קיזוזים בגין איחורים'!I113</f>
        <v/>
      </c>
      <c r="L113" s="60" t="str">
        <f>IF(B113="","",'קיזוזים- החלטות ועדה'!H113)</f>
        <v/>
      </c>
      <c r="M113" s="58" t="str">
        <f>'קיזוזים- החלטות ועדה'!J113</f>
        <v/>
      </c>
      <c r="N113" s="60" t="str">
        <f>'הגבלה לסכום מבוקש ולתקציב 75%'!Z113</f>
        <v/>
      </c>
      <c r="O113" s="235"/>
      <c r="P113" s="235"/>
    </row>
    <row r="114" spans="2:16" ht="16.5" hidden="1" thickBot="1" x14ac:dyDescent="0.3">
      <c r="B114" s="56" t="str">
        <f t="shared" si="2"/>
        <v/>
      </c>
      <c r="C114" s="64" t="str">
        <f>IF('תנאי סף'!C114="","",'תנאי סף'!C114)</f>
        <v/>
      </c>
      <c r="D114" s="64" t="str">
        <f>IF('תנאי סף'!D114="","",'תנאי סף'!D114)</f>
        <v/>
      </c>
      <c r="E114" s="64" t="str">
        <f>IF('תנאי סף'!E114="","",'תנאי סף'!E114)</f>
        <v/>
      </c>
      <c r="F114" s="57" t="str">
        <f>IF('תנאי סף'!F114="","",'תנאי סף'!F114)</f>
        <v/>
      </c>
      <c r="G114" s="232" t="str">
        <f>IF('מכפיל בעלי מוגבלות'!H114="","",'מכפיל בעלי מוגבלות'!H114)</f>
        <v/>
      </c>
      <c r="H114" s="58" t="str">
        <f>IF(F114="","",'הגבלה לסכום מבוקש ולתקציב 75%'!I114)</f>
        <v/>
      </c>
      <c r="I114" s="58" t="str">
        <f>סיכום!K114</f>
        <v/>
      </c>
      <c r="J114" s="59" t="str">
        <f t="shared" si="3"/>
        <v/>
      </c>
      <c r="K114" s="58" t="str">
        <f>'קיזוזים בגין איחורים'!I114</f>
        <v/>
      </c>
      <c r="L114" s="60" t="str">
        <f>IF(B114="","",'קיזוזים- החלטות ועדה'!H114)</f>
        <v/>
      </c>
      <c r="M114" s="58" t="str">
        <f>'קיזוזים- החלטות ועדה'!J114</f>
        <v/>
      </c>
      <c r="N114" s="60" t="str">
        <f>'הגבלה לסכום מבוקש ולתקציב 75%'!Z114</f>
        <v/>
      </c>
      <c r="O114" s="235"/>
      <c r="P114" s="235"/>
    </row>
    <row r="115" spans="2:16" ht="16.5" hidden="1" thickBot="1" x14ac:dyDescent="0.3">
      <c r="B115" s="56" t="str">
        <f t="shared" si="2"/>
        <v/>
      </c>
      <c r="C115" s="64" t="str">
        <f>IF('תנאי סף'!C115="","",'תנאי סף'!C115)</f>
        <v/>
      </c>
      <c r="D115" s="64" t="str">
        <f>IF('תנאי סף'!D115="","",'תנאי סף'!D115)</f>
        <v/>
      </c>
      <c r="E115" s="64" t="str">
        <f>IF('תנאי סף'!E115="","",'תנאי סף'!E115)</f>
        <v/>
      </c>
      <c r="F115" s="57" t="str">
        <f>IF('תנאי סף'!F115="","",'תנאי סף'!F115)</f>
        <v/>
      </c>
      <c r="G115" s="232" t="str">
        <f>IF('מכפיל בעלי מוגבלות'!H115="","",'מכפיל בעלי מוגבלות'!H115)</f>
        <v/>
      </c>
      <c r="H115" s="58" t="str">
        <f>IF(F115="","",'הגבלה לסכום מבוקש ולתקציב 75%'!I115)</f>
        <v/>
      </c>
      <c r="I115" s="58" t="str">
        <f>סיכום!K115</f>
        <v/>
      </c>
      <c r="J115" s="59" t="str">
        <f t="shared" si="3"/>
        <v/>
      </c>
      <c r="K115" s="58" t="str">
        <f>'קיזוזים בגין איחורים'!I115</f>
        <v/>
      </c>
      <c r="L115" s="60" t="str">
        <f>IF(B115="","",'קיזוזים- החלטות ועדה'!H115)</f>
        <v/>
      </c>
      <c r="M115" s="58" t="str">
        <f>'קיזוזים- החלטות ועדה'!J115</f>
        <v/>
      </c>
      <c r="N115" s="60" t="str">
        <f>'הגבלה לסכום מבוקש ולתקציב 75%'!Z115</f>
        <v/>
      </c>
      <c r="O115" s="235"/>
      <c r="P115" s="235"/>
    </row>
    <row r="116" spans="2:16" ht="16.5" hidden="1" thickBot="1" x14ac:dyDescent="0.3">
      <c r="B116" s="56" t="str">
        <f t="shared" si="2"/>
        <v/>
      </c>
      <c r="C116" s="64" t="str">
        <f>IF('תנאי סף'!C116="","",'תנאי סף'!C116)</f>
        <v/>
      </c>
      <c r="D116" s="64" t="str">
        <f>IF('תנאי סף'!D116="","",'תנאי סף'!D116)</f>
        <v/>
      </c>
      <c r="E116" s="64" t="str">
        <f>IF('תנאי סף'!E116="","",'תנאי סף'!E116)</f>
        <v/>
      </c>
      <c r="F116" s="57" t="str">
        <f>IF('תנאי סף'!F116="","",'תנאי סף'!F116)</f>
        <v/>
      </c>
      <c r="G116" s="232" t="str">
        <f>IF('מכפיל בעלי מוגבלות'!H116="","",'מכפיל בעלי מוגבלות'!H116)</f>
        <v/>
      </c>
      <c r="H116" s="58" t="str">
        <f>IF(F116="","",'הגבלה לסכום מבוקש ולתקציב 75%'!I116)</f>
        <v/>
      </c>
      <c r="I116" s="58" t="str">
        <f>סיכום!K116</f>
        <v/>
      </c>
      <c r="J116" s="59" t="str">
        <f t="shared" si="3"/>
        <v/>
      </c>
      <c r="K116" s="58" t="str">
        <f>'קיזוזים בגין איחורים'!I116</f>
        <v/>
      </c>
      <c r="L116" s="60" t="str">
        <f>IF(B116="","",'קיזוזים- החלטות ועדה'!H116)</f>
        <v/>
      </c>
      <c r="M116" s="58" t="str">
        <f>'קיזוזים- החלטות ועדה'!J116</f>
        <v/>
      </c>
      <c r="N116" s="60" t="str">
        <f>'הגבלה לסכום מבוקש ולתקציב 75%'!Z116</f>
        <v/>
      </c>
      <c r="O116" s="235"/>
      <c r="P116" s="235"/>
    </row>
    <row r="117" spans="2:16" ht="16.5" hidden="1" thickBot="1" x14ac:dyDescent="0.3">
      <c r="B117" s="56" t="str">
        <f t="shared" si="2"/>
        <v/>
      </c>
      <c r="C117" s="64" t="str">
        <f>IF('תנאי סף'!C117="","",'תנאי סף'!C117)</f>
        <v/>
      </c>
      <c r="D117" s="64" t="str">
        <f>IF('תנאי סף'!D117="","",'תנאי סף'!D117)</f>
        <v/>
      </c>
      <c r="E117" s="64" t="str">
        <f>IF('תנאי סף'!E117="","",'תנאי סף'!E117)</f>
        <v/>
      </c>
      <c r="F117" s="57" t="str">
        <f>IF('תנאי סף'!F117="","",'תנאי סף'!F117)</f>
        <v/>
      </c>
      <c r="G117" s="232" t="str">
        <f>IF('מכפיל בעלי מוגבלות'!H117="","",'מכפיל בעלי מוגבלות'!H117)</f>
        <v/>
      </c>
      <c r="H117" s="58" t="str">
        <f>IF(F117="","",'הגבלה לסכום מבוקש ולתקציב 75%'!I117)</f>
        <v/>
      </c>
      <c r="I117" s="58" t="str">
        <f>סיכום!K117</f>
        <v/>
      </c>
      <c r="J117" s="59" t="str">
        <f t="shared" si="3"/>
        <v/>
      </c>
      <c r="K117" s="58" t="str">
        <f>'קיזוזים בגין איחורים'!I117</f>
        <v/>
      </c>
      <c r="L117" s="60" t="str">
        <f>IF(B117="","",'קיזוזים- החלטות ועדה'!H117)</f>
        <v/>
      </c>
      <c r="M117" s="58" t="str">
        <f>'קיזוזים- החלטות ועדה'!J117</f>
        <v/>
      </c>
      <c r="N117" s="60" t="str">
        <f>'הגבלה לסכום מבוקש ולתקציב 75%'!Z117</f>
        <v/>
      </c>
      <c r="O117" s="235"/>
      <c r="P117" s="235"/>
    </row>
    <row r="118" spans="2:16" ht="16.5" hidden="1" thickBot="1" x14ac:dyDescent="0.3">
      <c r="B118" s="56" t="str">
        <f t="shared" si="2"/>
        <v/>
      </c>
      <c r="C118" s="64" t="str">
        <f>IF('תנאי סף'!C118="","",'תנאי סף'!C118)</f>
        <v/>
      </c>
      <c r="D118" s="64" t="str">
        <f>IF('תנאי סף'!D118="","",'תנאי סף'!D118)</f>
        <v/>
      </c>
      <c r="E118" s="64" t="str">
        <f>IF('תנאי סף'!E118="","",'תנאי סף'!E118)</f>
        <v/>
      </c>
      <c r="F118" s="57" t="str">
        <f>IF('תנאי סף'!F118="","",'תנאי סף'!F118)</f>
        <v/>
      </c>
      <c r="G118" s="232" t="str">
        <f>IF('מכפיל בעלי מוגבלות'!H118="","",'מכפיל בעלי מוגבלות'!H118)</f>
        <v/>
      </c>
      <c r="H118" s="58" t="str">
        <f>IF(F118="","",'הגבלה לסכום מבוקש ולתקציב 75%'!I118)</f>
        <v/>
      </c>
      <c r="I118" s="58" t="str">
        <f>סיכום!K118</f>
        <v/>
      </c>
      <c r="J118" s="59" t="str">
        <f t="shared" si="3"/>
        <v/>
      </c>
      <c r="K118" s="58" t="str">
        <f>'קיזוזים בגין איחורים'!I118</f>
        <v/>
      </c>
      <c r="L118" s="60" t="str">
        <f>IF(B118="","",'קיזוזים- החלטות ועדה'!H118)</f>
        <v/>
      </c>
      <c r="M118" s="58" t="str">
        <f>'קיזוזים- החלטות ועדה'!J118</f>
        <v/>
      </c>
      <c r="N118" s="60" t="str">
        <f>'הגבלה לסכום מבוקש ולתקציב 75%'!Z118</f>
        <v/>
      </c>
      <c r="O118" s="235"/>
      <c r="P118" s="235"/>
    </row>
    <row r="119" spans="2:16" ht="16.5" hidden="1" thickBot="1" x14ac:dyDescent="0.3">
      <c r="B119" s="56" t="str">
        <f t="shared" si="2"/>
        <v/>
      </c>
      <c r="C119" s="64" t="str">
        <f>IF('תנאי סף'!C119="","",'תנאי סף'!C119)</f>
        <v/>
      </c>
      <c r="D119" s="64" t="str">
        <f>IF('תנאי סף'!D119="","",'תנאי סף'!D119)</f>
        <v/>
      </c>
      <c r="E119" s="64" t="str">
        <f>IF('תנאי סף'!E119="","",'תנאי סף'!E119)</f>
        <v/>
      </c>
      <c r="F119" s="57" t="str">
        <f>IF('תנאי סף'!F119="","",'תנאי סף'!F119)</f>
        <v/>
      </c>
      <c r="G119" s="232" t="str">
        <f>IF('מכפיל בעלי מוגבלות'!H119="","",'מכפיל בעלי מוגבלות'!H119)</f>
        <v/>
      </c>
      <c r="H119" s="58" t="str">
        <f>IF(F119="","",'הגבלה לסכום מבוקש ולתקציב 75%'!I119)</f>
        <v/>
      </c>
      <c r="I119" s="58" t="str">
        <f>סיכום!K119</f>
        <v/>
      </c>
      <c r="J119" s="59" t="str">
        <f t="shared" si="3"/>
        <v/>
      </c>
      <c r="K119" s="58" t="str">
        <f>'קיזוזים בגין איחורים'!I119</f>
        <v/>
      </c>
      <c r="L119" s="60" t="str">
        <f>IF(B119="","",'קיזוזים- החלטות ועדה'!H119)</f>
        <v/>
      </c>
      <c r="M119" s="58" t="str">
        <f>'קיזוזים- החלטות ועדה'!J119</f>
        <v/>
      </c>
      <c r="N119" s="60" t="str">
        <f>'הגבלה לסכום מבוקש ולתקציב 75%'!Z119</f>
        <v/>
      </c>
      <c r="O119" s="235"/>
      <c r="P119" s="235"/>
    </row>
    <row r="120" spans="2:16" ht="16.5" hidden="1" thickBot="1" x14ac:dyDescent="0.3">
      <c r="B120" s="56" t="str">
        <f t="shared" si="2"/>
        <v/>
      </c>
      <c r="C120" s="64" t="str">
        <f>IF('תנאי סף'!C120="","",'תנאי סף'!C120)</f>
        <v/>
      </c>
      <c r="D120" s="64" t="str">
        <f>IF('תנאי סף'!D120="","",'תנאי סף'!D120)</f>
        <v/>
      </c>
      <c r="E120" s="64" t="str">
        <f>IF('תנאי סף'!E120="","",'תנאי סף'!E120)</f>
        <v/>
      </c>
      <c r="F120" s="57" t="str">
        <f>IF('תנאי סף'!F120="","",'תנאי סף'!F120)</f>
        <v/>
      </c>
      <c r="G120" s="232" t="str">
        <f>IF('מכפיל בעלי מוגבלות'!H120="","",'מכפיל בעלי מוגבלות'!H120)</f>
        <v/>
      </c>
      <c r="H120" s="58" t="str">
        <f>IF(F120="","",'הגבלה לסכום מבוקש ולתקציב 75%'!I120)</f>
        <v/>
      </c>
      <c r="I120" s="58" t="str">
        <f>סיכום!K120</f>
        <v/>
      </c>
      <c r="J120" s="59" t="str">
        <f t="shared" si="3"/>
        <v/>
      </c>
      <c r="K120" s="58" t="str">
        <f>'קיזוזים בגין איחורים'!I120</f>
        <v/>
      </c>
      <c r="L120" s="60" t="str">
        <f>IF(B120="","",'קיזוזים- החלטות ועדה'!H120)</f>
        <v/>
      </c>
      <c r="M120" s="58" t="str">
        <f>'קיזוזים- החלטות ועדה'!J120</f>
        <v/>
      </c>
      <c r="N120" s="60" t="str">
        <f>'הגבלה לסכום מבוקש ולתקציב 75%'!Z120</f>
        <v/>
      </c>
      <c r="O120" s="235"/>
      <c r="P120" s="235"/>
    </row>
    <row r="121" spans="2:16" ht="16.5" hidden="1" thickBot="1" x14ac:dyDescent="0.3">
      <c r="B121" s="56" t="str">
        <f t="shared" si="2"/>
        <v/>
      </c>
      <c r="C121" s="64" t="str">
        <f>IF('תנאי סף'!C121="","",'תנאי סף'!C121)</f>
        <v/>
      </c>
      <c r="D121" s="64" t="str">
        <f>IF('תנאי סף'!D121="","",'תנאי סף'!D121)</f>
        <v/>
      </c>
      <c r="E121" s="64" t="str">
        <f>IF('תנאי סף'!E121="","",'תנאי סף'!E121)</f>
        <v/>
      </c>
      <c r="F121" s="57" t="str">
        <f>IF('תנאי סף'!F121="","",'תנאי סף'!F121)</f>
        <v/>
      </c>
      <c r="G121" s="232" t="str">
        <f>IF('מכפיל בעלי מוגבלות'!H121="","",'מכפיל בעלי מוגבלות'!H121)</f>
        <v/>
      </c>
      <c r="H121" s="58" t="str">
        <f>IF(F121="","",'הגבלה לסכום מבוקש ולתקציב 75%'!I121)</f>
        <v/>
      </c>
      <c r="I121" s="58" t="str">
        <f>סיכום!K121</f>
        <v/>
      </c>
      <c r="J121" s="59" t="str">
        <f t="shared" si="3"/>
        <v/>
      </c>
      <c r="K121" s="58" t="str">
        <f>'קיזוזים בגין איחורים'!I121</f>
        <v/>
      </c>
      <c r="L121" s="60" t="str">
        <f>IF(B121="","",'קיזוזים- החלטות ועדה'!H121)</f>
        <v/>
      </c>
      <c r="M121" s="58" t="str">
        <f>'קיזוזים- החלטות ועדה'!J121</f>
        <v/>
      </c>
      <c r="N121" s="60" t="str">
        <f>'הגבלה לסכום מבוקש ולתקציב 75%'!Z121</f>
        <v/>
      </c>
      <c r="O121" s="235"/>
      <c r="P121" s="235"/>
    </row>
    <row r="122" spans="2:16" ht="16.5" hidden="1" thickBot="1" x14ac:dyDescent="0.3">
      <c r="B122" s="56" t="str">
        <f t="shared" si="2"/>
        <v/>
      </c>
      <c r="C122" s="64" t="str">
        <f>IF('תנאי סף'!C122="","",'תנאי סף'!C122)</f>
        <v/>
      </c>
      <c r="D122" s="64" t="str">
        <f>IF('תנאי סף'!D122="","",'תנאי סף'!D122)</f>
        <v/>
      </c>
      <c r="E122" s="64" t="str">
        <f>IF('תנאי סף'!E122="","",'תנאי סף'!E122)</f>
        <v/>
      </c>
      <c r="F122" s="57" t="str">
        <f>IF('תנאי סף'!F122="","",'תנאי סף'!F122)</f>
        <v/>
      </c>
      <c r="G122" s="232" t="str">
        <f>IF('מכפיל בעלי מוגבלות'!H122="","",'מכפיל בעלי מוגבלות'!H122)</f>
        <v/>
      </c>
      <c r="H122" s="58" t="str">
        <f>IF(F122="","",'הגבלה לסכום מבוקש ולתקציב 75%'!I122)</f>
        <v/>
      </c>
      <c r="I122" s="58" t="str">
        <f>סיכום!K122</f>
        <v/>
      </c>
      <c r="J122" s="59" t="str">
        <f t="shared" si="3"/>
        <v/>
      </c>
      <c r="K122" s="58" t="str">
        <f>'קיזוזים בגין איחורים'!I122</f>
        <v/>
      </c>
      <c r="L122" s="60" t="str">
        <f>IF(B122="","",'קיזוזים- החלטות ועדה'!H122)</f>
        <v/>
      </c>
      <c r="M122" s="58" t="str">
        <f>'קיזוזים- החלטות ועדה'!J122</f>
        <v/>
      </c>
      <c r="N122" s="60" t="str">
        <f>'הגבלה לסכום מבוקש ולתקציב 75%'!Z122</f>
        <v/>
      </c>
      <c r="O122" s="235"/>
      <c r="P122" s="235"/>
    </row>
    <row r="123" spans="2:16" ht="16.5" hidden="1" thickBot="1" x14ac:dyDescent="0.3">
      <c r="B123" s="56" t="str">
        <f t="shared" si="2"/>
        <v/>
      </c>
      <c r="C123" s="64" t="str">
        <f>IF('תנאי סף'!C123="","",'תנאי סף'!C123)</f>
        <v/>
      </c>
      <c r="D123" s="64" t="str">
        <f>IF('תנאי סף'!D123="","",'תנאי סף'!D123)</f>
        <v/>
      </c>
      <c r="E123" s="64" t="str">
        <f>IF('תנאי סף'!E123="","",'תנאי סף'!E123)</f>
        <v/>
      </c>
      <c r="F123" s="57" t="str">
        <f>IF('תנאי סף'!F123="","",'תנאי סף'!F123)</f>
        <v/>
      </c>
      <c r="G123" s="232" t="str">
        <f>IF('מכפיל בעלי מוגבלות'!H123="","",'מכפיל בעלי מוגבלות'!H123)</f>
        <v/>
      </c>
      <c r="H123" s="58" t="str">
        <f>IF(F123="","",'הגבלה לסכום מבוקש ולתקציב 75%'!I123)</f>
        <v/>
      </c>
      <c r="I123" s="58" t="str">
        <f>סיכום!K123</f>
        <v/>
      </c>
      <c r="J123" s="59" t="str">
        <f t="shared" si="3"/>
        <v/>
      </c>
      <c r="K123" s="58" t="str">
        <f>'קיזוזים בגין איחורים'!I123</f>
        <v/>
      </c>
      <c r="L123" s="60" t="str">
        <f>IF(B123="","",'קיזוזים- החלטות ועדה'!H123)</f>
        <v/>
      </c>
      <c r="M123" s="58" t="str">
        <f>'קיזוזים- החלטות ועדה'!J123</f>
        <v/>
      </c>
      <c r="N123" s="60" t="str">
        <f>'הגבלה לסכום מבוקש ולתקציב 75%'!Z123</f>
        <v/>
      </c>
      <c r="O123" s="235"/>
      <c r="P123" s="235"/>
    </row>
    <row r="124" spans="2:16" ht="16.5" hidden="1" thickBot="1" x14ac:dyDescent="0.3">
      <c r="B124" s="56" t="str">
        <f t="shared" si="2"/>
        <v/>
      </c>
      <c r="C124" s="64" t="str">
        <f>IF('תנאי סף'!C124="","",'תנאי סף'!C124)</f>
        <v/>
      </c>
      <c r="D124" s="64" t="str">
        <f>IF('תנאי סף'!D124="","",'תנאי סף'!D124)</f>
        <v/>
      </c>
      <c r="E124" s="64" t="str">
        <f>IF('תנאי סף'!E124="","",'תנאי סף'!E124)</f>
        <v/>
      </c>
      <c r="F124" s="57" t="str">
        <f>IF('תנאי סף'!F124="","",'תנאי סף'!F124)</f>
        <v/>
      </c>
      <c r="G124" s="232" t="str">
        <f>IF('מכפיל בעלי מוגבלות'!H124="","",'מכפיל בעלי מוגבלות'!H124)</f>
        <v/>
      </c>
      <c r="H124" s="58" t="str">
        <f>IF(F124="","",'הגבלה לסכום מבוקש ולתקציב 75%'!I124)</f>
        <v/>
      </c>
      <c r="I124" s="58" t="str">
        <f>סיכום!K124</f>
        <v/>
      </c>
      <c r="J124" s="59" t="str">
        <f t="shared" si="3"/>
        <v/>
      </c>
      <c r="K124" s="58" t="str">
        <f>'קיזוזים בגין איחורים'!I124</f>
        <v/>
      </c>
      <c r="L124" s="60" t="str">
        <f>IF(B124="","",'קיזוזים- החלטות ועדה'!H124)</f>
        <v/>
      </c>
      <c r="M124" s="58" t="str">
        <f>'קיזוזים- החלטות ועדה'!J124</f>
        <v/>
      </c>
      <c r="N124" s="60" t="str">
        <f>'הגבלה לסכום מבוקש ולתקציב 75%'!Z124</f>
        <v/>
      </c>
      <c r="O124" s="235"/>
      <c r="P124" s="235"/>
    </row>
    <row r="125" spans="2:16" ht="16.5" hidden="1" thickBot="1" x14ac:dyDescent="0.3">
      <c r="B125" s="56" t="str">
        <f t="shared" si="2"/>
        <v/>
      </c>
      <c r="C125" s="64" t="str">
        <f>IF('תנאי סף'!C125="","",'תנאי סף'!C125)</f>
        <v/>
      </c>
      <c r="D125" s="64" t="str">
        <f>IF('תנאי סף'!D125="","",'תנאי סף'!D125)</f>
        <v/>
      </c>
      <c r="E125" s="64" t="str">
        <f>IF('תנאי סף'!E125="","",'תנאי סף'!E125)</f>
        <v/>
      </c>
      <c r="F125" s="57" t="str">
        <f>IF('תנאי סף'!F125="","",'תנאי סף'!F125)</f>
        <v/>
      </c>
      <c r="G125" s="232" t="str">
        <f>IF('מכפיל בעלי מוגבלות'!H125="","",'מכפיל בעלי מוגבלות'!H125)</f>
        <v/>
      </c>
      <c r="H125" s="58" t="str">
        <f>IF(F125="","",'הגבלה לסכום מבוקש ולתקציב 75%'!I125)</f>
        <v/>
      </c>
      <c r="I125" s="58" t="str">
        <f>סיכום!K125</f>
        <v/>
      </c>
      <c r="J125" s="59" t="str">
        <f t="shared" si="3"/>
        <v/>
      </c>
      <c r="K125" s="58" t="str">
        <f>'קיזוזים בגין איחורים'!I125</f>
        <v/>
      </c>
      <c r="L125" s="60" t="str">
        <f>IF(B125="","",'קיזוזים- החלטות ועדה'!H125)</f>
        <v/>
      </c>
      <c r="M125" s="58" t="str">
        <f>'קיזוזים- החלטות ועדה'!J125</f>
        <v/>
      </c>
      <c r="N125" s="60" t="str">
        <f>'הגבלה לסכום מבוקש ולתקציב 75%'!Z125</f>
        <v/>
      </c>
      <c r="O125" s="235"/>
      <c r="P125" s="235"/>
    </row>
    <row r="126" spans="2:16" ht="16.5" hidden="1" thickBot="1" x14ac:dyDescent="0.3">
      <c r="B126" s="56" t="str">
        <f t="shared" si="2"/>
        <v/>
      </c>
      <c r="C126" s="64" t="str">
        <f>IF('תנאי סף'!C126="","",'תנאי סף'!C126)</f>
        <v/>
      </c>
      <c r="D126" s="64" t="str">
        <f>IF('תנאי סף'!D126="","",'תנאי סף'!D126)</f>
        <v/>
      </c>
      <c r="E126" s="64" t="str">
        <f>IF('תנאי סף'!E126="","",'תנאי סף'!E126)</f>
        <v/>
      </c>
      <c r="F126" s="57" t="str">
        <f>IF('תנאי סף'!F126="","",'תנאי סף'!F126)</f>
        <v/>
      </c>
      <c r="G126" s="232" t="str">
        <f>IF('מכפיל בעלי מוגבלות'!H126="","",'מכפיל בעלי מוגבלות'!H126)</f>
        <v/>
      </c>
      <c r="H126" s="58" t="str">
        <f>IF(F126="","",'הגבלה לסכום מבוקש ולתקציב 75%'!I126)</f>
        <v/>
      </c>
      <c r="I126" s="58" t="str">
        <f>סיכום!K126</f>
        <v/>
      </c>
      <c r="J126" s="59" t="str">
        <f t="shared" si="3"/>
        <v/>
      </c>
      <c r="K126" s="58" t="str">
        <f>'קיזוזים בגין איחורים'!I126</f>
        <v/>
      </c>
      <c r="L126" s="60" t="str">
        <f>IF(B126="","",'קיזוזים- החלטות ועדה'!H126)</f>
        <v/>
      </c>
      <c r="M126" s="58" t="str">
        <f>'קיזוזים- החלטות ועדה'!J126</f>
        <v/>
      </c>
      <c r="N126" s="60" t="str">
        <f>'הגבלה לסכום מבוקש ולתקציב 75%'!Z126</f>
        <v/>
      </c>
      <c r="O126" s="235"/>
      <c r="P126" s="235"/>
    </row>
    <row r="127" spans="2:16" ht="16.5" hidden="1" thickBot="1" x14ac:dyDescent="0.3">
      <c r="B127" s="56" t="str">
        <f t="shared" si="2"/>
        <v/>
      </c>
      <c r="C127" s="64" t="str">
        <f>IF('תנאי סף'!C127="","",'תנאי סף'!C127)</f>
        <v/>
      </c>
      <c r="D127" s="64" t="str">
        <f>IF('תנאי סף'!D127="","",'תנאי סף'!D127)</f>
        <v/>
      </c>
      <c r="E127" s="64" t="str">
        <f>IF('תנאי סף'!E127="","",'תנאי סף'!E127)</f>
        <v/>
      </c>
      <c r="F127" s="57" t="str">
        <f>IF('תנאי סף'!F127="","",'תנאי סף'!F127)</f>
        <v/>
      </c>
      <c r="G127" s="232" t="str">
        <f>IF('מכפיל בעלי מוגבלות'!H127="","",'מכפיל בעלי מוגבלות'!H127)</f>
        <v/>
      </c>
      <c r="H127" s="58" t="str">
        <f>IF(F127="","",'הגבלה לסכום מבוקש ולתקציב 75%'!I127)</f>
        <v/>
      </c>
      <c r="I127" s="58" t="str">
        <f>סיכום!K127</f>
        <v/>
      </c>
      <c r="J127" s="59" t="str">
        <f t="shared" si="3"/>
        <v/>
      </c>
      <c r="K127" s="58" t="str">
        <f>'קיזוזים בגין איחורים'!I127</f>
        <v/>
      </c>
      <c r="L127" s="60" t="str">
        <f>IF(B127="","",'קיזוזים- החלטות ועדה'!H127)</f>
        <v/>
      </c>
      <c r="M127" s="58" t="str">
        <f>'קיזוזים- החלטות ועדה'!J127</f>
        <v/>
      </c>
      <c r="N127" s="60" t="str">
        <f>'הגבלה לסכום מבוקש ולתקציב 75%'!Z127</f>
        <v/>
      </c>
      <c r="O127" s="235"/>
      <c r="P127" s="235"/>
    </row>
    <row r="128" spans="2:16" ht="16.5" hidden="1" thickBot="1" x14ac:dyDescent="0.3">
      <c r="B128" s="56" t="str">
        <f t="shared" si="2"/>
        <v/>
      </c>
      <c r="C128" s="64" t="str">
        <f>IF('תנאי סף'!C128="","",'תנאי סף'!C128)</f>
        <v/>
      </c>
      <c r="D128" s="64" t="str">
        <f>IF('תנאי סף'!D128="","",'תנאי סף'!D128)</f>
        <v/>
      </c>
      <c r="E128" s="64" t="str">
        <f>IF('תנאי סף'!E128="","",'תנאי סף'!E128)</f>
        <v/>
      </c>
      <c r="F128" s="57" t="str">
        <f>IF('תנאי סף'!F128="","",'תנאי סף'!F128)</f>
        <v/>
      </c>
      <c r="G128" s="232" t="str">
        <f>IF('מכפיל בעלי מוגבלות'!H128="","",'מכפיל בעלי מוגבלות'!H128)</f>
        <v/>
      </c>
      <c r="H128" s="58" t="str">
        <f>IF(F128="","",'הגבלה לסכום מבוקש ולתקציב 75%'!I128)</f>
        <v/>
      </c>
      <c r="I128" s="58" t="str">
        <f>סיכום!K128</f>
        <v/>
      </c>
      <c r="J128" s="59" t="str">
        <f t="shared" si="3"/>
        <v/>
      </c>
      <c r="K128" s="58" t="str">
        <f>'קיזוזים בגין איחורים'!I128</f>
        <v/>
      </c>
      <c r="L128" s="60" t="str">
        <f>IF(B128="","",'קיזוזים- החלטות ועדה'!H128)</f>
        <v/>
      </c>
      <c r="M128" s="58" t="str">
        <f>'קיזוזים- החלטות ועדה'!J128</f>
        <v/>
      </c>
      <c r="N128" s="60" t="str">
        <f>'הגבלה לסכום מבוקש ולתקציב 75%'!Z128</f>
        <v/>
      </c>
      <c r="O128" s="235"/>
      <c r="P128" s="235"/>
    </row>
    <row r="129" spans="2:16" ht="16.5" hidden="1" thickBot="1" x14ac:dyDescent="0.3">
      <c r="B129" s="56" t="str">
        <f t="shared" si="2"/>
        <v/>
      </c>
      <c r="C129" s="64" t="str">
        <f>IF('תנאי סף'!C129="","",'תנאי סף'!C129)</f>
        <v/>
      </c>
      <c r="D129" s="64" t="str">
        <f>IF('תנאי סף'!D129="","",'תנאי סף'!D129)</f>
        <v/>
      </c>
      <c r="E129" s="64" t="str">
        <f>IF('תנאי סף'!E129="","",'תנאי סף'!E129)</f>
        <v/>
      </c>
      <c r="F129" s="57" t="str">
        <f>IF('תנאי סף'!F129="","",'תנאי סף'!F129)</f>
        <v/>
      </c>
      <c r="G129" s="232" t="str">
        <f>IF('מכפיל בעלי מוגבלות'!H129="","",'מכפיל בעלי מוגבלות'!H129)</f>
        <v/>
      </c>
      <c r="H129" s="58" t="str">
        <f>IF(F129="","",'הגבלה לסכום מבוקש ולתקציב 75%'!I129)</f>
        <v/>
      </c>
      <c r="I129" s="58" t="str">
        <f>סיכום!K129</f>
        <v/>
      </c>
      <c r="J129" s="59" t="str">
        <f t="shared" si="3"/>
        <v/>
      </c>
      <c r="K129" s="58" t="str">
        <f>'קיזוזים בגין איחורים'!I129</f>
        <v/>
      </c>
      <c r="L129" s="60" t="str">
        <f>IF(B129="","",'קיזוזים- החלטות ועדה'!H129)</f>
        <v/>
      </c>
      <c r="M129" s="58" t="str">
        <f>'קיזוזים- החלטות ועדה'!J129</f>
        <v/>
      </c>
      <c r="N129" s="60" t="str">
        <f>'הגבלה לסכום מבוקש ולתקציב 75%'!Z129</f>
        <v/>
      </c>
      <c r="O129" s="235"/>
      <c r="P129" s="235"/>
    </row>
    <row r="130" spans="2:16" ht="16.5" hidden="1" thickBot="1" x14ac:dyDescent="0.3">
      <c r="B130" s="56" t="str">
        <f t="shared" si="2"/>
        <v/>
      </c>
      <c r="C130" s="64" t="str">
        <f>IF('תנאי סף'!C130="","",'תנאי סף'!C130)</f>
        <v/>
      </c>
      <c r="D130" s="64" t="str">
        <f>IF('תנאי סף'!D130="","",'תנאי סף'!D130)</f>
        <v/>
      </c>
      <c r="E130" s="64" t="str">
        <f>IF('תנאי סף'!E130="","",'תנאי סף'!E130)</f>
        <v/>
      </c>
      <c r="F130" s="57" t="str">
        <f>IF('תנאי סף'!F130="","",'תנאי סף'!F130)</f>
        <v/>
      </c>
      <c r="G130" s="232" t="str">
        <f>IF('מכפיל בעלי מוגבלות'!H130="","",'מכפיל בעלי מוגבלות'!H130)</f>
        <v/>
      </c>
      <c r="H130" s="58" t="str">
        <f>IF(F130="","",'הגבלה לסכום מבוקש ולתקציב 75%'!I130)</f>
        <v/>
      </c>
      <c r="I130" s="58" t="str">
        <f>סיכום!K130</f>
        <v/>
      </c>
      <c r="J130" s="59" t="str">
        <f t="shared" si="3"/>
        <v/>
      </c>
      <c r="K130" s="58" t="str">
        <f>'קיזוזים בגין איחורים'!I130</f>
        <v/>
      </c>
      <c r="L130" s="60" t="str">
        <f>IF(B130="","",'קיזוזים- החלטות ועדה'!H130)</f>
        <v/>
      </c>
      <c r="M130" s="58" t="str">
        <f>'קיזוזים- החלטות ועדה'!J130</f>
        <v/>
      </c>
      <c r="N130" s="60" t="str">
        <f>'הגבלה לסכום מבוקש ולתקציב 75%'!Z130</f>
        <v/>
      </c>
      <c r="O130" s="235"/>
      <c r="P130" s="235"/>
    </row>
    <row r="131" spans="2:16" ht="20.25" thickTop="1" thickBot="1" x14ac:dyDescent="0.3">
      <c r="B131" s="507" t="s">
        <v>66</v>
      </c>
      <c r="C131" s="507"/>
      <c r="D131" s="507"/>
      <c r="E131" s="507"/>
      <c r="F131" s="507"/>
      <c r="G131" s="61">
        <f>SUM(G31:G130)</f>
        <v>855000</v>
      </c>
      <c r="H131" s="61">
        <f>SUM(H31:H130)</f>
        <v>1564000</v>
      </c>
      <c r="I131" s="61">
        <f>SUM(I31:I130)</f>
        <v>2100000</v>
      </c>
      <c r="J131" s="61"/>
      <c r="K131" s="61">
        <f>SUM(K31:K130)</f>
        <v>0</v>
      </c>
      <c r="L131" s="61">
        <f>SUM(L31:L130)</f>
        <v>0</v>
      </c>
      <c r="M131" s="61">
        <f>SUM(M31:M130)</f>
        <v>615000</v>
      </c>
      <c r="N131" s="61">
        <f>SUM(N31:N130)</f>
        <v>615000</v>
      </c>
      <c r="O131" s="236"/>
      <c r="P131" s="236"/>
    </row>
    <row r="132" spans="2:16" ht="16.5" thickTop="1" x14ac:dyDescent="0.25"/>
  </sheetData>
  <sheetProtection algorithmName="SHA-512" hashValue="fHCbyqZUW1n+xVZx2byNXUixYossb1BWnW5B+qU5Kp55c84+/UqZm5PGy+DFkHKOBOJYIVR4blQsSZHP4YG07g==" saltValue="NpEUpeU+Tn6UW6sLQQTGkg==" spinCount="100000" sheet="1" scenarios="1" formatColumns="0" formatRows="0" autoFilter="0"/>
  <customSheetViews>
    <customSheetView guid="{ACEA4501-B661-4721-B7EC-F9928E7BE107}" scale="80" showGridLines="0" hiddenRows="1" hiddenColumns="1">
      <pane xSplit="6" ySplit="30" topLeftCell="G34" activePane="bottomRight" state="frozen"/>
      <selection pane="bottomRight" activeCell="P34" sqref="P34"/>
      <pageMargins left="0" right="0" top="0" bottom="0" header="0" footer="0"/>
      <printOptions horizontalCentered="1"/>
      <pageSetup paperSize="9" scale="28" orientation="portrait" horizontalDpi="1200" verticalDpi="1200" r:id="rId1"/>
      <headerFooter>
        <oddHeader>&amp;C&amp;"-,מודגש"&amp;Uמבחנים לתמיכה של משרד התרבות והספורט</oddHeader>
        <oddFooter>&amp;Lא. חפץ ושות'
יעוץ כלכלי&amp;C&amp;P</oddFooter>
      </headerFooter>
    </customSheetView>
    <customSheetView guid="{289214DB-DADE-4AC9-A83A-7FFFB7419F75}" scale="80" showPageBreaks="1" showGridLines="0" printArea="1" hiddenRows="1" hiddenColumns="1">
      <pane xSplit="6" ySplit="30" topLeftCell="G145" activePane="bottomRight" state="frozen"/>
      <selection pane="bottomRight" activeCell="A32" sqref="A32:XFD32"/>
      <pageMargins left="0" right="0" top="0" bottom="0" header="0" footer="0"/>
      <printOptions horizontalCentered="1"/>
      <pageSetup paperSize="9" scale="28" orientation="portrait" horizontalDpi="1200" verticalDpi="1200" r:id="rId2"/>
      <headerFooter>
        <oddHeader>&amp;C&amp;"-,מודגש"&amp;Uמבחנים לתמיכה של משרד התרבות והספורט</oddHeader>
        <oddFooter>&amp;Lא. חפץ ושות'
יעוץ כלכלי&amp;C&amp;P</oddFooter>
      </headerFooter>
    </customSheetView>
    <customSheetView guid="{828BBF9A-32A2-49E5-8737-465D4975B987}" scale="80" showGridLines="0" printArea="1" hiddenRows="1" hiddenColumns="1">
      <pane xSplit="6" ySplit="30" topLeftCell="G31" activePane="bottomRight" state="frozen"/>
      <selection pane="bottomRight" activeCell="P39" sqref="P39"/>
      <pageMargins left="0" right="0" top="0" bottom="0" header="0" footer="0"/>
      <printOptions horizontalCentered="1"/>
      <pageSetup paperSize="9" scale="28" orientation="portrait" horizontalDpi="1200" verticalDpi="1200" r:id="rId3"/>
      <headerFooter>
        <oddHeader>&amp;C&amp;"-,מודגש"&amp;Uמבחנים לתמיכה של משרד התרבות והספורט</oddHeader>
        <oddFooter>&amp;Lא. חפץ ושות'
יעוץ כלכלי&amp;C&amp;P</oddFooter>
      </headerFooter>
    </customSheetView>
  </customSheetViews>
  <mergeCells count="9">
    <mergeCell ref="E29:E30"/>
    <mergeCell ref="O29:O30"/>
    <mergeCell ref="P29:P30"/>
    <mergeCell ref="B131:F131"/>
    <mergeCell ref="G29:G30"/>
    <mergeCell ref="B29:B30"/>
    <mergeCell ref="F29:F30"/>
    <mergeCell ref="C29:C30"/>
    <mergeCell ref="D29:D30"/>
  </mergeCells>
  <conditionalFormatting sqref="B31:D130">
    <cfRule type="containsBlanks" dxfId="10" priority="3">
      <formula>LEN(TRIM(B31))=0</formula>
    </cfRule>
  </conditionalFormatting>
  <conditionalFormatting sqref="C1:C2">
    <cfRule type="containsBlanks" dxfId="9" priority="10">
      <formula>LEN(TRIM(C1))=0</formula>
    </cfRule>
  </conditionalFormatting>
  <conditionalFormatting sqref="C29:E130">
    <cfRule type="containsBlanks" dxfId="8" priority="2">
      <formula>LEN(TRIM(C29))=0</formula>
    </cfRule>
  </conditionalFormatting>
  <conditionalFormatting sqref="F31:N130">
    <cfRule type="containsBlanks" dxfId="7" priority="1">
      <formula>LEN(TRIM(F31))=0</formula>
    </cfRule>
  </conditionalFormatting>
  <conditionalFormatting sqref="O33 O34:P34 O35:O39 O40:P130">
    <cfRule type="expression" dxfId="6" priority="12">
      <formula>IF($F33="",0,1)</formula>
    </cfRule>
  </conditionalFormatting>
  <conditionalFormatting sqref="O31:P32">
    <cfRule type="expression" dxfId="5" priority="6">
      <formula>IF($F31="",0,1)</formula>
    </cfRule>
  </conditionalFormatting>
  <conditionalFormatting sqref="P36:P38">
    <cfRule type="expression" dxfId="4" priority="74">
      <formula>IF($F35="",0,1)</formula>
    </cfRule>
  </conditionalFormatting>
  <printOptions horizontalCentered="1"/>
  <pageMargins left="0.51181102362204722" right="0.51181102362204722" top="0.74803149606299213" bottom="0.74803149606299213" header="0.31496062992125984" footer="0.31496062992125984"/>
  <pageSetup paperSize="9" scale="28" orientation="portrait" horizontalDpi="1200" verticalDpi="1200" r:id="rId4"/>
  <headerFooter>
    <oddHeader>&amp;C&amp;"-,מודגש"&amp;Uמבחנים לתמיכה של משרד התרבות והספורט</oddHeader>
    <oddFooter>&amp;Lא. חפץ ושות'
יעוץ כלכלי&amp;C&amp;P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4">
    <tabColor theme="5" tint="-0.249977111117893"/>
  </sheetPr>
  <dimension ref="A1:BI131"/>
  <sheetViews>
    <sheetView showGridLines="0" rightToLeft="1" tabSelected="1" view="pageBreakPreview" topLeftCell="B1" zoomScale="70" zoomScaleNormal="70" zoomScaleSheetLayoutView="70" workbookViewId="0">
      <pane xSplit="5" ySplit="30" topLeftCell="G31" activePane="bottomRight" state="frozen"/>
      <selection pane="topRight" activeCell="D25" sqref="D25"/>
      <selection pane="bottomLeft" activeCell="D25" sqref="D25"/>
      <selection pane="bottomRight" activeCell="F148" sqref="F148"/>
    </sheetView>
  </sheetViews>
  <sheetFormatPr defaultColWidth="9.140625" defaultRowHeight="15.75" x14ac:dyDescent="0.25"/>
  <cols>
    <col min="1" max="1" width="2.5703125" style="33" hidden="1" customWidth="1"/>
    <col min="2" max="2" width="8.85546875" style="33" customWidth="1"/>
    <col min="3" max="3" width="14" style="33" bestFit="1" customWidth="1"/>
    <col min="4" max="4" width="14.140625" style="33" bestFit="1" customWidth="1"/>
    <col min="5" max="5" width="42.85546875" style="33" bestFit="1" customWidth="1"/>
    <col min="6" max="6" width="38.85546875" style="33" bestFit="1" customWidth="1"/>
    <col min="7" max="7" width="18.85546875" style="33" bestFit="1" customWidth="1"/>
    <col min="8" max="8" width="16.85546875" style="33" bestFit="1" customWidth="1"/>
    <col min="9" max="9" width="24.5703125" style="33" hidden="1" customWidth="1"/>
    <col min="10" max="10" width="20.85546875" style="33" hidden="1" customWidth="1"/>
    <col min="11" max="11" width="15" style="33" hidden="1" customWidth="1"/>
    <col min="12" max="12" width="15.140625" style="33" hidden="1" customWidth="1"/>
    <col min="13" max="13" width="1.140625" style="33" hidden="1" customWidth="1"/>
    <col min="14" max="14" width="22.85546875" style="33" customWidth="1"/>
    <col min="15" max="15" width="14.42578125" style="33" hidden="1" customWidth="1"/>
    <col min="16" max="16" width="48" style="33" customWidth="1"/>
    <col min="17" max="44" width="9.140625" style="33" hidden="1" customWidth="1"/>
    <col min="45" max="45" width="16.140625" style="33" hidden="1" customWidth="1"/>
    <col min="46" max="46" width="11.42578125" style="33" hidden="1" customWidth="1"/>
    <col min="47" max="61" width="9.140625" style="33" hidden="1" customWidth="1"/>
    <col min="62" max="190" width="9.140625" style="33" customWidth="1"/>
    <col min="191" max="191" width="3.140625" style="33" customWidth="1"/>
    <col min="192" max="194" width="9.140625" style="33" customWidth="1"/>
    <col min="195" max="16384" width="9.140625" style="33"/>
  </cols>
  <sheetData>
    <row r="1" spans="2:3" ht="18.75" x14ac:dyDescent="0.25">
      <c r="B1" s="32" t="str">
        <f>'פרמטרים לעקרונות חישוב התמיכה'!$B$1</f>
        <v>שנה</v>
      </c>
      <c r="C1" s="7">
        <f>'פרמטרים לעקרונות חישוב התמיכה'!$C$1</f>
        <v>2025</v>
      </c>
    </row>
    <row r="2" spans="2:3" ht="19.5" thickBot="1" x14ac:dyDescent="0.3">
      <c r="B2" s="34" t="str">
        <f>'פרמטרים לעקרונות חישוב התמיכה'!$B$2</f>
        <v>תקציב</v>
      </c>
      <c r="C2" s="13">
        <f>'פרמטרים לעקרונות חישוב התמיכה'!$C$2</f>
        <v>2100000</v>
      </c>
    </row>
    <row r="4" spans="2:3" hidden="1" x14ac:dyDescent="0.25"/>
    <row r="5" spans="2:3" hidden="1" x14ac:dyDescent="0.25"/>
    <row r="6" spans="2:3" hidden="1" x14ac:dyDescent="0.25"/>
    <row r="7" spans="2:3" hidden="1" x14ac:dyDescent="0.25"/>
    <row r="8" spans="2:3" hidden="1" x14ac:dyDescent="0.25"/>
    <row r="9" spans="2:3" hidden="1" x14ac:dyDescent="0.25"/>
    <row r="10" spans="2:3" hidden="1" x14ac:dyDescent="0.25"/>
    <row r="11" spans="2:3" hidden="1" x14ac:dyDescent="0.25"/>
    <row r="12" spans="2:3" hidden="1" x14ac:dyDescent="0.25"/>
    <row r="13" spans="2:3" hidden="1" x14ac:dyDescent="0.25"/>
    <row r="14" spans="2:3" hidden="1" x14ac:dyDescent="0.25"/>
    <row r="15" spans="2:3" hidden="1" x14ac:dyDescent="0.25"/>
    <row r="16" spans="2:3" hidden="1" x14ac:dyDescent="0.25"/>
    <row r="17" spans="2:46" hidden="1" x14ac:dyDescent="0.25"/>
    <row r="18" spans="2:46" hidden="1" x14ac:dyDescent="0.25"/>
    <row r="19" spans="2:46" hidden="1" x14ac:dyDescent="0.25"/>
    <row r="20" spans="2:46" hidden="1" x14ac:dyDescent="0.25"/>
    <row r="21" spans="2:46" hidden="1" x14ac:dyDescent="0.25"/>
    <row r="22" spans="2:46" hidden="1" x14ac:dyDescent="0.25"/>
    <row r="23" spans="2:46" hidden="1" x14ac:dyDescent="0.25"/>
    <row r="24" spans="2:46" hidden="1" x14ac:dyDescent="0.25"/>
    <row r="25" spans="2:46" hidden="1" x14ac:dyDescent="0.25"/>
    <row r="26" spans="2:46" hidden="1" x14ac:dyDescent="0.25"/>
    <row r="27" spans="2:46" hidden="1" x14ac:dyDescent="0.25"/>
    <row r="28" spans="2:46" hidden="1" x14ac:dyDescent="0.25"/>
    <row r="29" spans="2:46" ht="16.5" customHeight="1" thickBot="1" x14ac:dyDescent="0.3">
      <c r="S29" s="374"/>
      <c r="T29" s="375"/>
    </row>
    <row r="30" spans="2:46" ht="46.5" customHeight="1" thickBot="1" x14ac:dyDescent="0.3">
      <c r="B30" s="36" t="s">
        <v>198</v>
      </c>
      <c r="C30" s="37" t="s">
        <v>133</v>
      </c>
      <c r="D30" s="37" t="s">
        <v>134</v>
      </c>
      <c r="E30" s="37" t="s">
        <v>135</v>
      </c>
      <c r="F30" s="37" t="s">
        <v>136</v>
      </c>
      <c r="G30" s="38" t="s">
        <v>286</v>
      </c>
      <c r="H30" s="38" t="s">
        <v>293</v>
      </c>
      <c r="I30" s="38" t="s">
        <v>294</v>
      </c>
      <c r="J30" s="38" t="s">
        <v>295</v>
      </c>
      <c r="K30" s="38" t="s">
        <v>290</v>
      </c>
      <c r="L30" s="38" t="s">
        <v>291</v>
      </c>
      <c r="M30" s="38" t="s">
        <v>292</v>
      </c>
      <c r="N30" s="38" t="s">
        <v>296</v>
      </c>
      <c r="O30" s="38" t="s">
        <v>287</v>
      </c>
      <c r="P30" s="39" t="s">
        <v>288</v>
      </c>
      <c r="Q30" s="33" t="s">
        <v>297</v>
      </c>
      <c r="R30" s="33" t="s">
        <v>298</v>
      </c>
      <c r="S30" s="33" t="s">
        <v>299</v>
      </c>
      <c r="T30" s="33" t="s">
        <v>300</v>
      </c>
      <c r="U30" s="33" t="s">
        <v>301</v>
      </c>
      <c r="V30" s="33">
        <f>COLUMN()</f>
        <v>22</v>
      </c>
      <c r="W30" s="33">
        <f>COLUMN()</f>
        <v>23</v>
      </c>
      <c r="X30" s="33">
        <f>COLUMN()</f>
        <v>24</v>
      </c>
      <c r="Y30" s="33">
        <f>COLUMN()</f>
        <v>25</v>
      </c>
      <c r="Z30" s="33">
        <f>COLUMN()</f>
        <v>26</v>
      </c>
      <c r="AA30" s="33">
        <f>COLUMN()</f>
        <v>27</v>
      </c>
      <c r="AB30" s="33">
        <f>COLUMN()</f>
        <v>28</v>
      </c>
      <c r="AC30" s="33">
        <f>COLUMN()</f>
        <v>29</v>
      </c>
      <c r="AD30" s="33">
        <f>COLUMN()</f>
        <v>30</v>
      </c>
      <c r="AE30" s="33">
        <f>COLUMN()</f>
        <v>31</v>
      </c>
      <c r="AF30" s="33">
        <f>COLUMN()</f>
        <v>32</v>
      </c>
      <c r="AG30" s="33">
        <f>COLUMN()</f>
        <v>33</v>
      </c>
      <c r="AH30" s="33">
        <f>COLUMN()</f>
        <v>34</v>
      </c>
      <c r="AI30" s="33">
        <f>COLUMN()</f>
        <v>35</v>
      </c>
      <c r="AJ30" s="33">
        <f>COLUMN()</f>
        <v>36</v>
      </c>
      <c r="AK30" s="33">
        <f>COLUMN()</f>
        <v>37</v>
      </c>
      <c r="AL30" s="33">
        <f>COLUMN()</f>
        <v>38</v>
      </c>
      <c r="AM30" s="33">
        <f>COLUMN()</f>
        <v>39</v>
      </c>
      <c r="AN30" s="33">
        <f>COLUMN()</f>
        <v>40</v>
      </c>
      <c r="AO30" s="33">
        <f>COLUMN()</f>
        <v>41</v>
      </c>
      <c r="AP30" s="33">
        <f>COLUMN()</f>
        <v>42</v>
      </c>
      <c r="AQ30" s="33">
        <f>COLUMN()</f>
        <v>43</v>
      </c>
      <c r="AR30" s="33" t="s">
        <v>302</v>
      </c>
      <c r="AS30" s="33">
        <f>COLUMN()</f>
        <v>45</v>
      </c>
      <c r="AT30" s="33" t="s">
        <v>303</v>
      </c>
    </row>
    <row r="31" spans="2:46" s="46" customFormat="1" x14ac:dyDescent="0.25">
      <c r="B31" s="40">
        <f t="shared" ref="B31:B94" si="0">IF(F31="","",ROW()-30)</f>
        <v>1</v>
      </c>
      <c r="C31" s="230">
        <f>IF('סיכום לועדה- הזנת נתונים'!C31="","",'סיכום לועדה- הזנת נתונים'!C31)</f>
        <v>580450898</v>
      </c>
      <c r="D31" s="230">
        <f>IF('סיכום לועדה- הזנת נתונים'!D31="","",'סיכום לועדה- הזנת נתונים'!D31)</f>
        <v>1001843832</v>
      </c>
      <c r="E31" s="237" t="str">
        <f>IF('סיכום לועדה- הזנת נתונים'!E31="","",'סיכום לועדה- הזנת נתונים'!E31)</f>
        <v>תזמורת הרחוב בקהילה - תחום ב' שתפ</v>
      </c>
      <c r="F31" s="237" t="str">
        <f>IF('סיכום לועדה- הזנת נתונים'!F31="","",'סיכום לועדה- הזנת נתונים'!F31)</f>
        <v>בר-קיימא לתרבות, אמנות, מוסיקה ושלום</v>
      </c>
      <c r="G31" s="41">
        <f>IF('סיכום לועדה- הזנת נתונים'!G31="","",'סיכום לועדה- הזנת נתונים'!G31)</f>
        <v>180000</v>
      </c>
      <c r="H31" s="41">
        <f>IF('סיכום לועדה- הזנת נתונים'!H31="","",'סיכום לועדה- הזנת נתונים'!H31)</f>
        <v>300000</v>
      </c>
      <c r="I31" s="41">
        <f>IF('סיכום לועדה- הזנת נתונים'!I31="","",'סיכום לועדה- הזנת נתונים'!I31)</f>
        <v>330355.50028974429</v>
      </c>
      <c r="J31" s="42">
        <f>IF('סיכום לועדה- הזנת נתונים'!J31="","",'סיכום לועדה- הזנת נתונים'!J31)</f>
        <v>1.8353083349430239</v>
      </c>
      <c r="K31" s="43">
        <f>IF('סיכום לועדה- הזנת נתונים'!K31="","",'סיכום לועדה- הזנת נתונים'!K31)</f>
        <v>0</v>
      </c>
      <c r="L31" s="43">
        <f>IF('סיכום לועדה- הזנת נתונים'!L31="","",'סיכום לועדה- הזנת נתונים'!L31)</f>
        <v>0</v>
      </c>
      <c r="M31" s="43">
        <f>IF('סיכום לועדה- הזנת נתונים'!M31="","",'סיכום לועדה- הזנת נתונים'!M31)</f>
        <v>127500</v>
      </c>
      <c r="N31" s="43">
        <f>IF('סיכום לועדה- הזנת נתונים'!N31="","",'סיכום לועדה- הזנת נתונים'!N31)</f>
        <v>127500</v>
      </c>
      <c r="O31" s="237" t="str">
        <f>IF('סיכום לועדה- הזנת נתונים'!O31="","",'סיכום לועדה- הזנת נתונים'!O31)</f>
        <v/>
      </c>
      <c r="P31" s="376" t="str">
        <f>IF('סיכום לועדה- הזנת נתונים'!P31="","",'סיכום לועדה- הזנת נתונים'!P31)</f>
        <v>הבקשה מומלצת לתמיכה בהתאם לכללי המבחן</v>
      </c>
      <c r="Q31" s="44" t="e">
        <f>IF($F31="","",I31-#REF!)</f>
        <v>#REF!</v>
      </c>
      <c r="R31" s="45">
        <f>IF($F31="","",IFERROR(N31/#REF!-1,0))</f>
        <v>0</v>
      </c>
      <c r="S31" s="46" t="e">
        <f t="shared" ref="S31:S62" si="1">IF($F31="","",IF(ABS(Q31)&gt;=$S$29,"הצג חריגים","הצג לא חריגים"))</f>
        <v>#REF!</v>
      </c>
      <c r="T31" s="46" t="str">
        <f t="shared" ref="T31:T62" si="2">IF($F31="","",IF(ABS(R31)&gt;=$T$29,"הצג חריגים","הצג לא חריגים"))</f>
        <v>הצג חריגים</v>
      </c>
      <c r="U31" s="47">
        <f t="shared" ref="U31:U62" si="3">IF(F31="","",N31/$C$2)</f>
        <v>6.0714285714285714E-2</v>
      </c>
      <c r="AR31" s="46" t="b">
        <f t="shared" ref="AR31:AR62" si="4">F31&lt;&gt;""</f>
        <v>1</v>
      </c>
      <c r="AS31" s="48"/>
      <c r="AT31" s="49">
        <f t="shared" ref="AT31:AT62" si="5">$C$2</f>
        <v>2100000</v>
      </c>
    </row>
    <row r="32" spans="2:46" x14ac:dyDescent="0.25">
      <c r="B32" s="377">
        <f t="shared" si="0"/>
        <v>2</v>
      </c>
      <c r="C32" s="64">
        <f>IF('סיכום לועדה- הזנת נתונים'!C32="","",'סיכום לועדה- הזנת נתונים'!C32)</f>
        <v>580423283</v>
      </c>
      <c r="D32" s="64">
        <f>IF('סיכום לועדה- הזנת נתונים'!D32="","",'סיכום לועדה- הזנת נתונים'!D32)</f>
        <v>1001829897</v>
      </c>
      <c r="E32" s="233" t="str">
        <f>IF('סיכום לועדה- הזנת נתונים'!E32="","",'סיכום לועדה- הזנת נתונים'!E32)</f>
        <v>תיאטרון קהילתי</v>
      </c>
      <c r="F32" s="376" t="str">
        <f>IF('סיכום לועדה- הזנת נתונים'!F32="","",'סיכום לועדה- הזנת נתונים'!F32)</f>
        <v>המרכז הרב תחומי לקידום אמנויות (ע"ר</v>
      </c>
      <c r="G32" s="378">
        <f>IF('סיכום לועדה- הזנת נתונים'!G32="","",'סיכום לועדה- הזנת נתונים'!G32)</f>
        <v>150000</v>
      </c>
      <c r="H32" s="378">
        <f>IF('סיכום לועדה- הזנת נתונים'!H32="","",'סיכום לועדה- הזנת נתונים'!H32)</f>
        <v>221000</v>
      </c>
      <c r="I32" s="378">
        <f>IF('סיכום לועדה- הזנת נתונים'!I32="","",'סיכום לועדה- הזנת נתונים'!I32)</f>
        <v>194979.815467056</v>
      </c>
      <c r="J32" s="379">
        <f>IF('סיכום לועדה- הזנת נתונים'!J32="","",'סיכום לועדה- הזנת נתונים'!J32)</f>
        <v>1.2998654364470401</v>
      </c>
      <c r="K32" s="380">
        <f>IF('סיכום לועדה- הזנת נתונים'!K32="","",'סיכום לועדה- הזנת נתונים'!K32)</f>
        <v>0</v>
      </c>
      <c r="L32" s="380">
        <f>IF('סיכום לועדה- הזנת נתונים'!L32="","",'סיכום לועדה- הזנת נתונים'!L32)</f>
        <v>0</v>
      </c>
      <c r="M32" s="380">
        <f>IF('סיכום לועדה- הזנת נתונים'!M32="","",'סיכום לועדה- הזנת נתונים'!M32)</f>
        <v>112500</v>
      </c>
      <c r="N32" s="380">
        <f>IF('סיכום לועדה- הזנת נתונים'!N32="","",'סיכום לועדה- הזנת נתונים'!N32)</f>
        <v>112500</v>
      </c>
      <c r="O32" s="376" t="str">
        <f>IF('סיכום לועדה- הזנת נתונים'!O32="","",'סיכום לועדה- הזנת נתונים'!O32)</f>
        <v/>
      </c>
      <c r="P32" s="376" t="str">
        <f>IF('סיכום לועדה- הזנת נתונים'!P32="","",'סיכום לועדה- הזנת נתונים'!P32)</f>
        <v>הבקשה מומלצת לתמיכה בהתאם לכללי המבחן</v>
      </c>
      <c r="Q32" s="44" t="e">
        <f>IF($F32="","",I32-#REF!)</f>
        <v>#REF!</v>
      </c>
      <c r="R32" s="45">
        <f>IF($F32="","",IFERROR(N32/#REF!-1,0))</f>
        <v>0</v>
      </c>
      <c r="S32" s="46" t="e">
        <f t="shared" si="1"/>
        <v>#REF!</v>
      </c>
      <c r="T32" s="46" t="str">
        <f t="shared" si="2"/>
        <v>הצג חריגים</v>
      </c>
      <c r="U32" s="47">
        <f t="shared" si="3"/>
        <v>5.3571428571428568E-2</v>
      </c>
      <c r="AR32" s="46" t="b">
        <f t="shared" si="4"/>
        <v>1</v>
      </c>
      <c r="AS32" s="48"/>
      <c r="AT32" s="49">
        <f t="shared" si="5"/>
        <v>2100000</v>
      </c>
    </row>
    <row r="33" spans="2:46" x14ac:dyDescent="0.25">
      <c r="B33" s="377">
        <f t="shared" si="0"/>
        <v>3</v>
      </c>
      <c r="C33" s="64">
        <f>IF('סיכום לועדה- הזנת נתונים'!C33="","",'סיכום לועדה- הזנת נתונים'!C33)</f>
        <v>580503613</v>
      </c>
      <c r="D33" s="64">
        <f>IF('סיכום לועדה- הזנת נתונים'!D33="","",'סיכום לועדה- הזנת נתונים'!D33)</f>
        <v>1001842875</v>
      </c>
      <c r="E33" s="233" t="str">
        <f>IF('סיכום לועדה- הזנת נתונים'!E33="","",'סיכום לועדה- הזנת נתונים'!E33)</f>
        <v>שיתוף פעולה מרכז מחול עמק הירדן 2025</v>
      </c>
      <c r="F33" s="376" t="str">
        <f>IF('סיכום לועדה- הזנת נתונים'!F33="","",'סיכום לועדה- הזנת נתונים'!F33)</f>
        <v>להקת המחול הקיבוצית (ע"ר)</v>
      </c>
      <c r="G33" s="378">
        <f>IF('סיכום לועדה- הזנת נתונים'!G33="","",'סיכום לועדה- הזנת נתונים'!G33)</f>
        <v>150000</v>
      </c>
      <c r="H33" s="378">
        <f>IF('סיכום לועדה- הזנת נתונים'!H33="","",'סיכום לועדה- הזנת נתונים'!H33)</f>
        <v>150000</v>
      </c>
      <c r="I33" s="378">
        <f>IF('סיכום לועדה- הזנת נתונים'!I33="","",'סיכום לועדה- הזנת נתונים'!I33)</f>
        <v>406879.93517021619</v>
      </c>
      <c r="J33" s="379">
        <f>IF('סיכום לועדה- הזנת נתונים'!J33="","",'סיכום לועדה- הזנת נתונים'!J33)</f>
        <v>2.7125329011347747</v>
      </c>
      <c r="K33" s="380">
        <f>IF('סיכום לועדה- הזנת נתונים'!K33="","",'סיכום לועדה- הזנת נתונים'!K33)</f>
        <v>0</v>
      </c>
      <c r="L33" s="380">
        <f>IF('סיכום לועדה- הזנת נתונים'!L33="","",'סיכום לועדה- הזנת נתונים'!L33)</f>
        <v>0</v>
      </c>
      <c r="M33" s="380">
        <f>IF('סיכום לועדה- הזנת נתונים'!M33="","",'סיכום לועדה- הזנת נתונים'!M33)</f>
        <v>112500</v>
      </c>
      <c r="N33" s="380">
        <f>IF('סיכום לועדה- הזנת נתונים'!N33="","",'סיכום לועדה- הזנת נתונים'!N33)</f>
        <v>112500</v>
      </c>
      <c r="O33" s="376" t="str">
        <f>IF('סיכום לועדה- הזנת נתונים'!O33="","",'סיכום לועדה- הזנת נתונים'!O33)</f>
        <v/>
      </c>
      <c r="P33" s="376" t="str">
        <f>IF('סיכום לועדה- הזנת נתונים'!P33="","",'סיכום לועדה- הזנת נתונים'!P33)</f>
        <v>הבקשה מומלצת לתמיכה בהתאם לכללי המבחן</v>
      </c>
      <c r="Q33" s="44" t="e">
        <f>IF($F33="","",I33-#REF!)</f>
        <v>#REF!</v>
      </c>
      <c r="R33" s="45">
        <f>IF($F33="","",IFERROR(N33/#REF!-1,0))</f>
        <v>0</v>
      </c>
      <c r="S33" s="46" t="e">
        <f t="shared" si="1"/>
        <v>#REF!</v>
      </c>
      <c r="T33" s="46" t="str">
        <f t="shared" si="2"/>
        <v>הצג חריגים</v>
      </c>
      <c r="U33" s="47">
        <f t="shared" si="3"/>
        <v>5.3571428571428568E-2</v>
      </c>
      <c r="AR33" s="46" t="b">
        <f t="shared" si="4"/>
        <v>1</v>
      </c>
      <c r="AS33" s="48"/>
      <c r="AT33" s="49">
        <f t="shared" si="5"/>
        <v>2100000</v>
      </c>
    </row>
    <row r="34" spans="2:46" x14ac:dyDescent="0.25">
      <c r="B34" s="377">
        <f t="shared" si="0"/>
        <v>4</v>
      </c>
      <c r="C34" s="64">
        <f>IF('סיכום לועדה- הזנת נתונים'!C34="","",'סיכום לועדה- הזנת נתונים'!C34)</f>
        <v>580371045</v>
      </c>
      <c r="D34" s="64">
        <f>IF('סיכום לועדה- הזנת נתונים'!D34="","",'סיכום לועדה- הזנת נתונים'!D34)</f>
        <v>1001843020</v>
      </c>
      <c r="E34" s="233" t="str">
        <f>IF('סיכום לועדה- הזנת נתונים'!E34="","",'סיכום לועדה- הזנת נתונים'!E34)</f>
        <v xml:space="preserve">שיתופי פעולה </v>
      </c>
      <c r="F34" s="376" t="str">
        <f>IF('סיכום לועדה- הזנת נתונים'!F34="","",'סיכום לועדה- הזנת נתונים'!F34)</f>
        <v>תאטרון "פסיק" ירושלים (ע"ר)</v>
      </c>
      <c r="G34" s="378">
        <f>IF('סיכום לועדה- הזנת נתונים'!G34="","",'סיכום לועדה- הזנת נתונים'!G34)</f>
        <v>150000</v>
      </c>
      <c r="H34" s="378">
        <f>IF('סיכום לועדה- הזנת נתונים'!H34="","",'סיכום לועדה- הזנת נתונים'!H34)</f>
        <v>360000</v>
      </c>
      <c r="I34" s="378">
        <f>IF('סיכום לועדה- הזנת נתונים'!I34="","",'סיכום לועדה- הזנת נתונים'!I34)</f>
        <v>523094.30264604773</v>
      </c>
      <c r="J34" s="379">
        <f>IF('סיכום לועדה- הזנת נתונים'!J34="","",'סיכום לועדה- הזנת נתונים'!J34)</f>
        <v>3.4872953509736515</v>
      </c>
      <c r="K34" s="380">
        <f>IF('סיכום לועדה- הזנת נתונים'!K34="","",'סיכום לועדה- הזנת נתונים'!K34)</f>
        <v>0</v>
      </c>
      <c r="L34" s="380">
        <f>IF('סיכום לועדה- הזנת נתונים'!L34="","",'סיכום לועדה- הזנת נתונים'!L34)</f>
        <v>0</v>
      </c>
      <c r="M34" s="380">
        <f>IF('סיכום לועדה- הזנת נתונים'!M34="","",'סיכום לועדה- הזנת נתונים'!M34)</f>
        <v>112500</v>
      </c>
      <c r="N34" s="380">
        <f>IF('סיכום לועדה- הזנת נתונים'!N34="","",'סיכום לועדה- הזנת נתונים'!N34)</f>
        <v>112500</v>
      </c>
      <c r="O34" s="376" t="str">
        <f>IF('סיכום לועדה- הזנת נתונים'!O34="","",'סיכום לועדה- הזנת נתונים'!O34)</f>
        <v/>
      </c>
      <c r="P34" s="376" t="str">
        <f>IF('סיכום לועדה- הזנת נתונים'!P34="","",'סיכום לועדה- הזנת נתונים'!P34)</f>
        <v>הבקשה מומלצת לתמיכה בהתאם לכללי המבחן</v>
      </c>
      <c r="Q34" s="44" t="e">
        <f>IF($F34="","",I34-#REF!)</f>
        <v>#REF!</v>
      </c>
      <c r="R34" s="45">
        <f>IF($F34="","",IFERROR(N34/#REF!-1,0))</f>
        <v>0</v>
      </c>
      <c r="S34" s="46" t="e">
        <f t="shared" si="1"/>
        <v>#REF!</v>
      </c>
      <c r="T34" s="46" t="str">
        <f t="shared" si="2"/>
        <v>הצג חריגים</v>
      </c>
      <c r="U34" s="47">
        <f t="shared" si="3"/>
        <v>5.3571428571428568E-2</v>
      </c>
      <c r="AR34" s="46" t="b">
        <f t="shared" si="4"/>
        <v>1</v>
      </c>
      <c r="AS34" s="48"/>
      <c r="AT34" s="49">
        <f t="shared" si="5"/>
        <v>2100000</v>
      </c>
    </row>
    <row r="35" spans="2:46" x14ac:dyDescent="0.25">
      <c r="B35" s="377" t="str">
        <f t="shared" si="0"/>
        <v/>
      </c>
      <c r="C35" s="64" t="str">
        <f>IF('סיכום לועדה- הזנת נתונים'!C35="","",'סיכום לועדה- הזנת נתונים'!C35)</f>
        <v/>
      </c>
      <c r="D35" s="64" t="str">
        <f>IF('סיכום לועדה- הזנת נתונים'!D35="","",'סיכום לועדה- הזנת נתונים'!D35)</f>
        <v/>
      </c>
      <c r="E35" s="233" t="str">
        <f>IF('סיכום לועדה- הזנת נתונים'!E35="","",'סיכום לועדה- הזנת נתונים'!E35)</f>
        <v/>
      </c>
      <c r="F35" s="376" t="str">
        <f>IF('סיכום לועדה- הזנת נתונים'!F35="","",'סיכום לועדה- הזנת נתונים'!F35)</f>
        <v/>
      </c>
      <c r="G35" s="378" t="str">
        <f>IF('סיכום לועדה- הזנת נתונים'!G35="","",'סיכום לועדה- הזנת נתונים'!G35)</f>
        <v/>
      </c>
      <c r="H35" s="378" t="str">
        <f>IF('סיכום לועדה- הזנת נתונים'!H35="","",'סיכום לועדה- הזנת נתונים'!H35)</f>
        <v/>
      </c>
      <c r="I35" s="378" t="str">
        <f>IF('סיכום לועדה- הזנת נתונים'!I35="","",'סיכום לועדה- הזנת נתונים'!I35)</f>
        <v/>
      </c>
      <c r="J35" s="379" t="str">
        <f>IF('סיכום לועדה- הזנת נתונים'!J35="","",'סיכום לועדה- הזנת נתונים'!J35)</f>
        <v/>
      </c>
      <c r="K35" s="380" t="str">
        <f>IF('סיכום לועדה- הזנת נתונים'!K35="","",'סיכום לועדה- הזנת נתונים'!K35)</f>
        <v/>
      </c>
      <c r="L35" s="380" t="str">
        <f>IF('סיכום לועדה- הזנת נתונים'!L35="","",'סיכום לועדה- הזנת נתונים'!L35)</f>
        <v/>
      </c>
      <c r="M35" s="380" t="str">
        <f>IF('סיכום לועדה- הזנת נתונים'!M35="","",'סיכום לועדה- הזנת נתונים'!M35)</f>
        <v/>
      </c>
      <c r="N35" s="380" t="str">
        <f>IF('סיכום לועדה- הזנת נתונים'!N35="","",'סיכום לועדה- הזנת נתונים'!N35)</f>
        <v/>
      </c>
      <c r="O35" s="376" t="str">
        <f>IF('סיכום לועדה- הזנת נתונים'!O35="","",'סיכום לועדה- הזנת נתונים'!O35)</f>
        <v/>
      </c>
      <c r="P35" s="376" t="str">
        <f>IF('סיכום לועדה- הזנת נתונים'!P35="","",'סיכום לועדה- הזנת נתונים'!P35)</f>
        <v/>
      </c>
      <c r="Q35" s="44" t="str">
        <f>IF($F35="","",I35-#REF!)</f>
        <v/>
      </c>
      <c r="R35" s="45" t="str">
        <f>IF($F35="","",IFERROR(N35/#REF!-1,0))</f>
        <v/>
      </c>
      <c r="S35" s="46" t="str">
        <f t="shared" si="1"/>
        <v/>
      </c>
      <c r="T35" s="46" t="str">
        <f t="shared" si="2"/>
        <v/>
      </c>
      <c r="U35" s="47" t="str">
        <f t="shared" si="3"/>
        <v/>
      </c>
      <c r="AR35" s="46" t="b">
        <f t="shared" si="4"/>
        <v>0</v>
      </c>
      <c r="AS35" s="48"/>
      <c r="AT35" s="49">
        <f t="shared" si="5"/>
        <v>2100000</v>
      </c>
    </row>
    <row r="36" spans="2:46" x14ac:dyDescent="0.25">
      <c r="B36" s="377">
        <f t="shared" si="0"/>
        <v>6</v>
      </c>
      <c r="C36" s="64">
        <f>IF('סיכום לועדה- הזנת נתונים'!C36="","",'סיכום לועדה- הזנת נתונים'!C36)</f>
        <v>580356210</v>
      </c>
      <c r="D36" s="64">
        <f>IF('סיכום לועדה- הזנת נתונים'!D36="","",'סיכום לועדה- הזנת נתונים'!D36)</f>
        <v>1001837695</v>
      </c>
      <c r="E36" s="233" t="str">
        <f>IF('סיכום לועדה- הזנת נתונים'!E36="","",'סיכום לועדה- הזנת נתונים'!E36)</f>
        <v xml:space="preserve">חוצה ישראל מוקד 1 קריית מוצקין </v>
      </c>
      <c r="F36" s="376" t="str">
        <f>IF('סיכום לועדה- הזנת נתונים'!F36="","",'סיכום לועדה- הזנת נתונים'!F36)</f>
        <v>שח"ם, ארגון השחקנים והשחקניות בישרא</v>
      </c>
      <c r="G36" s="378">
        <f>IF('סיכום לועדה- הזנת נתונים'!G36="","",'סיכום לועדה- הזנת נתונים'!G36)</f>
        <v>112500</v>
      </c>
      <c r="H36" s="378">
        <f>IF('סיכום לועדה- הזנת נתונים'!H36="","",'סיכום לועדה- הזנת נתונים'!H36)</f>
        <v>266500</v>
      </c>
      <c r="I36" s="378">
        <f>IF('סיכום לועדה- הזנת נתונים'!I36="","",'סיכום לועדה- הזנת נתונים'!I36)</f>
        <v>417654.28699954966</v>
      </c>
      <c r="J36" s="379">
        <f>IF('סיכום לועדה- הזנת נתונים'!J36="","",'סיכום לועדה- הזנת נתונים'!J36)</f>
        <v>3.712482551107108</v>
      </c>
      <c r="K36" s="380">
        <f>IF('סיכום לועדה- הזנת נתונים'!K36="","",'סיכום לועדה- הזנת נתונים'!K36)</f>
        <v>0</v>
      </c>
      <c r="L36" s="380">
        <f>IF('סיכום לועדה- הזנת נתונים'!L36="","",'סיכום לועדה- הזנת נתונים'!L36)</f>
        <v>0</v>
      </c>
      <c r="M36" s="380">
        <f>IF('סיכום לועדה- הזנת נתונים'!M36="","",'סיכום לועדה- הזנת נתונים'!M36)</f>
        <v>75000</v>
      </c>
      <c r="N36" s="380">
        <f>IF('סיכום לועדה- הזנת נתונים'!N36="","",'סיכום לועדה- הזנת נתונים'!N36)</f>
        <v>75000</v>
      </c>
      <c r="O36" s="376" t="str">
        <f>IF('סיכום לועדה- הזנת נתונים'!O36="","",'סיכום לועדה- הזנת נתונים'!O36)</f>
        <v/>
      </c>
      <c r="P36" s="376" t="str">
        <f>IF('סיכום לועדה- הזנת נתונים'!P36="","",'סיכום לועדה- הזנת נתונים'!P36)</f>
        <v>הבקשה מומלצת לתמיכה בהתאם לכללי המבחן</v>
      </c>
      <c r="Q36" s="44" t="e">
        <f>IF($F36="","",I36-#REF!)</f>
        <v>#REF!</v>
      </c>
      <c r="R36" s="45">
        <f>IF($F36="","",IFERROR(N36/#REF!-1,0))</f>
        <v>0</v>
      </c>
      <c r="S36" s="46" t="e">
        <f t="shared" si="1"/>
        <v>#REF!</v>
      </c>
      <c r="T36" s="46" t="str">
        <f t="shared" si="2"/>
        <v>הצג חריגים</v>
      </c>
      <c r="U36" s="47">
        <f t="shared" si="3"/>
        <v>3.5714285714285712E-2</v>
      </c>
      <c r="AR36" s="46" t="b">
        <f t="shared" si="4"/>
        <v>1</v>
      </c>
      <c r="AS36" s="48"/>
      <c r="AT36" s="49">
        <f t="shared" si="5"/>
        <v>2100000</v>
      </c>
    </row>
    <row r="37" spans="2:46" x14ac:dyDescent="0.25">
      <c r="B37" s="377">
        <f t="shared" si="0"/>
        <v>7</v>
      </c>
      <c r="C37" s="64">
        <f>IF('סיכום לועדה- הזנת נתונים'!C37="","",'סיכום לועדה- הזנת נתונים'!C37)</f>
        <v>580356210</v>
      </c>
      <c r="D37" s="64">
        <f>IF('סיכום לועדה- הזנת נתונים'!D37="","",'סיכום לועדה- הזנת נתונים'!D37)</f>
        <v>1001844164</v>
      </c>
      <c r="E37" s="233" t="str">
        <f>IF('סיכום לועדה- הזנת נתונים'!E37="","",'סיכום לועדה- הזנת נתונים'!E37)</f>
        <v>חוצה ישראל מוקד 2 שער הנגב</v>
      </c>
      <c r="F37" s="376" t="str">
        <f>IF('סיכום לועדה- הזנת נתונים'!F37="","",'סיכום לועדה- הזנת נתונים'!F37)</f>
        <v>שח"ם, ארגון השחקנים והשחקניות בישרא</v>
      </c>
      <c r="G37" s="378">
        <f>IF('סיכום לועדה- הזנת נתונים'!G37="","",'סיכום לועדה- הזנת נתונים'!G37)</f>
        <v>112500</v>
      </c>
      <c r="H37" s="378">
        <f>IF('סיכום לועדה- הזנת נתונים'!H37="","",'סיכום לועדה- הזנת נתונים'!H37)</f>
        <v>266500</v>
      </c>
      <c r="I37" s="378">
        <f>IF('סיכום לועדה- הזנת נתונים'!I37="","",'סיכום לועדה- הזנת נתונים'!I37)</f>
        <v>227036.15942738624</v>
      </c>
      <c r="J37" s="379">
        <f>IF('סיכום לועדה- הזנת נתונים'!J37="","",'סיכום לועדה- הזנת נתונים'!J37)</f>
        <v>2.0180991949100999</v>
      </c>
      <c r="K37" s="380">
        <f>IF('סיכום לועדה- הזנת נתונים'!K37="","",'סיכום לועדה- הזנת נתונים'!K37)</f>
        <v>0</v>
      </c>
      <c r="L37" s="380">
        <f>IF('סיכום לועדה- הזנת נתונים'!L37="","",'סיכום לועדה- הזנת נתונים'!L37)</f>
        <v>0</v>
      </c>
      <c r="M37" s="380">
        <f>IF('סיכום לועדה- הזנת נתונים'!M37="","",'סיכום לועדה- הזנת נתונים'!M37)</f>
        <v>75000</v>
      </c>
      <c r="N37" s="380">
        <f>IF('סיכום לועדה- הזנת נתונים'!N37="","",'סיכום לועדה- הזנת נתונים'!N37)</f>
        <v>75000</v>
      </c>
      <c r="O37" s="376" t="str">
        <f>IF('סיכום לועדה- הזנת נתונים'!O37="","",'סיכום לועדה- הזנת נתונים'!O37)</f>
        <v/>
      </c>
      <c r="P37" s="376" t="str">
        <f>IF('סיכום לועדה- הזנת נתונים'!P37="","",'סיכום לועדה- הזנת נתונים'!P37)</f>
        <v>הבקשה מומלצת לתמיכה בהתאם לכללי המבחן</v>
      </c>
      <c r="Q37" s="44" t="e">
        <f>IF($F37="","",I37-#REF!)</f>
        <v>#REF!</v>
      </c>
      <c r="R37" s="45">
        <f>IF($F37="","",IFERROR(N37/#REF!-1,0))</f>
        <v>0</v>
      </c>
      <c r="S37" s="46" t="e">
        <f t="shared" si="1"/>
        <v>#REF!</v>
      </c>
      <c r="T37" s="46" t="str">
        <f t="shared" si="2"/>
        <v>הצג חריגים</v>
      </c>
      <c r="U37" s="47">
        <f t="shared" si="3"/>
        <v>3.5714285714285712E-2</v>
      </c>
      <c r="AR37" s="46" t="b">
        <f t="shared" si="4"/>
        <v>1</v>
      </c>
      <c r="AS37" s="48"/>
      <c r="AT37" s="49">
        <f t="shared" si="5"/>
        <v>2100000</v>
      </c>
    </row>
    <row r="38" spans="2:46" x14ac:dyDescent="0.25">
      <c r="B38" s="377" t="str">
        <f t="shared" si="0"/>
        <v/>
      </c>
      <c r="C38" s="64" t="str">
        <f>IF('סיכום לועדה- הזנת נתונים'!C38="","",'סיכום לועדה- הזנת נתונים'!C38)</f>
        <v/>
      </c>
      <c r="D38" s="64" t="str">
        <f>IF('סיכום לועדה- הזנת נתונים'!D38="","",'סיכום לועדה- הזנת נתונים'!D38)</f>
        <v/>
      </c>
      <c r="E38" s="233" t="str">
        <f>IF('סיכום לועדה- הזנת נתונים'!E38="","",'סיכום לועדה- הזנת נתונים'!E38)</f>
        <v/>
      </c>
      <c r="F38" s="376" t="str">
        <f>IF('סיכום לועדה- הזנת נתונים'!F38="","",'סיכום לועדה- הזנת נתונים'!F38)</f>
        <v/>
      </c>
      <c r="G38" s="378" t="str">
        <f>IF('סיכום לועדה- הזנת נתונים'!G38="","",'סיכום לועדה- הזנת נתונים'!G38)</f>
        <v/>
      </c>
      <c r="H38" s="378" t="str">
        <f>IF('סיכום לועדה- הזנת נתונים'!H38="","",'סיכום לועדה- הזנת נתונים'!H38)</f>
        <v/>
      </c>
      <c r="I38" s="378" t="str">
        <f>IF('סיכום לועדה- הזנת נתונים'!I38="","",'סיכום לועדה- הזנת נתונים'!I38)</f>
        <v/>
      </c>
      <c r="J38" s="379" t="str">
        <f>IF('סיכום לועדה- הזנת נתונים'!J38="","",'סיכום לועדה- הזנת נתונים'!J38)</f>
        <v/>
      </c>
      <c r="K38" s="380" t="str">
        <f>IF('סיכום לועדה- הזנת נתונים'!K38="","",'סיכום לועדה- הזנת נתונים'!K38)</f>
        <v/>
      </c>
      <c r="L38" s="380" t="str">
        <f>IF('סיכום לועדה- הזנת נתונים'!L38="","",'סיכום לועדה- הזנת נתונים'!L38)</f>
        <v/>
      </c>
      <c r="M38" s="380" t="str">
        <f>IF('סיכום לועדה- הזנת נתונים'!M38="","",'סיכום לועדה- הזנת נתונים'!M38)</f>
        <v/>
      </c>
      <c r="N38" s="380" t="str">
        <f>IF('סיכום לועדה- הזנת נתונים'!N38="","",'סיכום לועדה- הזנת נתונים'!N38)</f>
        <v/>
      </c>
      <c r="O38" s="376" t="str">
        <f>IF('סיכום לועדה- הזנת נתונים'!O38="","",'סיכום לועדה- הזנת נתונים'!O38)</f>
        <v/>
      </c>
      <c r="P38" s="376" t="str">
        <f>IF('סיכום לועדה- הזנת נתונים'!P38="","",'סיכום לועדה- הזנת נתונים'!P38)</f>
        <v/>
      </c>
      <c r="Q38" s="44" t="str">
        <f>IF($F38="","",I38-#REF!)</f>
        <v/>
      </c>
      <c r="R38" s="45" t="str">
        <f>IF($F38="","",IFERROR(N38/#REF!-1,0))</f>
        <v/>
      </c>
      <c r="S38" s="46" t="str">
        <f t="shared" si="1"/>
        <v/>
      </c>
      <c r="T38" s="46" t="str">
        <f t="shared" si="2"/>
        <v/>
      </c>
      <c r="U38" s="47" t="str">
        <f t="shared" si="3"/>
        <v/>
      </c>
      <c r="AR38" s="46" t="b">
        <f t="shared" si="4"/>
        <v>0</v>
      </c>
      <c r="AS38" s="48"/>
      <c r="AT38" s="49">
        <f t="shared" si="5"/>
        <v>2100000</v>
      </c>
    </row>
    <row r="39" spans="2:46" x14ac:dyDescent="0.25">
      <c r="B39" s="377" t="str">
        <f t="shared" si="0"/>
        <v/>
      </c>
      <c r="C39" s="64" t="str">
        <f>IF('סיכום לועדה- הזנת נתונים'!C39="","",'סיכום לועדה- הזנת נתונים'!C39)</f>
        <v/>
      </c>
      <c r="D39" s="64" t="str">
        <f>IF('סיכום לועדה- הזנת נתונים'!D39="","",'סיכום לועדה- הזנת נתונים'!D39)</f>
        <v/>
      </c>
      <c r="E39" s="233" t="str">
        <f>IF('סיכום לועדה- הזנת נתונים'!E39="","",'סיכום לועדה- הזנת נתונים'!E39)</f>
        <v/>
      </c>
      <c r="F39" s="376" t="str">
        <f>IF('סיכום לועדה- הזנת נתונים'!F39="","",'סיכום לועדה- הזנת נתונים'!F39)</f>
        <v/>
      </c>
      <c r="G39" s="378" t="str">
        <f>IF('סיכום לועדה- הזנת נתונים'!G39="","",'סיכום לועדה- הזנת נתונים'!G39)</f>
        <v/>
      </c>
      <c r="H39" s="378" t="str">
        <f>IF('סיכום לועדה- הזנת נתונים'!H39="","",'סיכום לועדה- הזנת נתונים'!H39)</f>
        <v/>
      </c>
      <c r="I39" s="378" t="str">
        <f>IF('סיכום לועדה- הזנת נתונים'!I39="","",'סיכום לועדה- הזנת נתונים'!I39)</f>
        <v/>
      </c>
      <c r="J39" s="379" t="str">
        <f>IF('סיכום לועדה- הזנת נתונים'!J39="","",'סיכום לועדה- הזנת נתונים'!J39)</f>
        <v/>
      </c>
      <c r="K39" s="380" t="str">
        <f>IF('סיכום לועדה- הזנת נתונים'!K39="","",'סיכום לועדה- הזנת נתונים'!K39)</f>
        <v/>
      </c>
      <c r="L39" s="380" t="str">
        <f>IF('סיכום לועדה- הזנת נתונים'!L39="","",'סיכום לועדה- הזנת נתונים'!L39)</f>
        <v/>
      </c>
      <c r="M39" s="380" t="str">
        <f>IF('סיכום לועדה- הזנת נתונים'!M39="","",'סיכום לועדה- הזנת נתונים'!M39)</f>
        <v/>
      </c>
      <c r="N39" s="380" t="str">
        <f>IF('סיכום לועדה- הזנת נתונים'!N39="","",'סיכום לועדה- הזנת נתונים'!N39)</f>
        <v/>
      </c>
      <c r="O39" s="376" t="str">
        <f>IF('סיכום לועדה- הזנת נתונים'!O39="","",'סיכום לועדה- הזנת נתונים'!O39)</f>
        <v/>
      </c>
      <c r="P39" s="376" t="str">
        <f>IF('סיכום לועדה- הזנת נתונים'!P39="","",'סיכום לועדה- הזנת נתונים'!P39)</f>
        <v/>
      </c>
      <c r="Q39" s="44" t="str">
        <f>IF($F39="","",I39-#REF!)</f>
        <v/>
      </c>
      <c r="R39" s="45" t="str">
        <f>IF($F39="","",IFERROR(N39/#REF!-1,0))</f>
        <v/>
      </c>
      <c r="S39" s="46" t="str">
        <f t="shared" si="1"/>
        <v/>
      </c>
      <c r="T39" s="46" t="str">
        <f t="shared" si="2"/>
        <v/>
      </c>
      <c r="U39" s="47" t="str">
        <f t="shared" si="3"/>
        <v/>
      </c>
      <c r="AR39" s="46" t="b">
        <f t="shared" si="4"/>
        <v>0</v>
      </c>
      <c r="AS39" s="48"/>
      <c r="AT39" s="49">
        <f t="shared" si="5"/>
        <v>2100000</v>
      </c>
    </row>
    <row r="40" spans="2:46" ht="16.5" thickBot="1" x14ac:dyDescent="0.3">
      <c r="B40" s="377" t="str">
        <f t="shared" si="0"/>
        <v/>
      </c>
      <c r="C40" s="64" t="str">
        <f>IF('סיכום לועדה- הזנת נתונים'!C40="","",'סיכום לועדה- הזנת נתונים'!C40)</f>
        <v/>
      </c>
      <c r="D40" s="64" t="str">
        <f>IF('סיכום לועדה- הזנת נתונים'!D40="","",'סיכום לועדה- הזנת נתונים'!D40)</f>
        <v/>
      </c>
      <c r="E40" s="233" t="str">
        <f>IF('סיכום לועדה- הזנת נתונים'!E40="","",'סיכום לועדה- הזנת נתונים'!E40)</f>
        <v/>
      </c>
      <c r="F40" s="376" t="str">
        <f>IF('סיכום לועדה- הזנת נתונים'!F40="","",'סיכום לועדה- הזנת נתונים'!F40)</f>
        <v/>
      </c>
      <c r="G40" s="378" t="str">
        <f>IF('סיכום לועדה- הזנת נתונים'!G40="","",'סיכום לועדה- הזנת נתונים'!G40)</f>
        <v/>
      </c>
      <c r="H40" s="378" t="str">
        <f>IF('סיכום לועדה- הזנת נתונים'!H40="","",'סיכום לועדה- הזנת נתונים'!H40)</f>
        <v/>
      </c>
      <c r="I40" s="378" t="str">
        <f>IF('סיכום לועדה- הזנת נתונים'!I40="","",'סיכום לועדה- הזנת נתונים'!I40)</f>
        <v/>
      </c>
      <c r="J40" s="379" t="str">
        <f>IF('סיכום לועדה- הזנת נתונים'!J40="","",'סיכום לועדה- הזנת נתונים'!J40)</f>
        <v/>
      </c>
      <c r="K40" s="380" t="str">
        <f>IF('סיכום לועדה- הזנת נתונים'!K40="","",'סיכום לועדה- הזנת נתונים'!K40)</f>
        <v/>
      </c>
      <c r="L40" s="380" t="str">
        <f>IF('סיכום לועדה- הזנת נתונים'!L40="","",'סיכום לועדה- הזנת נתונים'!L40)</f>
        <v/>
      </c>
      <c r="M40" s="380" t="str">
        <f>IF('סיכום לועדה- הזנת נתונים'!M40="","",'סיכום לועדה- הזנת נתונים'!M40)</f>
        <v/>
      </c>
      <c r="N40" s="380" t="str">
        <f>IF('סיכום לועדה- הזנת נתונים'!N40="","",'סיכום לועדה- הזנת נתונים'!N40)</f>
        <v/>
      </c>
      <c r="O40" s="376" t="str">
        <f>IF('סיכום לועדה- הזנת נתונים'!O40="","",'סיכום לועדה- הזנת נתונים'!O40)</f>
        <v/>
      </c>
      <c r="P40" s="376" t="str">
        <f>IF('סיכום לועדה- הזנת נתונים'!P40="","",'סיכום לועדה- הזנת נתונים'!P40)</f>
        <v/>
      </c>
      <c r="Q40" s="44" t="str">
        <f>IF($F40="","",I40-#REF!)</f>
        <v/>
      </c>
      <c r="R40" s="45" t="str">
        <f>IF($F40="","",IFERROR(N40/#REF!-1,0))</f>
        <v/>
      </c>
      <c r="S40" s="46" t="str">
        <f t="shared" si="1"/>
        <v/>
      </c>
      <c r="T40" s="46" t="str">
        <f t="shared" si="2"/>
        <v/>
      </c>
      <c r="U40" s="47" t="str">
        <f t="shared" si="3"/>
        <v/>
      </c>
      <c r="AR40" s="46" t="b">
        <f t="shared" si="4"/>
        <v>0</v>
      </c>
      <c r="AS40" s="48"/>
      <c r="AT40" s="49">
        <f t="shared" si="5"/>
        <v>2100000</v>
      </c>
    </row>
    <row r="41" spans="2:46" hidden="1" x14ac:dyDescent="0.25">
      <c r="B41" s="377" t="str">
        <f t="shared" si="0"/>
        <v/>
      </c>
      <c r="C41" s="64" t="str">
        <f>IF('סיכום לועדה- הזנת נתונים'!C41="","",'סיכום לועדה- הזנת נתונים'!C41)</f>
        <v/>
      </c>
      <c r="D41" s="64" t="str">
        <f>IF('סיכום לועדה- הזנת נתונים'!D41="","",'סיכום לועדה- הזנת נתונים'!D41)</f>
        <v/>
      </c>
      <c r="E41" s="233" t="str">
        <f>IF('סיכום לועדה- הזנת נתונים'!E41="","",'סיכום לועדה- הזנת נתונים'!E41)</f>
        <v/>
      </c>
      <c r="F41" s="376" t="str">
        <f>IF('סיכום לועדה- הזנת נתונים'!F41="","",'סיכום לועדה- הזנת נתונים'!F41)</f>
        <v/>
      </c>
      <c r="G41" s="378" t="str">
        <f>IF('סיכום לועדה- הזנת נתונים'!G41="","",'סיכום לועדה- הזנת נתונים'!G41)</f>
        <v/>
      </c>
      <c r="H41" s="378" t="str">
        <f>IF('סיכום לועדה- הזנת נתונים'!H41="","",'סיכום לועדה- הזנת נתונים'!H41)</f>
        <v/>
      </c>
      <c r="I41" s="378" t="str">
        <f>IF('סיכום לועדה- הזנת נתונים'!I41="","",'סיכום לועדה- הזנת נתונים'!I41)</f>
        <v/>
      </c>
      <c r="J41" s="379" t="str">
        <f>IF('סיכום לועדה- הזנת נתונים'!J41="","",'סיכום לועדה- הזנת נתונים'!J41)</f>
        <v/>
      </c>
      <c r="K41" s="380" t="str">
        <f>IF('סיכום לועדה- הזנת נתונים'!K41="","",'סיכום לועדה- הזנת נתונים'!K41)</f>
        <v/>
      </c>
      <c r="L41" s="380" t="str">
        <f>IF('סיכום לועדה- הזנת נתונים'!L41="","",'סיכום לועדה- הזנת נתונים'!L41)</f>
        <v/>
      </c>
      <c r="M41" s="380" t="str">
        <f>IF('סיכום לועדה- הזנת נתונים'!M41="","",'סיכום לועדה- הזנת נתונים'!M41)</f>
        <v/>
      </c>
      <c r="N41" s="380" t="str">
        <f>IF('סיכום לועדה- הזנת נתונים'!N41="","",'סיכום לועדה- הזנת נתונים'!N41)</f>
        <v/>
      </c>
      <c r="O41" s="376" t="str">
        <f>IF('סיכום לועדה- הזנת נתונים'!O41="","",'סיכום לועדה- הזנת נתונים'!O41)</f>
        <v/>
      </c>
      <c r="P41" s="376" t="str">
        <f>IF('סיכום לועדה- הזנת נתונים'!P41="","",'סיכום לועדה- הזנת נתונים'!P41)</f>
        <v/>
      </c>
      <c r="Q41" s="44" t="str">
        <f>IF($F41="","",I41-#REF!)</f>
        <v/>
      </c>
      <c r="R41" s="45" t="str">
        <f>IF($F41="","",IFERROR(N41/#REF!-1,0))</f>
        <v/>
      </c>
      <c r="S41" s="46" t="str">
        <f t="shared" si="1"/>
        <v/>
      </c>
      <c r="T41" s="46" t="str">
        <f t="shared" si="2"/>
        <v/>
      </c>
      <c r="U41" s="47" t="str">
        <f t="shared" si="3"/>
        <v/>
      </c>
      <c r="AR41" s="46" t="b">
        <f t="shared" si="4"/>
        <v>0</v>
      </c>
      <c r="AS41" s="48"/>
      <c r="AT41" s="49">
        <f t="shared" si="5"/>
        <v>2100000</v>
      </c>
    </row>
    <row r="42" spans="2:46" hidden="1" x14ac:dyDescent="0.25">
      <c r="B42" s="377" t="str">
        <f t="shared" si="0"/>
        <v/>
      </c>
      <c r="C42" s="64" t="str">
        <f>IF('סיכום לועדה- הזנת נתונים'!C42="","",'סיכום לועדה- הזנת נתונים'!C42)</f>
        <v/>
      </c>
      <c r="D42" s="64" t="str">
        <f>IF('סיכום לועדה- הזנת נתונים'!D42="","",'סיכום לועדה- הזנת נתונים'!D42)</f>
        <v/>
      </c>
      <c r="E42" s="233" t="str">
        <f>IF('סיכום לועדה- הזנת נתונים'!E42="","",'סיכום לועדה- הזנת נתונים'!E42)</f>
        <v/>
      </c>
      <c r="F42" s="376" t="str">
        <f>IF('סיכום לועדה- הזנת נתונים'!F42="","",'סיכום לועדה- הזנת נתונים'!F42)</f>
        <v/>
      </c>
      <c r="G42" s="378" t="str">
        <f>IF('סיכום לועדה- הזנת נתונים'!G42="","",'סיכום לועדה- הזנת נתונים'!G42)</f>
        <v/>
      </c>
      <c r="H42" s="378" t="str">
        <f>IF('סיכום לועדה- הזנת נתונים'!H42="","",'סיכום לועדה- הזנת נתונים'!H42)</f>
        <v/>
      </c>
      <c r="I42" s="378" t="str">
        <f>IF('סיכום לועדה- הזנת נתונים'!I42="","",'סיכום לועדה- הזנת נתונים'!I42)</f>
        <v/>
      </c>
      <c r="J42" s="379" t="str">
        <f>IF('סיכום לועדה- הזנת נתונים'!J42="","",'סיכום לועדה- הזנת נתונים'!J42)</f>
        <v/>
      </c>
      <c r="K42" s="380" t="str">
        <f>IF('סיכום לועדה- הזנת נתונים'!K42="","",'סיכום לועדה- הזנת נתונים'!K42)</f>
        <v/>
      </c>
      <c r="L42" s="380" t="str">
        <f>IF('סיכום לועדה- הזנת נתונים'!L42="","",'סיכום לועדה- הזנת נתונים'!L42)</f>
        <v/>
      </c>
      <c r="M42" s="380" t="str">
        <f>IF('סיכום לועדה- הזנת נתונים'!M42="","",'סיכום לועדה- הזנת נתונים'!M42)</f>
        <v/>
      </c>
      <c r="N42" s="380" t="str">
        <f>IF('סיכום לועדה- הזנת נתונים'!N42="","",'סיכום לועדה- הזנת נתונים'!N42)</f>
        <v/>
      </c>
      <c r="O42" s="376" t="str">
        <f>IF('סיכום לועדה- הזנת נתונים'!O42="","",'סיכום לועדה- הזנת נתונים'!O42)</f>
        <v/>
      </c>
      <c r="P42" s="376" t="str">
        <f>IF('סיכום לועדה- הזנת נתונים'!P42="","",'סיכום לועדה- הזנת נתונים'!P42)</f>
        <v/>
      </c>
      <c r="Q42" s="44" t="str">
        <f>IF($F42="","",I42-#REF!)</f>
        <v/>
      </c>
      <c r="R42" s="45" t="str">
        <f>IF($F42="","",IFERROR(N42/#REF!-1,0))</f>
        <v/>
      </c>
      <c r="S42" s="46" t="str">
        <f t="shared" si="1"/>
        <v/>
      </c>
      <c r="T42" s="46" t="str">
        <f t="shared" si="2"/>
        <v/>
      </c>
      <c r="U42" s="47" t="str">
        <f t="shared" si="3"/>
        <v/>
      </c>
      <c r="AR42" s="46" t="b">
        <f t="shared" si="4"/>
        <v>0</v>
      </c>
      <c r="AS42" s="48"/>
      <c r="AT42" s="49">
        <f t="shared" si="5"/>
        <v>2100000</v>
      </c>
    </row>
    <row r="43" spans="2:46" hidden="1" x14ac:dyDescent="0.25">
      <c r="B43" s="377" t="str">
        <f t="shared" si="0"/>
        <v/>
      </c>
      <c r="C43" s="64" t="str">
        <f>IF('סיכום לועדה- הזנת נתונים'!C43="","",'סיכום לועדה- הזנת נתונים'!C43)</f>
        <v/>
      </c>
      <c r="D43" s="64" t="str">
        <f>IF('סיכום לועדה- הזנת נתונים'!D43="","",'סיכום לועדה- הזנת נתונים'!D43)</f>
        <v/>
      </c>
      <c r="E43" s="233" t="str">
        <f>IF('סיכום לועדה- הזנת נתונים'!E43="","",'סיכום לועדה- הזנת נתונים'!E43)</f>
        <v/>
      </c>
      <c r="F43" s="376" t="str">
        <f>IF('סיכום לועדה- הזנת נתונים'!F43="","",'סיכום לועדה- הזנת נתונים'!F43)</f>
        <v/>
      </c>
      <c r="G43" s="378" t="str">
        <f>IF('סיכום לועדה- הזנת נתונים'!G43="","",'סיכום לועדה- הזנת נתונים'!G43)</f>
        <v/>
      </c>
      <c r="H43" s="378" t="str">
        <f>IF('סיכום לועדה- הזנת נתונים'!H43="","",'סיכום לועדה- הזנת נתונים'!H43)</f>
        <v/>
      </c>
      <c r="I43" s="378" t="str">
        <f>IF('סיכום לועדה- הזנת נתונים'!I43="","",'סיכום לועדה- הזנת נתונים'!I43)</f>
        <v/>
      </c>
      <c r="J43" s="379" t="str">
        <f>IF('סיכום לועדה- הזנת נתונים'!J43="","",'סיכום לועדה- הזנת נתונים'!J43)</f>
        <v/>
      </c>
      <c r="K43" s="380" t="str">
        <f>IF('סיכום לועדה- הזנת נתונים'!K43="","",'סיכום לועדה- הזנת נתונים'!K43)</f>
        <v/>
      </c>
      <c r="L43" s="380" t="str">
        <f>IF('סיכום לועדה- הזנת נתונים'!L43="","",'סיכום לועדה- הזנת נתונים'!L43)</f>
        <v/>
      </c>
      <c r="M43" s="380" t="str">
        <f>IF('סיכום לועדה- הזנת נתונים'!M43="","",'סיכום לועדה- הזנת נתונים'!M43)</f>
        <v/>
      </c>
      <c r="N43" s="380" t="str">
        <f>IF('סיכום לועדה- הזנת נתונים'!N43="","",'סיכום לועדה- הזנת נתונים'!N43)</f>
        <v/>
      </c>
      <c r="O43" s="376" t="str">
        <f>IF('סיכום לועדה- הזנת נתונים'!O43="","",'סיכום לועדה- הזנת נתונים'!O43)</f>
        <v/>
      </c>
      <c r="P43" s="376" t="str">
        <f>IF('סיכום לועדה- הזנת נתונים'!P43="","",'סיכום לועדה- הזנת נתונים'!P43)</f>
        <v/>
      </c>
      <c r="Q43" s="44" t="str">
        <f>IF($F43="","",I43-#REF!)</f>
        <v/>
      </c>
      <c r="R43" s="45" t="str">
        <f>IF($F43="","",IFERROR(N43/#REF!-1,0))</f>
        <v/>
      </c>
      <c r="S43" s="46" t="str">
        <f t="shared" si="1"/>
        <v/>
      </c>
      <c r="T43" s="46" t="str">
        <f t="shared" si="2"/>
        <v/>
      </c>
      <c r="U43" s="47" t="str">
        <f t="shared" si="3"/>
        <v/>
      </c>
      <c r="AR43" s="46" t="b">
        <f t="shared" si="4"/>
        <v>0</v>
      </c>
      <c r="AS43" s="48"/>
      <c r="AT43" s="49">
        <f t="shared" si="5"/>
        <v>2100000</v>
      </c>
    </row>
    <row r="44" spans="2:46" hidden="1" x14ac:dyDescent="0.25">
      <c r="B44" s="377" t="str">
        <f t="shared" si="0"/>
        <v/>
      </c>
      <c r="C44" s="64" t="str">
        <f>IF('סיכום לועדה- הזנת נתונים'!C44="","",'סיכום לועדה- הזנת נתונים'!C44)</f>
        <v/>
      </c>
      <c r="D44" s="64" t="str">
        <f>IF('סיכום לועדה- הזנת נתונים'!D44="","",'סיכום לועדה- הזנת נתונים'!D44)</f>
        <v/>
      </c>
      <c r="E44" s="233" t="str">
        <f>IF('סיכום לועדה- הזנת נתונים'!E44="","",'סיכום לועדה- הזנת נתונים'!E44)</f>
        <v/>
      </c>
      <c r="F44" s="376" t="str">
        <f>IF('סיכום לועדה- הזנת נתונים'!F44="","",'סיכום לועדה- הזנת נתונים'!F44)</f>
        <v/>
      </c>
      <c r="G44" s="378" t="str">
        <f>IF('סיכום לועדה- הזנת נתונים'!G44="","",'סיכום לועדה- הזנת נתונים'!G44)</f>
        <v/>
      </c>
      <c r="H44" s="378" t="str">
        <f>IF('סיכום לועדה- הזנת נתונים'!H44="","",'סיכום לועדה- הזנת נתונים'!H44)</f>
        <v/>
      </c>
      <c r="I44" s="378" t="str">
        <f>IF('סיכום לועדה- הזנת נתונים'!I44="","",'סיכום לועדה- הזנת נתונים'!I44)</f>
        <v/>
      </c>
      <c r="J44" s="379" t="str">
        <f>IF('סיכום לועדה- הזנת נתונים'!J44="","",'סיכום לועדה- הזנת נתונים'!J44)</f>
        <v/>
      </c>
      <c r="K44" s="380" t="str">
        <f>IF('סיכום לועדה- הזנת נתונים'!K44="","",'סיכום לועדה- הזנת נתונים'!K44)</f>
        <v/>
      </c>
      <c r="L44" s="380" t="str">
        <f>IF('סיכום לועדה- הזנת נתונים'!L44="","",'סיכום לועדה- הזנת נתונים'!L44)</f>
        <v/>
      </c>
      <c r="M44" s="380" t="str">
        <f>IF('סיכום לועדה- הזנת נתונים'!M44="","",'סיכום לועדה- הזנת נתונים'!M44)</f>
        <v/>
      </c>
      <c r="N44" s="380" t="str">
        <f>IF('סיכום לועדה- הזנת נתונים'!N44="","",'סיכום לועדה- הזנת נתונים'!N44)</f>
        <v/>
      </c>
      <c r="O44" s="376" t="str">
        <f>IF('סיכום לועדה- הזנת נתונים'!O44="","",'סיכום לועדה- הזנת נתונים'!O44)</f>
        <v/>
      </c>
      <c r="P44" s="376" t="str">
        <f>IF('סיכום לועדה- הזנת נתונים'!P44="","",'סיכום לועדה- הזנת נתונים'!P44)</f>
        <v/>
      </c>
      <c r="Q44" s="44" t="str">
        <f>IF($F44="","",I44-#REF!)</f>
        <v/>
      </c>
      <c r="R44" s="45" t="str">
        <f>IF($F44="","",IFERROR(N44/#REF!-1,0))</f>
        <v/>
      </c>
      <c r="S44" s="46" t="str">
        <f t="shared" si="1"/>
        <v/>
      </c>
      <c r="T44" s="46" t="str">
        <f t="shared" si="2"/>
        <v/>
      </c>
      <c r="U44" s="47" t="str">
        <f t="shared" si="3"/>
        <v/>
      </c>
      <c r="AR44" s="46" t="b">
        <f t="shared" si="4"/>
        <v>0</v>
      </c>
      <c r="AS44" s="48"/>
      <c r="AT44" s="49">
        <f t="shared" si="5"/>
        <v>2100000</v>
      </c>
    </row>
    <row r="45" spans="2:46" ht="16.5" hidden="1" thickBot="1" x14ac:dyDescent="0.3">
      <c r="B45" s="377" t="str">
        <f t="shared" si="0"/>
        <v/>
      </c>
      <c r="C45" s="64" t="str">
        <f>IF('סיכום לועדה- הזנת נתונים'!C45="","",'סיכום לועדה- הזנת נתונים'!C45)</f>
        <v/>
      </c>
      <c r="D45" s="64" t="str">
        <f>IF('סיכום לועדה- הזנת נתונים'!D45="","",'סיכום לועדה- הזנת נתונים'!D45)</f>
        <v/>
      </c>
      <c r="E45" s="233" t="str">
        <f>IF('סיכום לועדה- הזנת נתונים'!E45="","",'סיכום לועדה- הזנת נתונים'!E45)</f>
        <v/>
      </c>
      <c r="F45" s="376" t="str">
        <f>IF('סיכום לועדה- הזנת נתונים'!F45="","",'סיכום לועדה- הזנת נתונים'!F45)</f>
        <v/>
      </c>
      <c r="G45" s="378" t="str">
        <f>IF('סיכום לועדה- הזנת נתונים'!G45="","",'סיכום לועדה- הזנת נתונים'!G45)</f>
        <v/>
      </c>
      <c r="H45" s="378" t="str">
        <f>IF('סיכום לועדה- הזנת נתונים'!H45="","",'סיכום לועדה- הזנת נתונים'!H45)</f>
        <v/>
      </c>
      <c r="I45" s="378" t="str">
        <f>IF('סיכום לועדה- הזנת נתונים'!I45="","",'סיכום לועדה- הזנת נתונים'!I45)</f>
        <v/>
      </c>
      <c r="J45" s="379" t="str">
        <f>IF('סיכום לועדה- הזנת נתונים'!J45="","",'סיכום לועדה- הזנת נתונים'!J45)</f>
        <v/>
      </c>
      <c r="K45" s="380" t="str">
        <f>IF('סיכום לועדה- הזנת נתונים'!K45="","",'סיכום לועדה- הזנת נתונים'!K45)</f>
        <v/>
      </c>
      <c r="L45" s="380" t="str">
        <f>IF('סיכום לועדה- הזנת נתונים'!L45="","",'סיכום לועדה- הזנת נתונים'!L45)</f>
        <v/>
      </c>
      <c r="M45" s="380" t="str">
        <f>IF('סיכום לועדה- הזנת נתונים'!M45="","",'סיכום לועדה- הזנת נתונים'!M45)</f>
        <v/>
      </c>
      <c r="N45" s="380" t="str">
        <f>IF('סיכום לועדה- הזנת נתונים'!N45="","",'סיכום לועדה- הזנת נתונים'!N45)</f>
        <v/>
      </c>
      <c r="O45" s="376" t="str">
        <f>IF('סיכום לועדה- הזנת נתונים'!O45="","",'סיכום לועדה- הזנת נתונים'!O45)</f>
        <v/>
      </c>
      <c r="P45" s="376" t="str">
        <f>IF('סיכום לועדה- הזנת נתונים'!P45="","",'סיכום לועדה- הזנת נתונים'!P45)</f>
        <v/>
      </c>
      <c r="Q45" s="44" t="str">
        <f>IF($F45="","",I45-#REF!)</f>
        <v/>
      </c>
      <c r="R45" s="45" t="str">
        <f>IF($F45="","",IFERROR(N45/#REF!-1,0))</f>
        <v/>
      </c>
      <c r="S45" s="46" t="str">
        <f t="shared" si="1"/>
        <v/>
      </c>
      <c r="T45" s="46" t="str">
        <f t="shared" si="2"/>
        <v/>
      </c>
      <c r="U45" s="47" t="str">
        <f t="shared" si="3"/>
        <v/>
      </c>
      <c r="AR45" s="46" t="b">
        <f t="shared" si="4"/>
        <v>0</v>
      </c>
      <c r="AS45" s="48"/>
      <c r="AT45" s="49">
        <f t="shared" si="5"/>
        <v>2100000</v>
      </c>
    </row>
    <row r="46" spans="2:46" ht="16.5" hidden="1" thickBot="1" x14ac:dyDescent="0.3">
      <c r="B46" s="377" t="str">
        <f t="shared" si="0"/>
        <v/>
      </c>
      <c r="C46" s="64" t="str">
        <f>IF('סיכום לועדה- הזנת נתונים'!C46="","",'סיכום לועדה- הזנת נתונים'!C46)</f>
        <v/>
      </c>
      <c r="D46" s="64" t="str">
        <f>IF('סיכום לועדה- הזנת נתונים'!D46="","",'סיכום לועדה- הזנת נתונים'!D46)</f>
        <v/>
      </c>
      <c r="E46" s="64" t="str">
        <f>IF('סיכום לועדה- הזנת נתונים'!E46="","",'סיכום לועדה- הזנת נתונים'!E46)</f>
        <v/>
      </c>
      <c r="F46" s="381" t="str">
        <f>IF('סיכום לועדה- הזנת נתונים'!F46="","",'סיכום לועדה- הזנת נתונים'!F46)</f>
        <v/>
      </c>
      <c r="G46" s="378" t="str">
        <f>IF('סיכום לועדה- הזנת נתונים'!G46="","",'סיכום לועדה- הזנת נתונים'!G46)</f>
        <v/>
      </c>
      <c r="H46" s="378" t="str">
        <f>IF('סיכום לועדה- הזנת נתונים'!H46="","",'סיכום לועדה- הזנת נתונים'!H46)</f>
        <v/>
      </c>
      <c r="I46" s="378" t="str">
        <f>IF('סיכום לועדה- הזנת נתונים'!I46="","",'סיכום לועדה- הזנת נתונים'!I46)</f>
        <v/>
      </c>
      <c r="J46" s="379" t="str">
        <f>IF('סיכום לועדה- הזנת נתונים'!J46="","",'סיכום לועדה- הזנת נתונים'!J46)</f>
        <v/>
      </c>
      <c r="K46" s="380" t="str">
        <f>IF('סיכום לועדה- הזנת נתונים'!K46="","",'סיכום לועדה- הזנת נתונים'!K46)</f>
        <v/>
      </c>
      <c r="L46" s="380" t="str">
        <f>IF('סיכום לועדה- הזנת נתונים'!L46="","",'סיכום לועדה- הזנת נתונים'!L46)</f>
        <v/>
      </c>
      <c r="M46" s="380" t="str">
        <f>IF('סיכום לועדה- הזנת נתונים'!M46="","",'סיכום לועדה- הזנת נתונים'!M46)</f>
        <v/>
      </c>
      <c r="N46" s="380" t="str">
        <f>IF('סיכום לועדה- הזנת נתונים'!N46="","",'סיכום לועדה- הזנת נתונים'!N46)</f>
        <v/>
      </c>
      <c r="O46" s="376" t="str">
        <f>IF('סיכום לועדה- הזנת נתונים'!O46="","",'סיכום לועדה- הזנת נתונים'!O46)</f>
        <v/>
      </c>
      <c r="P46" s="253" t="str">
        <f>IF('סיכום לועדה- הזנת נתונים'!P46="","",'סיכום לועדה- הזנת נתונים'!P46)</f>
        <v/>
      </c>
      <c r="Q46" s="44" t="str">
        <f>IF($F46="","",I46-#REF!)</f>
        <v/>
      </c>
      <c r="R46" s="45" t="str">
        <f>IF($F46="","",IFERROR(N46/#REF!-1,0))</f>
        <v/>
      </c>
      <c r="S46" s="46" t="str">
        <f t="shared" si="1"/>
        <v/>
      </c>
      <c r="T46" s="46" t="str">
        <f t="shared" si="2"/>
        <v/>
      </c>
      <c r="U46" s="47" t="str">
        <f t="shared" si="3"/>
        <v/>
      </c>
      <c r="AR46" s="46" t="b">
        <f t="shared" si="4"/>
        <v>0</v>
      </c>
      <c r="AS46" s="48"/>
      <c r="AT46" s="49">
        <f t="shared" si="5"/>
        <v>2100000</v>
      </c>
    </row>
    <row r="47" spans="2:46" ht="16.5" hidden="1" thickBot="1" x14ac:dyDescent="0.3">
      <c r="B47" s="377" t="str">
        <f t="shared" si="0"/>
        <v/>
      </c>
      <c r="C47" s="64" t="str">
        <f>IF('סיכום לועדה- הזנת נתונים'!C47="","",'סיכום לועדה- הזנת נתונים'!C47)</f>
        <v/>
      </c>
      <c r="D47" s="64" t="str">
        <f>IF('סיכום לועדה- הזנת נתונים'!D47="","",'סיכום לועדה- הזנת נתונים'!D47)</f>
        <v/>
      </c>
      <c r="E47" s="64" t="str">
        <f>IF('סיכום לועדה- הזנת נתונים'!E47="","",'סיכום לועדה- הזנת נתונים'!E47)</f>
        <v/>
      </c>
      <c r="F47" s="381" t="str">
        <f>IF('סיכום לועדה- הזנת נתונים'!F47="","",'סיכום לועדה- הזנת נתונים'!F47)</f>
        <v/>
      </c>
      <c r="G47" s="378" t="str">
        <f>IF('סיכום לועדה- הזנת נתונים'!G47="","",'סיכום לועדה- הזנת נתונים'!G47)</f>
        <v/>
      </c>
      <c r="H47" s="378" t="str">
        <f>IF('סיכום לועדה- הזנת נתונים'!H47="","",'סיכום לועדה- הזנת נתונים'!H47)</f>
        <v/>
      </c>
      <c r="I47" s="378" t="str">
        <f>IF('סיכום לועדה- הזנת נתונים'!I47="","",'סיכום לועדה- הזנת נתונים'!I47)</f>
        <v/>
      </c>
      <c r="J47" s="379" t="str">
        <f>IF('סיכום לועדה- הזנת נתונים'!J47="","",'סיכום לועדה- הזנת נתונים'!J47)</f>
        <v/>
      </c>
      <c r="K47" s="380" t="str">
        <f>IF('סיכום לועדה- הזנת נתונים'!K47="","",'סיכום לועדה- הזנת נתונים'!K47)</f>
        <v/>
      </c>
      <c r="L47" s="380" t="str">
        <f>IF('סיכום לועדה- הזנת נתונים'!L47="","",'סיכום לועדה- הזנת נתונים'!L47)</f>
        <v/>
      </c>
      <c r="M47" s="380" t="str">
        <f>IF('סיכום לועדה- הזנת נתונים'!M47="","",'סיכום לועדה- הזנת נתונים'!M47)</f>
        <v/>
      </c>
      <c r="N47" s="380" t="str">
        <f>IF('סיכום לועדה- הזנת נתונים'!N47="","",'סיכום לועדה- הזנת נתונים'!N47)</f>
        <v/>
      </c>
      <c r="O47" s="376" t="str">
        <f>IF('סיכום לועדה- הזנת נתונים'!O47="","",'סיכום לועדה- הזנת נתונים'!O47)</f>
        <v/>
      </c>
      <c r="P47" s="238" t="str">
        <f>IF('סיכום לועדה- הזנת נתונים'!P47="","",'סיכום לועדה- הזנת נתונים'!P47)</f>
        <v/>
      </c>
      <c r="Q47" s="44" t="str">
        <f>IF($F47="","",I47-#REF!)</f>
        <v/>
      </c>
      <c r="R47" s="45" t="str">
        <f>IF($F47="","",IFERROR(N47/#REF!-1,0))</f>
        <v/>
      </c>
      <c r="S47" s="46" t="str">
        <f t="shared" si="1"/>
        <v/>
      </c>
      <c r="T47" s="46" t="str">
        <f t="shared" si="2"/>
        <v/>
      </c>
      <c r="U47" s="47" t="str">
        <f t="shared" si="3"/>
        <v/>
      </c>
      <c r="AR47" s="46" t="b">
        <f t="shared" si="4"/>
        <v>0</v>
      </c>
      <c r="AS47" s="48"/>
      <c r="AT47" s="49">
        <f t="shared" si="5"/>
        <v>2100000</v>
      </c>
    </row>
    <row r="48" spans="2:46" ht="16.5" hidden="1" thickBot="1" x14ac:dyDescent="0.3">
      <c r="B48" s="377" t="str">
        <f t="shared" si="0"/>
        <v/>
      </c>
      <c r="C48" s="64" t="str">
        <f>IF('סיכום לועדה- הזנת נתונים'!C48="","",'סיכום לועדה- הזנת נתונים'!C48)</f>
        <v/>
      </c>
      <c r="D48" s="64" t="str">
        <f>IF('סיכום לועדה- הזנת נתונים'!D48="","",'סיכום לועדה- הזנת נתונים'!D48)</f>
        <v/>
      </c>
      <c r="E48" s="64" t="str">
        <f>IF('סיכום לועדה- הזנת נתונים'!E48="","",'סיכום לועדה- הזנת נתונים'!E48)</f>
        <v/>
      </c>
      <c r="F48" s="381" t="str">
        <f>IF('סיכום לועדה- הזנת נתונים'!F48="","",'סיכום לועדה- הזנת נתונים'!F48)</f>
        <v/>
      </c>
      <c r="G48" s="378" t="str">
        <f>IF('סיכום לועדה- הזנת נתונים'!G48="","",'סיכום לועדה- הזנת נתונים'!G48)</f>
        <v/>
      </c>
      <c r="H48" s="378" t="str">
        <f>IF('סיכום לועדה- הזנת נתונים'!H48="","",'סיכום לועדה- הזנת נתונים'!H48)</f>
        <v/>
      </c>
      <c r="I48" s="378" t="str">
        <f>IF('סיכום לועדה- הזנת נתונים'!I48="","",'סיכום לועדה- הזנת נתונים'!I48)</f>
        <v/>
      </c>
      <c r="J48" s="379" t="str">
        <f>IF('סיכום לועדה- הזנת נתונים'!J48="","",'סיכום לועדה- הזנת נתונים'!J48)</f>
        <v/>
      </c>
      <c r="K48" s="380" t="str">
        <f>IF('סיכום לועדה- הזנת נתונים'!K48="","",'סיכום לועדה- הזנת נתונים'!K48)</f>
        <v/>
      </c>
      <c r="L48" s="380" t="str">
        <f>IF('סיכום לועדה- הזנת נתונים'!L48="","",'סיכום לועדה- הזנת נתונים'!L48)</f>
        <v/>
      </c>
      <c r="M48" s="380" t="str">
        <f>IF('סיכום לועדה- הזנת נתונים'!M48="","",'סיכום לועדה- הזנת נתונים'!M48)</f>
        <v/>
      </c>
      <c r="N48" s="380" t="str">
        <f>IF('סיכום לועדה- הזנת נתונים'!N48="","",'סיכום לועדה- הזנת נתונים'!N48)</f>
        <v/>
      </c>
      <c r="O48" s="376" t="str">
        <f>IF('סיכום לועדה- הזנת נתונים'!O48="","",'סיכום לועדה- הזנת נתונים'!O48)</f>
        <v/>
      </c>
      <c r="P48" s="238" t="str">
        <f>IF('סיכום לועדה- הזנת נתונים'!P48="","",'סיכום לועדה- הזנת נתונים'!P48)</f>
        <v/>
      </c>
      <c r="Q48" s="44" t="str">
        <f>IF($F48="","",I48-#REF!)</f>
        <v/>
      </c>
      <c r="R48" s="45" t="str">
        <f>IF($F48="","",IFERROR(N48/#REF!-1,0))</f>
        <v/>
      </c>
      <c r="S48" s="46" t="str">
        <f t="shared" si="1"/>
        <v/>
      </c>
      <c r="T48" s="46" t="str">
        <f t="shared" si="2"/>
        <v/>
      </c>
      <c r="U48" s="47" t="str">
        <f t="shared" si="3"/>
        <v/>
      </c>
      <c r="AR48" s="46" t="b">
        <f t="shared" si="4"/>
        <v>0</v>
      </c>
      <c r="AS48" s="48"/>
      <c r="AT48" s="49">
        <f t="shared" si="5"/>
        <v>2100000</v>
      </c>
    </row>
    <row r="49" spans="2:46" ht="16.5" hidden="1" thickBot="1" x14ac:dyDescent="0.3">
      <c r="B49" s="377" t="str">
        <f t="shared" si="0"/>
        <v/>
      </c>
      <c r="C49" s="64" t="str">
        <f>IF('סיכום לועדה- הזנת נתונים'!C49="","",'סיכום לועדה- הזנת נתונים'!C49)</f>
        <v/>
      </c>
      <c r="D49" s="64" t="str">
        <f>IF('סיכום לועדה- הזנת נתונים'!D49="","",'סיכום לועדה- הזנת נתונים'!D49)</f>
        <v/>
      </c>
      <c r="E49" s="64" t="str">
        <f>IF('סיכום לועדה- הזנת נתונים'!E49="","",'סיכום לועדה- הזנת נתונים'!E49)</f>
        <v/>
      </c>
      <c r="F49" s="381" t="str">
        <f>IF('סיכום לועדה- הזנת נתונים'!F49="","",'סיכום לועדה- הזנת נתונים'!F49)</f>
        <v/>
      </c>
      <c r="G49" s="378" t="str">
        <f>IF('סיכום לועדה- הזנת נתונים'!G49="","",'סיכום לועדה- הזנת נתונים'!G49)</f>
        <v/>
      </c>
      <c r="H49" s="378" t="str">
        <f>IF('סיכום לועדה- הזנת נתונים'!H49="","",'סיכום לועדה- הזנת נתונים'!H49)</f>
        <v/>
      </c>
      <c r="I49" s="378" t="str">
        <f>IF('סיכום לועדה- הזנת נתונים'!I49="","",'סיכום לועדה- הזנת נתונים'!I49)</f>
        <v/>
      </c>
      <c r="J49" s="379" t="str">
        <f>IF('סיכום לועדה- הזנת נתונים'!J49="","",'סיכום לועדה- הזנת נתונים'!J49)</f>
        <v/>
      </c>
      <c r="K49" s="380" t="str">
        <f>IF('סיכום לועדה- הזנת נתונים'!K49="","",'סיכום לועדה- הזנת נתונים'!K49)</f>
        <v/>
      </c>
      <c r="L49" s="380" t="str">
        <f>IF('סיכום לועדה- הזנת נתונים'!L49="","",'סיכום לועדה- הזנת נתונים'!L49)</f>
        <v/>
      </c>
      <c r="M49" s="380" t="str">
        <f>IF('סיכום לועדה- הזנת נתונים'!M49="","",'סיכום לועדה- הזנת נתונים'!M49)</f>
        <v/>
      </c>
      <c r="N49" s="380" t="str">
        <f>IF('סיכום לועדה- הזנת נתונים'!N49="","",'סיכום לועדה- הזנת נתונים'!N49)</f>
        <v/>
      </c>
      <c r="O49" s="376" t="str">
        <f>IF('סיכום לועדה- הזנת נתונים'!O49="","",'סיכום לועדה- הזנת נתונים'!O49)</f>
        <v/>
      </c>
      <c r="P49" s="238" t="str">
        <f>IF('סיכום לועדה- הזנת נתונים'!P49="","",'סיכום לועדה- הזנת נתונים'!P49)</f>
        <v/>
      </c>
      <c r="Q49" s="44" t="str">
        <f>IF($F49="","",I49-#REF!)</f>
        <v/>
      </c>
      <c r="R49" s="45" t="str">
        <f>IF($F49="","",IFERROR(N49/#REF!-1,0))</f>
        <v/>
      </c>
      <c r="S49" s="46" t="str">
        <f t="shared" si="1"/>
        <v/>
      </c>
      <c r="T49" s="46" t="str">
        <f t="shared" si="2"/>
        <v/>
      </c>
      <c r="U49" s="47" t="str">
        <f t="shared" si="3"/>
        <v/>
      </c>
      <c r="AR49" s="46" t="b">
        <f t="shared" si="4"/>
        <v>0</v>
      </c>
      <c r="AS49" s="48"/>
      <c r="AT49" s="49">
        <f t="shared" si="5"/>
        <v>2100000</v>
      </c>
    </row>
    <row r="50" spans="2:46" ht="16.5" hidden="1" thickBot="1" x14ac:dyDescent="0.3">
      <c r="B50" s="377" t="str">
        <f t="shared" si="0"/>
        <v/>
      </c>
      <c r="C50" s="64" t="str">
        <f>IF('סיכום לועדה- הזנת נתונים'!C50="","",'סיכום לועדה- הזנת נתונים'!C50)</f>
        <v/>
      </c>
      <c r="D50" s="64" t="str">
        <f>IF('סיכום לועדה- הזנת נתונים'!D50="","",'סיכום לועדה- הזנת נתונים'!D50)</f>
        <v/>
      </c>
      <c r="E50" s="64" t="str">
        <f>IF('סיכום לועדה- הזנת נתונים'!E50="","",'סיכום לועדה- הזנת נתונים'!E50)</f>
        <v/>
      </c>
      <c r="F50" s="381" t="str">
        <f>IF('סיכום לועדה- הזנת נתונים'!F50="","",'סיכום לועדה- הזנת נתונים'!F50)</f>
        <v/>
      </c>
      <c r="G50" s="378" t="str">
        <f>IF('סיכום לועדה- הזנת נתונים'!G50="","",'סיכום לועדה- הזנת נתונים'!G50)</f>
        <v/>
      </c>
      <c r="H50" s="378" t="str">
        <f>IF('סיכום לועדה- הזנת נתונים'!H50="","",'סיכום לועדה- הזנת נתונים'!H50)</f>
        <v/>
      </c>
      <c r="I50" s="378" t="str">
        <f>IF('סיכום לועדה- הזנת נתונים'!I50="","",'סיכום לועדה- הזנת נתונים'!I50)</f>
        <v/>
      </c>
      <c r="J50" s="379" t="str">
        <f>IF('סיכום לועדה- הזנת נתונים'!J50="","",'סיכום לועדה- הזנת נתונים'!J50)</f>
        <v/>
      </c>
      <c r="K50" s="380" t="str">
        <f>IF('סיכום לועדה- הזנת נתונים'!K50="","",'סיכום לועדה- הזנת נתונים'!K50)</f>
        <v/>
      </c>
      <c r="L50" s="380" t="str">
        <f>IF('סיכום לועדה- הזנת נתונים'!L50="","",'סיכום לועדה- הזנת נתונים'!L50)</f>
        <v/>
      </c>
      <c r="M50" s="380" t="str">
        <f>IF('סיכום לועדה- הזנת נתונים'!M50="","",'סיכום לועדה- הזנת נתונים'!M50)</f>
        <v/>
      </c>
      <c r="N50" s="380" t="str">
        <f>IF('סיכום לועדה- הזנת נתונים'!N50="","",'סיכום לועדה- הזנת נתונים'!N50)</f>
        <v/>
      </c>
      <c r="O50" s="376" t="str">
        <f>IF('סיכום לועדה- הזנת נתונים'!O50="","",'סיכום לועדה- הזנת נתונים'!O50)</f>
        <v/>
      </c>
      <c r="P50" s="238" t="str">
        <f>IF('סיכום לועדה- הזנת נתונים'!P50="","",'סיכום לועדה- הזנת נתונים'!P50)</f>
        <v/>
      </c>
      <c r="Q50" s="44" t="str">
        <f>IF($F50="","",I50-#REF!)</f>
        <v/>
      </c>
      <c r="R50" s="45" t="str">
        <f>IF($F50="","",IFERROR(N50/#REF!-1,0))</f>
        <v/>
      </c>
      <c r="S50" s="46" t="str">
        <f t="shared" si="1"/>
        <v/>
      </c>
      <c r="T50" s="46" t="str">
        <f t="shared" si="2"/>
        <v/>
      </c>
      <c r="U50" s="47" t="str">
        <f t="shared" si="3"/>
        <v/>
      </c>
      <c r="AR50" s="46" t="b">
        <f t="shared" si="4"/>
        <v>0</v>
      </c>
      <c r="AS50" s="48"/>
      <c r="AT50" s="49">
        <f t="shared" si="5"/>
        <v>2100000</v>
      </c>
    </row>
    <row r="51" spans="2:46" ht="16.5" hidden="1" thickBot="1" x14ac:dyDescent="0.3">
      <c r="B51" s="377" t="str">
        <f t="shared" si="0"/>
        <v/>
      </c>
      <c r="C51" s="64" t="str">
        <f>IF('סיכום לועדה- הזנת נתונים'!C51="","",'סיכום לועדה- הזנת נתונים'!C51)</f>
        <v/>
      </c>
      <c r="D51" s="64" t="str">
        <f>IF('סיכום לועדה- הזנת נתונים'!D51="","",'סיכום לועדה- הזנת נתונים'!D51)</f>
        <v/>
      </c>
      <c r="E51" s="64" t="str">
        <f>IF('סיכום לועדה- הזנת נתונים'!E51="","",'סיכום לועדה- הזנת נתונים'!E51)</f>
        <v/>
      </c>
      <c r="F51" s="381" t="str">
        <f>IF('סיכום לועדה- הזנת נתונים'!F51="","",'סיכום לועדה- הזנת נתונים'!F51)</f>
        <v/>
      </c>
      <c r="G51" s="378" t="str">
        <f>IF('סיכום לועדה- הזנת נתונים'!G51="","",'סיכום לועדה- הזנת נתונים'!G51)</f>
        <v/>
      </c>
      <c r="H51" s="378" t="str">
        <f>IF('סיכום לועדה- הזנת נתונים'!H51="","",'סיכום לועדה- הזנת נתונים'!H51)</f>
        <v/>
      </c>
      <c r="I51" s="378" t="str">
        <f>IF('סיכום לועדה- הזנת נתונים'!I51="","",'סיכום לועדה- הזנת נתונים'!I51)</f>
        <v/>
      </c>
      <c r="J51" s="379" t="str">
        <f>IF('סיכום לועדה- הזנת נתונים'!J51="","",'סיכום לועדה- הזנת נתונים'!J51)</f>
        <v/>
      </c>
      <c r="K51" s="380" t="str">
        <f>IF('סיכום לועדה- הזנת נתונים'!K51="","",'סיכום לועדה- הזנת נתונים'!K51)</f>
        <v/>
      </c>
      <c r="L51" s="380" t="str">
        <f>IF('סיכום לועדה- הזנת נתונים'!L51="","",'סיכום לועדה- הזנת נתונים'!L51)</f>
        <v/>
      </c>
      <c r="M51" s="380" t="str">
        <f>IF('סיכום לועדה- הזנת נתונים'!M51="","",'סיכום לועדה- הזנת נתונים'!M51)</f>
        <v/>
      </c>
      <c r="N51" s="380" t="str">
        <f>IF('סיכום לועדה- הזנת נתונים'!N51="","",'סיכום לועדה- הזנת נתונים'!N51)</f>
        <v/>
      </c>
      <c r="O51" s="376" t="str">
        <f>IF('סיכום לועדה- הזנת נתונים'!O51="","",'סיכום לועדה- הזנת נתונים'!O51)</f>
        <v/>
      </c>
      <c r="P51" s="238" t="str">
        <f>IF('סיכום לועדה- הזנת נתונים'!P51="","",'סיכום לועדה- הזנת נתונים'!P51)</f>
        <v/>
      </c>
      <c r="Q51" s="44" t="str">
        <f>IF($F51="","",I51-#REF!)</f>
        <v/>
      </c>
      <c r="R51" s="45" t="str">
        <f>IF($F51="","",IFERROR(N51/#REF!-1,0))</f>
        <v/>
      </c>
      <c r="S51" s="46" t="str">
        <f t="shared" si="1"/>
        <v/>
      </c>
      <c r="T51" s="46" t="str">
        <f t="shared" si="2"/>
        <v/>
      </c>
      <c r="U51" s="47" t="str">
        <f t="shared" si="3"/>
        <v/>
      </c>
      <c r="AR51" s="46" t="b">
        <f t="shared" si="4"/>
        <v>0</v>
      </c>
      <c r="AS51" s="48"/>
      <c r="AT51" s="49">
        <f t="shared" si="5"/>
        <v>2100000</v>
      </c>
    </row>
    <row r="52" spans="2:46" ht="16.5" hidden="1" thickBot="1" x14ac:dyDescent="0.3">
      <c r="B52" s="377" t="str">
        <f t="shared" si="0"/>
        <v/>
      </c>
      <c r="C52" s="64" t="str">
        <f>IF('סיכום לועדה- הזנת נתונים'!C52="","",'סיכום לועדה- הזנת נתונים'!C52)</f>
        <v/>
      </c>
      <c r="D52" s="64" t="str">
        <f>IF('סיכום לועדה- הזנת נתונים'!D52="","",'סיכום לועדה- הזנת נתונים'!D52)</f>
        <v/>
      </c>
      <c r="E52" s="64" t="str">
        <f>IF('סיכום לועדה- הזנת נתונים'!E52="","",'סיכום לועדה- הזנת נתונים'!E52)</f>
        <v/>
      </c>
      <c r="F52" s="381" t="str">
        <f>IF('סיכום לועדה- הזנת נתונים'!F52="","",'סיכום לועדה- הזנת נתונים'!F52)</f>
        <v/>
      </c>
      <c r="G52" s="378" t="str">
        <f>IF('סיכום לועדה- הזנת נתונים'!G52="","",'סיכום לועדה- הזנת נתונים'!G52)</f>
        <v/>
      </c>
      <c r="H52" s="378" t="str">
        <f>IF('סיכום לועדה- הזנת נתונים'!H52="","",'סיכום לועדה- הזנת נתונים'!H52)</f>
        <v/>
      </c>
      <c r="I52" s="378" t="str">
        <f>IF('סיכום לועדה- הזנת נתונים'!I52="","",'סיכום לועדה- הזנת נתונים'!I52)</f>
        <v/>
      </c>
      <c r="J52" s="379" t="str">
        <f>IF('סיכום לועדה- הזנת נתונים'!J52="","",'סיכום לועדה- הזנת נתונים'!J52)</f>
        <v/>
      </c>
      <c r="K52" s="380" t="str">
        <f>IF('סיכום לועדה- הזנת נתונים'!K52="","",'סיכום לועדה- הזנת נתונים'!K52)</f>
        <v/>
      </c>
      <c r="L52" s="380" t="str">
        <f>IF('סיכום לועדה- הזנת נתונים'!L52="","",'סיכום לועדה- הזנת נתונים'!L52)</f>
        <v/>
      </c>
      <c r="M52" s="380" t="str">
        <f>IF('סיכום לועדה- הזנת נתונים'!M52="","",'סיכום לועדה- הזנת נתונים'!M52)</f>
        <v/>
      </c>
      <c r="N52" s="380" t="str">
        <f>IF('סיכום לועדה- הזנת נתונים'!N52="","",'סיכום לועדה- הזנת נתונים'!N52)</f>
        <v/>
      </c>
      <c r="O52" s="376" t="str">
        <f>IF('סיכום לועדה- הזנת נתונים'!O52="","",'סיכום לועדה- הזנת נתונים'!O52)</f>
        <v/>
      </c>
      <c r="P52" s="238" t="str">
        <f>IF('סיכום לועדה- הזנת נתונים'!P52="","",'סיכום לועדה- הזנת נתונים'!P52)</f>
        <v/>
      </c>
      <c r="Q52" s="44" t="str">
        <f>IF($F52="","",I52-#REF!)</f>
        <v/>
      </c>
      <c r="R52" s="45" t="str">
        <f>IF($F52="","",IFERROR(N52/#REF!-1,0))</f>
        <v/>
      </c>
      <c r="S52" s="46" t="str">
        <f t="shared" si="1"/>
        <v/>
      </c>
      <c r="T52" s="46" t="str">
        <f t="shared" si="2"/>
        <v/>
      </c>
      <c r="U52" s="47" t="str">
        <f t="shared" si="3"/>
        <v/>
      </c>
      <c r="AR52" s="46" t="b">
        <f t="shared" si="4"/>
        <v>0</v>
      </c>
      <c r="AS52" s="48"/>
      <c r="AT52" s="49">
        <f t="shared" si="5"/>
        <v>2100000</v>
      </c>
    </row>
    <row r="53" spans="2:46" ht="16.5" hidden="1" thickBot="1" x14ac:dyDescent="0.3">
      <c r="B53" s="377" t="str">
        <f t="shared" si="0"/>
        <v/>
      </c>
      <c r="C53" s="64" t="str">
        <f>IF('סיכום לועדה- הזנת נתונים'!C53="","",'סיכום לועדה- הזנת נתונים'!C53)</f>
        <v/>
      </c>
      <c r="D53" s="64" t="str">
        <f>IF('סיכום לועדה- הזנת נתונים'!D53="","",'סיכום לועדה- הזנת נתונים'!D53)</f>
        <v/>
      </c>
      <c r="E53" s="64" t="str">
        <f>IF('סיכום לועדה- הזנת נתונים'!E53="","",'סיכום לועדה- הזנת נתונים'!E53)</f>
        <v/>
      </c>
      <c r="F53" s="381" t="str">
        <f>IF('סיכום לועדה- הזנת נתונים'!F53="","",'סיכום לועדה- הזנת נתונים'!F53)</f>
        <v/>
      </c>
      <c r="G53" s="378" t="str">
        <f>IF('סיכום לועדה- הזנת נתונים'!G53="","",'סיכום לועדה- הזנת נתונים'!G53)</f>
        <v/>
      </c>
      <c r="H53" s="378" t="str">
        <f>IF('סיכום לועדה- הזנת נתונים'!H53="","",'סיכום לועדה- הזנת נתונים'!H53)</f>
        <v/>
      </c>
      <c r="I53" s="378" t="str">
        <f>IF('סיכום לועדה- הזנת נתונים'!I53="","",'סיכום לועדה- הזנת נתונים'!I53)</f>
        <v/>
      </c>
      <c r="J53" s="379" t="str">
        <f>IF('סיכום לועדה- הזנת נתונים'!J53="","",'סיכום לועדה- הזנת נתונים'!J53)</f>
        <v/>
      </c>
      <c r="K53" s="380" t="str">
        <f>IF('סיכום לועדה- הזנת נתונים'!K53="","",'סיכום לועדה- הזנת נתונים'!K53)</f>
        <v/>
      </c>
      <c r="L53" s="380" t="str">
        <f>IF('סיכום לועדה- הזנת נתונים'!L53="","",'סיכום לועדה- הזנת נתונים'!L53)</f>
        <v/>
      </c>
      <c r="M53" s="380" t="str">
        <f>IF('סיכום לועדה- הזנת נתונים'!M53="","",'סיכום לועדה- הזנת נתונים'!M53)</f>
        <v/>
      </c>
      <c r="N53" s="380" t="str">
        <f>IF('סיכום לועדה- הזנת נתונים'!N53="","",'סיכום לועדה- הזנת נתונים'!N53)</f>
        <v/>
      </c>
      <c r="O53" s="376" t="str">
        <f>IF('סיכום לועדה- הזנת נתונים'!O53="","",'סיכום לועדה- הזנת נתונים'!O53)</f>
        <v/>
      </c>
      <c r="P53" s="238" t="str">
        <f>IF('סיכום לועדה- הזנת נתונים'!P53="","",'סיכום לועדה- הזנת נתונים'!P53)</f>
        <v/>
      </c>
      <c r="Q53" s="44" t="str">
        <f>IF($F53="","",I53-#REF!)</f>
        <v/>
      </c>
      <c r="R53" s="45" t="str">
        <f>IF($F53="","",IFERROR(N53/#REF!-1,0))</f>
        <v/>
      </c>
      <c r="S53" s="46" t="str">
        <f t="shared" si="1"/>
        <v/>
      </c>
      <c r="T53" s="46" t="str">
        <f t="shared" si="2"/>
        <v/>
      </c>
      <c r="U53" s="47" t="str">
        <f t="shared" si="3"/>
        <v/>
      </c>
      <c r="AR53" s="46" t="b">
        <f t="shared" si="4"/>
        <v>0</v>
      </c>
      <c r="AS53" s="48"/>
      <c r="AT53" s="49">
        <f t="shared" si="5"/>
        <v>2100000</v>
      </c>
    </row>
    <row r="54" spans="2:46" ht="16.5" hidden="1" thickBot="1" x14ac:dyDescent="0.3">
      <c r="B54" s="377" t="str">
        <f t="shared" si="0"/>
        <v/>
      </c>
      <c r="C54" s="64" t="str">
        <f>IF('סיכום לועדה- הזנת נתונים'!C54="","",'סיכום לועדה- הזנת נתונים'!C54)</f>
        <v/>
      </c>
      <c r="D54" s="64" t="str">
        <f>IF('סיכום לועדה- הזנת נתונים'!D54="","",'סיכום לועדה- הזנת נתונים'!D54)</f>
        <v/>
      </c>
      <c r="E54" s="64" t="str">
        <f>IF('סיכום לועדה- הזנת נתונים'!E54="","",'סיכום לועדה- הזנת נתונים'!E54)</f>
        <v/>
      </c>
      <c r="F54" s="381" t="str">
        <f>IF('סיכום לועדה- הזנת נתונים'!F54="","",'סיכום לועדה- הזנת נתונים'!F54)</f>
        <v/>
      </c>
      <c r="G54" s="378" t="str">
        <f>IF('סיכום לועדה- הזנת נתונים'!G54="","",'סיכום לועדה- הזנת נתונים'!G54)</f>
        <v/>
      </c>
      <c r="H54" s="378" t="str">
        <f>IF('סיכום לועדה- הזנת נתונים'!H54="","",'סיכום לועדה- הזנת נתונים'!H54)</f>
        <v/>
      </c>
      <c r="I54" s="378" t="str">
        <f>IF('סיכום לועדה- הזנת נתונים'!I54="","",'סיכום לועדה- הזנת נתונים'!I54)</f>
        <v/>
      </c>
      <c r="J54" s="379" t="str">
        <f>IF('סיכום לועדה- הזנת נתונים'!J54="","",'סיכום לועדה- הזנת נתונים'!J54)</f>
        <v/>
      </c>
      <c r="K54" s="380" t="str">
        <f>IF('סיכום לועדה- הזנת נתונים'!K54="","",'סיכום לועדה- הזנת נתונים'!K54)</f>
        <v/>
      </c>
      <c r="L54" s="380" t="str">
        <f>IF('סיכום לועדה- הזנת נתונים'!L54="","",'סיכום לועדה- הזנת נתונים'!L54)</f>
        <v/>
      </c>
      <c r="M54" s="380" t="str">
        <f>IF('סיכום לועדה- הזנת נתונים'!M54="","",'סיכום לועדה- הזנת נתונים'!M54)</f>
        <v/>
      </c>
      <c r="N54" s="380" t="str">
        <f>IF('סיכום לועדה- הזנת נתונים'!N54="","",'סיכום לועדה- הזנת נתונים'!N54)</f>
        <v/>
      </c>
      <c r="O54" s="376" t="str">
        <f>IF('סיכום לועדה- הזנת נתונים'!O54="","",'סיכום לועדה- הזנת נתונים'!O54)</f>
        <v/>
      </c>
      <c r="P54" s="238" t="str">
        <f>IF('סיכום לועדה- הזנת נתונים'!P54="","",'סיכום לועדה- הזנת נתונים'!P54)</f>
        <v/>
      </c>
      <c r="Q54" s="44" t="str">
        <f>IF($F54="","",I54-#REF!)</f>
        <v/>
      </c>
      <c r="R54" s="45" t="str">
        <f>IF($F54="","",IFERROR(N54/#REF!-1,0))</f>
        <v/>
      </c>
      <c r="S54" s="46" t="str">
        <f t="shared" si="1"/>
        <v/>
      </c>
      <c r="T54" s="46" t="str">
        <f t="shared" si="2"/>
        <v/>
      </c>
      <c r="U54" s="47" t="str">
        <f t="shared" si="3"/>
        <v/>
      </c>
      <c r="AR54" s="46" t="b">
        <f t="shared" si="4"/>
        <v>0</v>
      </c>
      <c r="AS54" s="48"/>
      <c r="AT54" s="49">
        <f t="shared" si="5"/>
        <v>2100000</v>
      </c>
    </row>
    <row r="55" spans="2:46" ht="16.5" hidden="1" thickBot="1" x14ac:dyDescent="0.3">
      <c r="B55" s="377" t="str">
        <f t="shared" si="0"/>
        <v/>
      </c>
      <c r="C55" s="64" t="str">
        <f>IF('סיכום לועדה- הזנת נתונים'!C55="","",'סיכום לועדה- הזנת נתונים'!C55)</f>
        <v/>
      </c>
      <c r="D55" s="64" t="str">
        <f>IF('סיכום לועדה- הזנת נתונים'!D55="","",'סיכום לועדה- הזנת נתונים'!D55)</f>
        <v/>
      </c>
      <c r="E55" s="64" t="str">
        <f>IF('סיכום לועדה- הזנת נתונים'!E55="","",'סיכום לועדה- הזנת נתונים'!E55)</f>
        <v/>
      </c>
      <c r="F55" s="381" t="str">
        <f>IF('סיכום לועדה- הזנת נתונים'!F55="","",'סיכום לועדה- הזנת נתונים'!F55)</f>
        <v/>
      </c>
      <c r="G55" s="378" t="str">
        <f>IF('סיכום לועדה- הזנת נתונים'!G55="","",'סיכום לועדה- הזנת נתונים'!G55)</f>
        <v/>
      </c>
      <c r="H55" s="378" t="str">
        <f>IF('סיכום לועדה- הזנת נתונים'!H55="","",'סיכום לועדה- הזנת נתונים'!H55)</f>
        <v/>
      </c>
      <c r="I55" s="378" t="str">
        <f>IF('סיכום לועדה- הזנת נתונים'!I55="","",'סיכום לועדה- הזנת נתונים'!I55)</f>
        <v/>
      </c>
      <c r="J55" s="379" t="str">
        <f>IF('סיכום לועדה- הזנת נתונים'!J55="","",'סיכום לועדה- הזנת נתונים'!J55)</f>
        <v/>
      </c>
      <c r="K55" s="380" t="str">
        <f>IF('סיכום לועדה- הזנת נתונים'!K55="","",'סיכום לועדה- הזנת נתונים'!K55)</f>
        <v/>
      </c>
      <c r="L55" s="380" t="str">
        <f>IF('סיכום לועדה- הזנת נתונים'!L55="","",'סיכום לועדה- הזנת נתונים'!L55)</f>
        <v/>
      </c>
      <c r="M55" s="380" t="str">
        <f>IF('סיכום לועדה- הזנת נתונים'!M55="","",'סיכום לועדה- הזנת נתונים'!M55)</f>
        <v/>
      </c>
      <c r="N55" s="380" t="str">
        <f>IF('סיכום לועדה- הזנת נתונים'!N55="","",'סיכום לועדה- הזנת נתונים'!N55)</f>
        <v/>
      </c>
      <c r="O55" s="376" t="str">
        <f>IF('סיכום לועדה- הזנת נתונים'!O55="","",'סיכום לועדה- הזנת נתונים'!O55)</f>
        <v/>
      </c>
      <c r="P55" s="238" t="str">
        <f>IF('סיכום לועדה- הזנת נתונים'!P55="","",'סיכום לועדה- הזנת נתונים'!P55)</f>
        <v/>
      </c>
      <c r="Q55" s="44" t="str">
        <f>IF($F55="","",I55-#REF!)</f>
        <v/>
      </c>
      <c r="R55" s="45" t="str">
        <f>IF($F55="","",IFERROR(N55/#REF!-1,0))</f>
        <v/>
      </c>
      <c r="S55" s="46" t="str">
        <f t="shared" si="1"/>
        <v/>
      </c>
      <c r="T55" s="46" t="str">
        <f t="shared" si="2"/>
        <v/>
      </c>
      <c r="U55" s="47" t="str">
        <f t="shared" si="3"/>
        <v/>
      </c>
      <c r="AR55" s="46" t="b">
        <f t="shared" si="4"/>
        <v>0</v>
      </c>
      <c r="AS55" s="48"/>
      <c r="AT55" s="49">
        <f t="shared" si="5"/>
        <v>2100000</v>
      </c>
    </row>
    <row r="56" spans="2:46" ht="16.5" hidden="1" thickBot="1" x14ac:dyDescent="0.3">
      <c r="B56" s="377" t="str">
        <f t="shared" si="0"/>
        <v/>
      </c>
      <c r="C56" s="64" t="str">
        <f>IF('סיכום לועדה- הזנת נתונים'!C56="","",'סיכום לועדה- הזנת נתונים'!C56)</f>
        <v/>
      </c>
      <c r="D56" s="64" t="str">
        <f>IF('סיכום לועדה- הזנת נתונים'!D56="","",'סיכום לועדה- הזנת נתונים'!D56)</f>
        <v/>
      </c>
      <c r="E56" s="64" t="str">
        <f>IF('סיכום לועדה- הזנת נתונים'!E56="","",'סיכום לועדה- הזנת נתונים'!E56)</f>
        <v/>
      </c>
      <c r="F56" s="381" t="str">
        <f>IF('סיכום לועדה- הזנת נתונים'!F56="","",'סיכום לועדה- הזנת נתונים'!F56)</f>
        <v/>
      </c>
      <c r="G56" s="378" t="str">
        <f>IF('סיכום לועדה- הזנת נתונים'!G56="","",'סיכום לועדה- הזנת נתונים'!G56)</f>
        <v/>
      </c>
      <c r="H56" s="378" t="str">
        <f>IF('סיכום לועדה- הזנת נתונים'!H56="","",'סיכום לועדה- הזנת נתונים'!H56)</f>
        <v/>
      </c>
      <c r="I56" s="378" t="str">
        <f>IF('סיכום לועדה- הזנת נתונים'!I56="","",'סיכום לועדה- הזנת נתונים'!I56)</f>
        <v/>
      </c>
      <c r="J56" s="379" t="str">
        <f>IF('סיכום לועדה- הזנת נתונים'!J56="","",'סיכום לועדה- הזנת נתונים'!J56)</f>
        <v/>
      </c>
      <c r="K56" s="380" t="str">
        <f>IF('סיכום לועדה- הזנת נתונים'!K56="","",'סיכום לועדה- הזנת נתונים'!K56)</f>
        <v/>
      </c>
      <c r="L56" s="380" t="str">
        <f>IF('סיכום לועדה- הזנת נתונים'!L56="","",'סיכום לועדה- הזנת נתונים'!L56)</f>
        <v/>
      </c>
      <c r="M56" s="380" t="str">
        <f>IF('סיכום לועדה- הזנת נתונים'!M56="","",'סיכום לועדה- הזנת נתונים'!M56)</f>
        <v/>
      </c>
      <c r="N56" s="380" t="str">
        <f>IF('סיכום לועדה- הזנת נתונים'!N56="","",'סיכום לועדה- הזנת נתונים'!N56)</f>
        <v/>
      </c>
      <c r="O56" s="376" t="str">
        <f>IF('סיכום לועדה- הזנת נתונים'!O56="","",'סיכום לועדה- הזנת נתונים'!O56)</f>
        <v/>
      </c>
      <c r="P56" s="238" t="str">
        <f>IF('סיכום לועדה- הזנת נתונים'!P56="","",'סיכום לועדה- הזנת נתונים'!P56)</f>
        <v/>
      </c>
      <c r="Q56" s="44" t="str">
        <f>IF($F56="","",I56-#REF!)</f>
        <v/>
      </c>
      <c r="R56" s="45" t="str">
        <f>IF($F56="","",IFERROR(N56/#REF!-1,0))</f>
        <v/>
      </c>
      <c r="S56" s="46" t="str">
        <f t="shared" si="1"/>
        <v/>
      </c>
      <c r="T56" s="46" t="str">
        <f t="shared" si="2"/>
        <v/>
      </c>
      <c r="U56" s="47" t="str">
        <f t="shared" si="3"/>
        <v/>
      </c>
      <c r="AR56" s="46" t="b">
        <f t="shared" si="4"/>
        <v>0</v>
      </c>
      <c r="AS56" s="48"/>
      <c r="AT56" s="49">
        <f t="shared" si="5"/>
        <v>2100000</v>
      </c>
    </row>
    <row r="57" spans="2:46" ht="16.5" hidden="1" thickBot="1" x14ac:dyDescent="0.3">
      <c r="B57" s="377" t="str">
        <f t="shared" si="0"/>
        <v/>
      </c>
      <c r="C57" s="64" t="str">
        <f>IF('סיכום לועדה- הזנת נתונים'!C57="","",'סיכום לועדה- הזנת נתונים'!C57)</f>
        <v/>
      </c>
      <c r="D57" s="64" t="str">
        <f>IF('סיכום לועדה- הזנת נתונים'!D57="","",'סיכום לועדה- הזנת נתונים'!D57)</f>
        <v/>
      </c>
      <c r="E57" s="64" t="str">
        <f>IF('סיכום לועדה- הזנת נתונים'!E57="","",'סיכום לועדה- הזנת נתונים'!E57)</f>
        <v/>
      </c>
      <c r="F57" s="381" t="str">
        <f>IF('סיכום לועדה- הזנת נתונים'!F57="","",'סיכום לועדה- הזנת נתונים'!F57)</f>
        <v/>
      </c>
      <c r="G57" s="378" t="str">
        <f>IF('סיכום לועדה- הזנת נתונים'!G57="","",'סיכום לועדה- הזנת נתונים'!G57)</f>
        <v/>
      </c>
      <c r="H57" s="378" t="str">
        <f>IF('סיכום לועדה- הזנת נתונים'!H57="","",'סיכום לועדה- הזנת נתונים'!H57)</f>
        <v/>
      </c>
      <c r="I57" s="378" t="str">
        <f>IF('סיכום לועדה- הזנת נתונים'!I57="","",'סיכום לועדה- הזנת נתונים'!I57)</f>
        <v/>
      </c>
      <c r="J57" s="379" t="str">
        <f>IF('סיכום לועדה- הזנת נתונים'!J57="","",'סיכום לועדה- הזנת נתונים'!J57)</f>
        <v/>
      </c>
      <c r="K57" s="380" t="str">
        <f>IF('סיכום לועדה- הזנת נתונים'!K57="","",'סיכום לועדה- הזנת נתונים'!K57)</f>
        <v/>
      </c>
      <c r="L57" s="380" t="str">
        <f>IF('סיכום לועדה- הזנת נתונים'!L57="","",'סיכום לועדה- הזנת נתונים'!L57)</f>
        <v/>
      </c>
      <c r="M57" s="380" t="str">
        <f>IF('סיכום לועדה- הזנת נתונים'!M57="","",'סיכום לועדה- הזנת נתונים'!M57)</f>
        <v/>
      </c>
      <c r="N57" s="380" t="str">
        <f>IF('סיכום לועדה- הזנת נתונים'!N57="","",'סיכום לועדה- הזנת נתונים'!N57)</f>
        <v/>
      </c>
      <c r="O57" s="376" t="str">
        <f>IF('סיכום לועדה- הזנת נתונים'!O57="","",'סיכום לועדה- הזנת נתונים'!O57)</f>
        <v/>
      </c>
      <c r="P57" s="238" t="str">
        <f>IF('סיכום לועדה- הזנת נתונים'!P57="","",'סיכום לועדה- הזנת נתונים'!P57)</f>
        <v/>
      </c>
      <c r="Q57" s="44" t="str">
        <f>IF($F57="","",I57-#REF!)</f>
        <v/>
      </c>
      <c r="R57" s="45" t="str">
        <f>IF($F57="","",IFERROR(N57/#REF!-1,0))</f>
        <v/>
      </c>
      <c r="S57" s="46" t="str">
        <f t="shared" si="1"/>
        <v/>
      </c>
      <c r="T57" s="46" t="str">
        <f t="shared" si="2"/>
        <v/>
      </c>
      <c r="U57" s="47" t="str">
        <f t="shared" si="3"/>
        <v/>
      </c>
      <c r="AR57" s="46" t="b">
        <f t="shared" si="4"/>
        <v>0</v>
      </c>
      <c r="AS57" s="48"/>
      <c r="AT57" s="49">
        <f t="shared" si="5"/>
        <v>2100000</v>
      </c>
    </row>
    <row r="58" spans="2:46" ht="16.5" hidden="1" thickBot="1" x14ac:dyDescent="0.3">
      <c r="B58" s="377" t="str">
        <f t="shared" si="0"/>
        <v/>
      </c>
      <c r="C58" s="64" t="str">
        <f>IF('סיכום לועדה- הזנת נתונים'!C58="","",'סיכום לועדה- הזנת נתונים'!C58)</f>
        <v/>
      </c>
      <c r="D58" s="64" t="str">
        <f>IF('סיכום לועדה- הזנת נתונים'!D58="","",'סיכום לועדה- הזנת נתונים'!D58)</f>
        <v/>
      </c>
      <c r="E58" s="64" t="str">
        <f>IF('סיכום לועדה- הזנת נתונים'!E58="","",'סיכום לועדה- הזנת נתונים'!E58)</f>
        <v/>
      </c>
      <c r="F58" s="381" t="str">
        <f>IF('סיכום לועדה- הזנת נתונים'!F58="","",'סיכום לועדה- הזנת נתונים'!F58)</f>
        <v/>
      </c>
      <c r="G58" s="378" t="str">
        <f>IF('סיכום לועדה- הזנת נתונים'!G58="","",'סיכום לועדה- הזנת נתונים'!G58)</f>
        <v/>
      </c>
      <c r="H58" s="378" t="str">
        <f>IF('סיכום לועדה- הזנת נתונים'!H58="","",'סיכום לועדה- הזנת נתונים'!H58)</f>
        <v/>
      </c>
      <c r="I58" s="378" t="str">
        <f>IF('סיכום לועדה- הזנת נתונים'!I58="","",'סיכום לועדה- הזנת נתונים'!I58)</f>
        <v/>
      </c>
      <c r="J58" s="379" t="str">
        <f>IF('סיכום לועדה- הזנת נתונים'!J58="","",'סיכום לועדה- הזנת נתונים'!J58)</f>
        <v/>
      </c>
      <c r="K58" s="380" t="str">
        <f>IF('סיכום לועדה- הזנת נתונים'!K58="","",'סיכום לועדה- הזנת נתונים'!K58)</f>
        <v/>
      </c>
      <c r="L58" s="380" t="str">
        <f>IF('סיכום לועדה- הזנת נתונים'!L58="","",'סיכום לועדה- הזנת נתונים'!L58)</f>
        <v/>
      </c>
      <c r="M58" s="380" t="str">
        <f>IF('סיכום לועדה- הזנת נתונים'!M58="","",'סיכום לועדה- הזנת נתונים'!M58)</f>
        <v/>
      </c>
      <c r="N58" s="380" t="str">
        <f>IF('סיכום לועדה- הזנת נתונים'!N58="","",'סיכום לועדה- הזנת נתונים'!N58)</f>
        <v/>
      </c>
      <c r="O58" s="376" t="str">
        <f>IF('סיכום לועדה- הזנת נתונים'!O58="","",'סיכום לועדה- הזנת נתונים'!O58)</f>
        <v/>
      </c>
      <c r="P58" s="238" t="str">
        <f>IF('סיכום לועדה- הזנת נתונים'!P58="","",'סיכום לועדה- הזנת נתונים'!P58)</f>
        <v/>
      </c>
      <c r="Q58" s="44" t="str">
        <f>IF($F58="","",I58-#REF!)</f>
        <v/>
      </c>
      <c r="R58" s="45" t="str">
        <f>IF($F58="","",IFERROR(N58/#REF!-1,0))</f>
        <v/>
      </c>
      <c r="S58" s="46" t="str">
        <f t="shared" si="1"/>
        <v/>
      </c>
      <c r="T58" s="46" t="str">
        <f t="shared" si="2"/>
        <v/>
      </c>
      <c r="U58" s="47" t="str">
        <f t="shared" si="3"/>
        <v/>
      </c>
      <c r="AR58" s="46" t="b">
        <f t="shared" si="4"/>
        <v>0</v>
      </c>
      <c r="AS58" s="48"/>
      <c r="AT58" s="49">
        <f t="shared" si="5"/>
        <v>2100000</v>
      </c>
    </row>
    <row r="59" spans="2:46" ht="16.5" hidden="1" thickBot="1" x14ac:dyDescent="0.3">
      <c r="B59" s="377" t="str">
        <f t="shared" si="0"/>
        <v/>
      </c>
      <c r="C59" s="64" t="str">
        <f>IF('סיכום לועדה- הזנת נתונים'!C59="","",'סיכום לועדה- הזנת נתונים'!C59)</f>
        <v/>
      </c>
      <c r="D59" s="64" t="str">
        <f>IF('סיכום לועדה- הזנת נתונים'!D59="","",'סיכום לועדה- הזנת נתונים'!D59)</f>
        <v/>
      </c>
      <c r="E59" s="64" t="str">
        <f>IF('סיכום לועדה- הזנת נתונים'!E59="","",'סיכום לועדה- הזנת נתונים'!E59)</f>
        <v/>
      </c>
      <c r="F59" s="381" t="str">
        <f>IF('סיכום לועדה- הזנת נתונים'!F59="","",'סיכום לועדה- הזנת נתונים'!F59)</f>
        <v/>
      </c>
      <c r="G59" s="378" t="str">
        <f>IF('סיכום לועדה- הזנת נתונים'!G59="","",'סיכום לועדה- הזנת נתונים'!G59)</f>
        <v/>
      </c>
      <c r="H59" s="378" t="str">
        <f>IF('סיכום לועדה- הזנת נתונים'!H59="","",'סיכום לועדה- הזנת נתונים'!H59)</f>
        <v/>
      </c>
      <c r="I59" s="378" t="str">
        <f>IF('סיכום לועדה- הזנת נתונים'!I59="","",'סיכום לועדה- הזנת נתונים'!I59)</f>
        <v/>
      </c>
      <c r="J59" s="379" t="str">
        <f>IF('סיכום לועדה- הזנת נתונים'!J59="","",'סיכום לועדה- הזנת נתונים'!J59)</f>
        <v/>
      </c>
      <c r="K59" s="380" t="str">
        <f>IF('סיכום לועדה- הזנת נתונים'!K59="","",'סיכום לועדה- הזנת נתונים'!K59)</f>
        <v/>
      </c>
      <c r="L59" s="380" t="str">
        <f>IF('סיכום לועדה- הזנת נתונים'!L59="","",'סיכום לועדה- הזנת נתונים'!L59)</f>
        <v/>
      </c>
      <c r="M59" s="380" t="str">
        <f>IF('סיכום לועדה- הזנת נתונים'!M59="","",'סיכום לועדה- הזנת נתונים'!M59)</f>
        <v/>
      </c>
      <c r="N59" s="380" t="str">
        <f>IF('סיכום לועדה- הזנת נתונים'!N59="","",'סיכום לועדה- הזנת נתונים'!N59)</f>
        <v/>
      </c>
      <c r="O59" s="376" t="str">
        <f>IF('סיכום לועדה- הזנת נתונים'!O59="","",'סיכום לועדה- הזנת נתונים'!O59)</f>
        <v/>
      </c>
      <c r="P59" s="238" t="str">
        <f>IF('סיכום לועדה- הזנת נתונים'!P59="","",'סיכום לועדה- הזנת נתונים'!P59)</f>
        <v/>
      </c>
      <c r="Q59" s="44" t="str">
        <f>IF($F59="","",I59-#REF!)</f>
        <v/>
      </c>
      <c r="R59" s="45" t="str">
        <f>IF($F59="","",IFERROR(N59/#REF!-1,0))</f>
        <v/>
      </c>
      <c r="S59" s="46" t="str">
        <f t="shared" si="1"/>
        <v/>
      </c>
      <c r="T59" s="46" t="str">
        <f t="shared" si="2"/>
        <v/>
      </c>
      <c r="U59" s="47" t="str">
        <f t="shared" si="3"/>
        <v/>
      </c>
      <c r="AR59" s="46" t="b">
        <f t="shared" si="4"/>
        <v>0</v>
      </c>
      <c r="AS59" s="48"/>
      <c r="AT59" s="49">
        <f t="shared" si="5"/>
        <v>2100000</v>
      </c>
    </row>
    <row r="60" spans="2:46" ht="16.5" hidden="1" thickBot="1" x14ac:dyDescent="0.3">
      <c r="B60" s="377" t="str">
        <f t="shared" si="0"/>
        <v/>
      </c>
      <c r="C60" s="64" t="str">
        <f>IF('סיכום לועדה- הזנת נתונים'!C60="","",'סיכום לועדה- הזנת נתונים'!C60)</f>
        <v/>
      </c>
      <c r="D60" s="64" t="str">
        <f>IF('סיכום לועדה- הזנת נתונים'!D60="","",'סיכום לועדה- הזנת נתונים'!D60)</f>
        <v/>
      </c>
      <c r="E60" s="64" t="str">
        <f>IF('סיכום לועדה- הזנת נתונים'!E60="","",'סיכום לועדה- הזנת נתונים'!E60)</f>
        <v/>
      </c>
      <c r="F60" s="381" t="str">
        <f>IF('סיכום לועדה- הזנת נתונים'!F60="","",'סיכום לועדה- הזנת נתונים'!F60)</f>
        <v/>
      </c>
      <c r="G60" s="378" t="str">
        <f>IF('סיכום לועדה- הזנת נתונים'!G60="","",'סיכום לועדה- הזנת נתונים'!G60)</f>
        <v/>
      </c>
      <c r="H60" s="378" t="str">
        <f>IF('סיכום לועדה- הזנת נתונים'!H60="","",'סיכום לועדה- הזנת נתונים'!H60)</f>
        <v/>
      </c>
      <c r="I60" s="378" t="str">
        <f>IF('סיכום לועדה- הזנת נתונים'!I60="","",'סיכום לועדה- הזנת נתונים'!I60)</f>
        <v/>
      </c>
      <c r="J60" s="379" t="str">
        <f>IF('סיכום לועדה- הזנת נתונים'!J60="","",'סיכום לועדה- הזנת נתונים'!J60)</f>
        <v/>
      </c>
      <c r="K60" s="380" t="str">
        <f>IF('סיכום לועדה- הזנת נתונים'!K60="","",'סיכום לועדה- הזנת נתונים'!K60)</f>
        <v/>
      </c>
      <c r="L60" s="380" t="str">
        <f>IF('סיכום לועדה- הזנת נתונים'!L60="","",'סיכום לועדה- הזנת נתונים'!L60)</f>
        <v/>
      </c>
      <c r="M60" s="380" t="str">
        <f>IF('סיכום לועדה- הזנת נתונים'!M60="","",'סיכום לועדה- הזנת נתונים'!M60)</f>
        <v/>
      </c>
      <c r="N60" s="380" t="str">
        <f>IF('סיכום לועדה- הזנת נתונים'!N60="","",'סיכום לועדה- הזנת נתונים'!N60)</f>
        <v/>
      </c>
      <c r="O60" s="376" t="str">
        <f>IF('סיכום לועדה- הזנת נתונים'!O60="","",'סיכום לועדה- הזנת נתונים'!O60)</f>
        <v/>
      </c>
      <c r="P60" s="238" t="str">
        <f>IF('סיכום לועדה- הזנת נתונים'!P60="","",'סיכום לועדה- הזנת נתונים'!P60)</f>
        <v/>
      </c>
      <c r="Q60" s="44" t="str">
        <f>IF($F60="","",I60-#REF!)</f>
        <v/>
      </c>
      <c r="R60" s="45" t="str">
        <f>IF($F60="","",IFERROR(N60/#REF!-1,0))</f>
        <v/>
      </c>
      <c r="S60" s="46" t="str">
        <f t="shared" si="1"/>
        <v/>
      </c>
      <c r="T60" s="46" t="str">
        <f t="shared" si="2"/>
        <v/>
      </c>
      <c r="U60" s="47" t="str">
        <f t="shared" si="3"/>
        <v/>
      </c>
      <c r="AR60" s="46" t="b">
        <f t="shared" si="4"/>
        <v>0</v>
      </c>
      <c r="AS60" s="48"/>
      <c r="AT60" s="49">
        <f t="shared" si="5"/>
        <v>2100000</v>
      </c>
    </row>
    <row r="61" spans="2:46" ht="16.5" hidden="1" thickBot="1" x14ac:dyDescent="0.3">
      <c r="B61" s="377" t="str">
        <f t="shared" si="0"/>
        <v/>
      </c>
      <c r="C61" s="64" t="str">
        <f>IF('סיכום לועדה- הזנת נתונים'!C61="","",'סיכום לועדה- הזנת נתונים'!C61)</f>
        <v/>
      </c>
      <c r="D61" s="64" t="str">
        <f>IF('סיכום לועדה- הזנת נתונים'!D61="","",'סיכום לועדה- הזנת נתונים'!D61)</f>
        <v/>
      </c>
      <c r="E61" s="64" t="str">
        <f>IF('סיכום לועדה- הזנת נתונים'!E61="","",'סיכום לועדה- הזנת נתונים'!E61)</f>
        <v/>
      </c>
      <c r="F61" s="381" t="str">
        <f>IF('סיכום לועדה- הזנת נתונים'!F61="","",'סיכום לועדה- הזנת נתונים'!F61)</f>
        <v/>
      </c>
      <c r="G61" s="378" t="str">
        <f>IF('סיכום לועדה- הזנת נתונים'!G61="","",'סיכום לועדה- הזנת נתונים'!G61)</f>
        <v/>
      </c>
      <c r="H61" s="378" t="str">
        <f>IF('סיכום לועדה- הזנת נתונים'!H61="","",'סיכום לועדה- הזנת נתונים'!H61)</f>
        <v/>
      </c>
      <c r="I61" s="378" t="str">
        <f>IF('סיכום לועדה- הזנת נתונים'!I61="","",'סיכום לועדה- הזנת נתונים'!I61)</f>
        <v/>
      </c>
      <c r="J61" s="379" t="str">
        <f>IF('סיכום לועדה- הזנת נתונים'!J61="","",'סיכום לועדה- הזנת נתונים'!J61)</f>
        <v/>
      </c>
      <c r="K61" s="380" t="str">
        <f>IF('סיכום לועדה- הזנת נתונים'!K61="","",'סיכום לועדה- הזנת נתונים'!K61)</f>
        <v/>
      </c>
      <c r="L61" s="380" t="str">
        <f>IF('סיכום לועדה- הזנת נתונים'!L61="","",'סיכום לועדה- הזנת נתונים'!L61)</f>
        <v/>
      </c>
      <c r="M61" s="380" t="str">
        <f>IF('סיכום לועדה- הזנת נתונים'!M61="","",'סיכום לועדה- הזנת נתונים'!M61)</f>
        <v/>
      </c>
      <c r="N61" s="380" t="str">
        <f>IF('סיכום לועדה- הזנת נתונים'!N61="","",'סיכום לועדה- הזנת נתונים'!N61)</f>
        <v/>
      </c>
      <c r="O61" s="376" t="str">
        <f>IF('סיכום לועדה- הזנת נתונים'!O61="","",'סיכום לועדה- הזנת נתונים'!O61)</f>
        <v/>
      </c>
      <c r="P61" s="238" t="str">
        <f>IF('סיכום לועדה- הזנת נתונים'!P61="","",'סיכום לועדה- הזנת נתונים'!P61)</f>
        <v/>
      </c>
      <c r="Q61" s="44" t="str">
        <f>IF($F61="","",I61-#REF!)</f>
        <v/>
      </c>
      <c r="R61" s="45" t="str">
        <f>IF($F61="","",IFERROR(N61/#REF!-1,0))</f>
        <v/>
      </c>
      <c r="S61" s="46" t="str">
        <f t="shared" si="1"/>
        <v/>
      </c>
      <c r="T61" s="46" t="str">
        <f t="shared" si="2"/>
        <v/>
      </c>
      <c r="U61" s="47" t="str">
        <f t="shared" si="3"/>
        <v/>
      </c>
      <c r="AR61" s="46" t="b">
        <f t="shared" si="4"/>
        <v>0</v>
      </c>
      <c r="AS61" s="48"/>
      <c r="AT61" s="49">
        <f t="shared" si="5"/>
        <v>2100000</v>
      </c>
    </row>
    <row r="62" spans="2:46" ht="16.5" hidden="1" thickBot="1" x14ac:dyDescent="0.3">
      <c r="B62" s="377" t="str">
        <f t="shared" si="0"/>
        <v/>
      </c>
      <c r="C62" s="64" t="str">
        <f>IF('סיכום לועדה- הזנת נתונים'!C62="","",'סיכום לועדה- הזנת נתונים'!C62)</f>
        <v/>
      </c>
      <c r="D62" s="64" t="str">
        <f>IF('סיכום לועדה- הזנת נתונים'!D62="","",'סיכום לועדה- הזנת נתונים'!D62)</f>
        <v/>
      </c>
      <c r="E62" s="64" t="str">
        <f>IF('סיכום לועדה- הזנת נתונים'!E62="","",'סיכום לועדה- הזנת נתונים'!E62)</f>
        <v/>
      </c>
      <c r="F62" s="381" t="str">
        <f>IF('סיכום לועדה- הזנת נתונים'!F62="","",'סיכום לועדה- הזנת נתונים'!F62)</f>
        <v/>
      </c>
      <c r="G62" s="378" t="str">
        <f>IF('סיכום לועדה- הזנת נתונים'!G62="","",'סיכום לועדה- הזנת נתונים'!G62)</f>
        <v/>
      </c>
      <c r="H62" s="378" t="str">
        <f>IF('סיכום לועדה- הזנת נתונים'!H62="","",'סיכום לועדה- הזנת נתונים'!H62)</f>
        <v/>
      </c>
      <c r="I62" s="378" t="str">
        <f>IF('סיכום לועדה- הזנת נתונים'!I62="","",'סיכום לועדה- הזנת נתונים'!I62)</f>
        <v/>
      </c>
      <c r="J62" s="379" t="str">
        <f>IF('סיכום לועדה- הזנת נתונים'!J62="","",'סיכום לועדה- הזנת נתונים'!J62)</f>
        <v/>
      </c>
      <c r="K62" s="380" t="str">
        <f>IF('סיכום לועדה- הזנת נתונים'!K62="","",'סיכום לועדה- הזנת נתונים'!K62)</f>
        <v/>
      </c>
      <c r="L62" s="380" t="str">
        <f>IF('סיכום לועדה- הזנת נתונים'!L62="","",'סיכום לועדה- הזנת נתונים'!L62)</f>
        <v/>
      </c>
      <c r="M62" s="380" t="str">
        <f>IF('סיכום לועדה- הזנת נתונים'!M62="","",'סיכום לועדה- הזנת נתונים'!M62)</f>
        <v/>
      </c>
      <c r="N62" s="380" t="str">
        <f>IF('סיכום לועדה- הזנת נתונים'!N62="","",'סיכום לועדה- הזנת נתונים'!N62)</f>
        <v/>
      </c>
      <c r="O62" s="376" t="str">
        <f>IF('סיכום לועדה- הזנת נתונים'!O62="","",'סיכום לועדה- הזנת נתונים'!O62)</f>
        <v/>
      </c>
      <c r="P62" s="238" t="str">
        <f>IF('סיכום לועדה- הזנת נתונים'!P62="","",'סיכום לועדה- הזנת נתונים'!P62)</f>
        <v/>
      </c>
      <c r="Q62" s="44" t="str">
        <f>IF($F62="","",I62-#REF!)</f>
        <v/>
      </c>
      <c r="R62" s="45" t="str">
        <f>IF($F62="","",IFERROR(N62/#REF!-1,0))</f>
        <v/>
      </c>
      <c r="S62" s="46" t="str">
        <f t="shared" si="1"/>
        <v/>
      </c>
      <c r="T62" s="46" t="str">
        <f t="shared" si="2"/>
        <v/>
      </c>
      <c r="U62" s="47" t="str">
        <f t="shared" si="3"/>
        <v/>
      </c>
      <c r="AR62" s="46" t="b">
        <f t="shared" si="4"/>
        <v>0</v>
      </c>
      <c r="AS62" s="48"/>
      <c r="AT62" s="49">
        <f t="shared" si="5"/>
        <v>2100000</v>
      </c>
    </row>
    <row r="63" spans="2:46" ht="16.5" hidden="1" thickBot="1" x14ac:dyDescent="0.3">
      <c r="B63" s="377" t="str">
        <f t="shared" si="0"/>
        <v/>
      </c>
      <c r="C63" s="64" t="str">
        <f>IF('סיכום לועדה- הזנת נתונים'!C63="","",'סיכום לועדה- הזנת נתונים'!C63)</f>
        <v/>
      </c>
      <c r="D63" s="64" t="str">
        <f>IF('סיכום לועדה- הזנת נתונים'!D63="","",'סיכום לועדה- הזנת נתונים'!D63)</f>
        <v/>
      </c>
      <c r="E63" s="64" t="str">
        <f>IF('סיכום לועדה- הזנת נתונים'!E63="","",'סיכום לועדה- הזנת נתונים'!E63)</f>
        <v/>
      </c>
      <c r="F63" s="381" t="str">
        <f>IF('סיכום לועדה- הזנת נתונים'!F63="","",'סיכום לועדה- הזנת נתונים'!F63)</f>
        <v/>
      </c>
      <c r="G63" s="378" t="str">
        <f>IF('סיכום לועדה- הזנת נתונים'!G63="","",'סיכום לועדה- הזנת נתונים'!G63)</f>
        <v/>
      </c>
      <c r="H63" s="378" t="str">
        <f>IF('סיכום לועדה- הזנת נתונים'!H63="","",'סיכום לועדה- הזנת נתונים'!H63)</f>
        <v/>
      </c>
      <c r="I63" s="378" t="str">
        <f>IF('סיכום לועדה- הזנת נתונים'!I63="","",'סיכום לועדה- הזנת נתונים'!I63)</f>
        <v/>
      </c>
      <c r="J63" s="379" t="str">
        <f>IF('סיכום לועדה- הזנת נתונים'!J63="","",'סיכום לועדה- הזנת נתונים'!J63)</f>
        <v/>
      </c>
      <c r="K63" s="380" t="str">
        <f>IF('סיכום לועדה- הזנת נתונים'!K63="","",'סיכום לועדה- הזנת נתונים'!K63)</f>
        <v/>
      </c>
      <c r="L63" s="380" t="str">
        <f>IF('סיכום לועדה- הזנת נתונים'!L63="","",'סיכום לועדה- הזנת נתונים'!L63)</f>
        <v/>
      </c>
      <c r="M63" s="380" t="str">
        <f>IF('סיכום לועדה- הזנת נתונים'!M63="","",'סיכום לועדה- הזנת נתונים'!M63)</f>
        <v/>
      </c>
      <c r="N63" s="380" t="str">
        <f>IF('סיכום לועדה- הזנת נתונים'!N63="","",'סיכום לועדה- הזנת נתונים'!N63)</f>
        <v/>
      </c>
      <c r="O63" s="376" t="str">
        <f>IF('סיכום לועדה- הזנת נתונים'!O63="","",'סיכום לועדה- הזנת נתונים'!O63)</f>
        <v/>
      </c>
      <c r="P63" s="238" t="str">
        <f>IF('סיכום לועדה- הזנת נתונים'!P63="","",'סיכום לועדה- הזנת נתונים'!P63)</f>
        <v/>
      </c>
      <c r="Q63" s="44" t="str">
        <f>IF($F63="","",I63-#REF!)</f>
        <v/>
      </c>
      <c r="R63" s="45" t="str">
        <f>IF($F63="","",IFERROR(N63/#REF!-1,0))</f>
        <v/>
      </c>
      <c r="S63" s="46" t="str">
        <f t="shared" ref="S63:S94" si="6">IF($F63="","",IF(ABS(Q63)&gt;=$S$29,"הצג חריגים","הצג לא חריגים"))</f>
        <v/>
      </c>
      <c r="T63" s="46" t="str">
        <f t="shared" ref="T63:T94" si="7">IF($F63="","",IF(ABS(R63)&gt;=$T$29,"הצג חריגים","הצג לא חריגים"))</f>
        <v/>
      </c>
      <c r="U63" s="47" t="str">
        <f t="shared" ref="U63:U94" si="8">IF(F63="","",N63/$C$2)</f>
        <v/>
      </c>
      <c r="AR63" s="46" t="b">
        <f t="shared" ref="AR63:AR94" si="9">F63&lt;&gt;""</f>
        <v>0</v>
      </c>
      <c r="AS63" s="48"/>
      <c r="AT63" s="49">
        <f t="shared" ref="AT63:AT94" si="10">$C$2</f>
        <v>2100000</v>
      </c>
    </row>
    <row r="64" spans="2:46" ht="16.5" hidden="1" thickBot="1" x14ac:dyDescent="0.3">
      <c r="B64" s="377" t="str">
        <f t="shared" si="0"/>
        <v/>
      </c>
      <c r="C64" s="64" t="str">
        <f>IF('סיכום לועדה- הזנת נתונים'!C64="","",'סיכום לועדה- הזנת נתונים'!C64)</f>
        <v/>
      </c>
      <c r="D64" s="64" t="str">
        <f>IF('סיכום לועדה- הזנת נתונים'!D64="","",'סיכום לועדה- הזנת נתונים'!D64)</f>
        <v/>
      </c>
      <c r="E64" s="64" t="str">
        <f>IF('סיכום לועדה- הזנת נתונים'!E64="","",'סיכום לועדה- הזנת נתונים'!E64)</f>
        <v/>
      </c>
      <c r="F64" s="381" t="str">
        <f>IF('סיכום לועדה- הזנת נתונים'!F64="","",'סיכום לועדה- הזנת נתונים'!F64)</f>
        <v/>
      </c>
      <c r="G64" s="378" t="str">
        <f>IF('סיכום לועדה- הזנת נתונים'!G64="","",'סיכום לועדה- הזנת נתונים'!G64)</f>
        <v/>
      </c>
      <c r="H64" s="378" t="str">
        <f>IF('סיכום לועדה- הזנת נתונים'!H64="","",'סיכום לועדה- הזנת נתונים'!H64)</f>
        <v/>
      </c>
      <c r="I64" s="378" t="str">
        <f>IF('סיכום לועדה- הזנת נתונים'!I64="","",'סיכום לועדה- הזנת נתונים'!I64)</f>
        <v/>
      </c>
      <c r="J64" s="379" t="str">
        <f>IF('סיכום לועדה- הזנת נתונים'!J64="","",'סיכום לועדה- הזנת נתונים'!J64)</f>
        <v/>
      </c>
      <c r="K64" s="380" t="str">
        <f>IF('סיכום לועדה- הזנת נתונים'!K64="","",'סיכום לועדה- הזנת נתונים'!K64)</f>
        <v/>
      </c>
      <c r="L64" s="380" t="str">
        <f>IF('סיכום לועדה- הזנת נתונים'!L64="","",'סיכום לועדה- הזנת נתונים'!L64)</f>
        <v/>
      </c>
      <c r="M64" s="380" t="str">
        <f>IF('סיכום לועדה- הזנת נתונים'!M64="","",'סיכום לועדה- הזנת נתונים'!M64)</f>
        <v/>
      </c>
      <c r="N64" s="380" t="str">
        <f>IF('סיכום לועדה- הזנת נתונים'!N64="","",'סיכום לועדה- הזנת נתונים'!N64)</f>
        <v/>
      </c>
      <c r="O64" s="376" t="str">
        <f>IF('סיכום לועדה- הזנת נתונים'!O64="","",'סיכום לועדה- הזנת נתונים'!O64)</f>
        <v/>
      </c>
      <c r="P64" s="238" t="str">
        <f>IF('סיכום לועדה- הזנת נתונים'!P64="","",'סיכום לועדה- הזנת נתונים'!P64)</f>
        <v/>
      </c>
      <c r="Q64" s="44" t="str">
        <f>IF($F64="","",I64-#REF!)</f>
        <v/>
      </c>
      <c r="R64" s="45" t="str">
        <f>IF($F64="","",IFERROR(N64/#REF!-1,0))</f>
        <v/>
      </c>
      <c r="S64" s="46" t="str">
        <f t="shared" si="6"/>
        <v/>
      </c>
      <c r="T64" s="46" t="str">
        <f t="shared" si="7"/>
        <v/>
      </c>
      <c r="U64" s="47" t="str">
        <f t="shared" si="8"/>
        <v/>
      </c>
      <c r="AR64" s="46" t="b">
        <f t="shared" si="9"/>
        <v>0</v>
      </c>
      <c r="AS64" s="48"/>
      <c r="AT64" s="49">
        <f t="shared" si="10"/>
        <v>2100000</v>
      </c>
    </row>
    <row r="65" spans="2:46" ht="16.5" hidden="1" thickBot="1" x14ac:dyDescent="0.3">
      <c r="B65" s="377" t="str">
        <f t="shared" si="0"/>
        <v/>
      </c>
      <c r="C65" s="64" t="str">
        <f>IF('סיכום לועדה- הזנת נתונים'!C65="","",'סיכום לועדה- הזנת נתונים'!C65)</f>
        <v/>
      </c>
      <c r="D65" s="64" t="str">
        <f>IF('סיכום לועדה- הזנת נתונים'!D65="","",'סיכום לועדה- הזנת נתונים'!D65)</f>
        <v/>
      </c>
      <c r="E65" s="64" t="str">
        <f>IF('סיכום לועדה- הזנת נתונים'!E65="","",'סיכום לועדה- הזנת נתונים'!E65)</f>
        <v/>
      </c>
      <c r="F65" s="381" t="str">
        <f>IF('סיכום לועדה- הזנת נתונים'!F65="","",'סיכום לועדה- הזנת נתונים'!F65)</f>
        <v/>
      </c>
      <c r="G65" s="378" t="str">
        <f>IF('סיכום לועדה- הזנת נתונים'!G65="","",'סיכום לועדה- הזנת נתונים'!G65)</f>
        <v/>
      </c>
      <c r="H65" s="378" t="str">
        <f>IF('סיכום לועדה- הזנת נתונים'!H65="","",'סיכום לועדה- הזנת נתונים'!H65)</f>
        <v/>
      </c>
      <c r="I65" s="378" t="str">
        <f>IF('סיכום לועדה- הזנת נתונים'!I65="","",'סיכום לועדה- הזנת נתונים'!I65)</f>
        <v/>
      </c>
      <c r="J65" s="379" t="str">
        <f>IF('סיכום לועדה- הזנת נתונים'!J65="","",'סיכום לועדה- הזנת נתונים'!J65)</f>
        <v/>
      </c>
      <c r="K65" s="380" t="str">
        <f>IF('סיכום לועדה- הזנת נתונים'!K65="","",'סיכום לועדה- הזנת נתונים'!K65)</f>
        <v/>
      </c>
      <c r="L65" s="380" t="str">
        <f>IF('סיכום לועדה- הזנת נתונים'!L65="","",'סיכום לועדה- הזנת נתונים'!L65)</f>
        <v/>
      </c>
      <c r="M65" s="380" t="str">
        <f>IF('סיכום לועדה- הזנת נתונים'!M65="","",'סיכום לועדה- הזנת נתונים'!M65)</f>
        <v/>
      </c>
      <c r="N65" s="380" t="str">
        <f>IF('סיכום לועדה- הזנת נתונים'!N65="","",'סיכום לועדה- הזנת נתונים'!N65)</f>
        <v/>
      </c>
      <c r="O65" s="376" t="str">
        <f>IF('סיכום לועדה- הזנת נתונים'!O65="","",'סיכום לועדה- הזנת נתונים'!O65)</f>
        <v/>
      </c>
      <c r="P65" s="238" t="str">
        <f>IF('סיכום לועדה- הזנת נתונים'!P65="","",'סיכום לועדה- הזנת נתונים'!P65)</f>
        <v/>
      </c>
      <c r="Q65" s="44" t="str">
        <f>IF($F65="","",I65-#REF!)</f>
        <v/>
      </c>
      <c r="R65" s="45" t="str">
        <f>IF($F65="","",IFERROR(N65/#REF!-1,0))</f>
        <v/>
      </c>
      <c r="S65" s="46" t="str">
        <f t="shared" si="6"/>
        <v/>
      </c>
      <c r="T65" s="46" t="str">
        <f t="shared" si="7"/>
        <v/>
      </c>
      <c r="U65" s="47" t="str">
        <f t="shared" si="8"/>
        <v/>
      </c>
      <c r="AR65" s="46" t="b">
        <f t="shared" si="9"/>
        <v>0</v>
      </c>
      <c r="AS65" s="48"/>
      <c r="AT65" s="49">
        <f t="shared" si="10"/>
        <v>2100000</v>
      </c>
    </row>
    <row r="66" spans="2:46" ht="16.5" hidden="1" thickBot="1" x14ac:dyDescent="0.3">
      <c r="B66" s="377" t="str">
        <f t="shared" si="0"/>
        <v/>
      </c>
      <c r="C66" s="64" t="str">
        <f>IF('סיכום לועדה- הזנת נתונים'!C66="","",'סיכום לועדה- הזנת נתונים'!C66)</f>
        <v/>
      </c>
      <c r="D66" s="64" t="str">
        <f>IF('סיכום לועדה- הזנת נתונים'!D66="","",'סיכום לועדה- הזנת נתונים'!D66)</f>
        <v/>
      </c>
      <c r="E66" s="64" t="str">
        <f>IF('סיכום לועדה- הזנת נתונים'!E66="","",'סיכום לועדה- הזנת נתונים'!E66)</f>
        <v/>
      </c>
      <c r="F66" s="381" t="str">
        <f>IF('סיכום לועדה- הזנת נתונים'!F66="","",'סיכום לועדה- הזנת נתונים'!F66)</f>
        <v/>
      </c>
      <c r="G66" s="378" t="str">
        <f>IF('סיכום לועדה- הזנת נתונים'!G66="","",'סיכום לועדה- הזנת נתונים'!G66)</f>
        <v/>
      </c>
      <c r="H66" s="378" t="str">
        <f>IF('סיכום לועדה- הזנת נתונים'!H66="","",'סיכום לועדה- הזנת נתונים'!H66)</f>
        <v/>
      </c>
      <c r="I66" s="378" t="str">
        <f>IF('סיכום לועדה- הזנת נתונים'!I66="","",'סיכום לועדה- הזנת נתונים'!I66)</f>
        <v/>
      </c>
      <c r="J66" s="379" t="str">
        <f>IF('סיכום לועדה- הזנת נתונים'!J66="","",'סיכום לועדה- הזנת נתונים'!J66)</f>
        <v/>
      </c>
      <c r="K66" s="380" t="str">
        <f>IF('סיכום לועדה- הזנת נתונים'!K66="","",'סיכום לועדה- הזנת נתונים'!K66)</f>
        <v/>
      </c>
      <c r="L66" s="380" t="str">
        <f>IF('סיכום לועדה- הזנת נתונים'!L66="","",'סיכום לועדה- הזנת נתונים'!L66)</f>
        <v/>
      </c>
      <c r="M66" s="380" t="str">
        <f>IF('סיכום לועדה- הזנת נתונים'!M66="","",'סיכום לועדה- הזנת נתונים'!M66)</f>
        <v/>
      </c>
      <c r="N66" s="380" t="str">
        <f>IF('סיכום לועדה- הזנת נתונים'!N66="","",'סיכום לועדה- הזנת נתונים'!N66)</f>
        <v/>
      </c>
      <c r="O66" s="376" t="str">
        <f>IF('סיכום לועדה- הזנת נתונים'!O66="","",'סיכום לועדה- הזנת נתונים'!O66)</f>
        <v/>
      </c>
      <c r="P66" s="238" t="str">
        <f>IF('סיכום לועדה- הזנת נתונים'!P66="","",'סיכום לועדה- הזנת נתונים'!P66)</f>
        <v/>
      </c>
      <c r="Q66" s="44" t="str">
        <f>IF($F66="","",I66-#REF!)</f>
        <v/>
      </c>
      <c r="R66" s="45" t="str">
        <f>IF($F66="","",IFERROR(N66/#REF!-1,0))</f>
        <v/>
      </c>
      <c r="S66" s="46" t="str">
        <f t="shared" si="6"/>
        <v/>
      </c>
      <c r="T66" s="46" t="str">
        <f t="shared" si="7"/>
        <v/>
      </c>
      <c r="U66" s="47" t="str">
        <f t="shared" si="8"/>
        <v/>
      </c>
      <c r="AR66" s="46" t="b">
        <f t="shared" si="9"/>
        <v>0</v>
      </c>
      <c r="AS66" s="48"/>
      <c r="AT66" s="49">
        <f t="shared" si="10"/>
        <v>2100000</v>
      </c>
    </row>
    <row r="67" spans="2:46" ht="16.5" hidden="1" thickBot="1" x14ac:dyDescent="0.3">
      <c r="B67" s="377" t="str">
        <f t="shared" si="0"/>
        <v/>
      </c>
      <c r="C67" s="64" t="str">
        <f>IF('סיכום לועדה- הזנת נתונים'!C67="","",'סיכום לועדה- הזנת נתונים'!C67)</f>
        <v/>
      </c>
      <c r="D67" s="64" t="str">
        <f>IF('סיכום לועדה- הזנת נתונים'!D67="","",'סיכום לועדה- הזנת נתונים'!D67)</f>
        <v/>
      </c>
      <c r="E67" s="64" t="str">
        <f>IF('סיכום לועדה- הזנת נתונים'!E67="","",'סיכום לועדה- הזנת נתונים'!E67)</f>
        <v/>
      </c>
      <c r="F67" s="381" t="str">
        <f>IF('סיכום לועדה- הזנת נתונים'!F67="","",'סיכום לועדה- הזנת נתונים'!F67)</f>
        <v/>
      </c>
      <c r="G67" s="378" t="str">
        <f>IF('סיכום לועדה- הזנת נתונים'!G67="","",'סיכום לועדה- הזנת נתונים'!G67)</f>
        <v/>
      </c>
      <c r="H67" s="378" t="str">
        <f>IF('סיכום לועדה- הזנת נתונים'!H67="","",'סיכום לועדה- הזנת נתונים'!H67)</f>
        <v/>
      </c>
      <c r="I67" s="378" t="str">
        <f>IF('סיכום לועדה- הזנת נתונים'!I67="","",'סיכום לועדה- הזנת נתונים'!I67)</f>
        <v/>
      </c>
      <c r="J67" s="379" t="str">
        <f>IF('סיכום לועדה- הזנת נתונים'!J67="","",'סיכום לועדה- הזנת נתונים'!J67)</f>
        <v/>
      </c>
      <c r="K67" s="380" t="str">
        <f>IF('סיכום לועדה- הזנת נתונים'!K67="","",'סיכום לועדה- הזנת נתונים'!K67)</f>
        <v/>
      </c>
      <c r="L67" s="380" t="str">
        <f>IF('סיכום לועדה- הזנת נתונים'!L67="","",'סיכום לועדה- הזנת נתונים'!L67)</f>
        <v/>
      </c>
      <c r="M67" s="380" t="str">
        <f>IF('סיכום לועדה- הזנת נתונים'!M67="","",'סיכום לועדה- הזנת נתונים'!M67)</f>
        <v/>
      </c>
      <c r="N67" s="380" t="str">
        <f>IF('סיכום לועדה- הזנת נתונים'!N67="","",'סיכום לועדה- הזנת נתונים'!N67)</f>
        <v/>
      </c>
      <c r="O67" s="376" t="str">
        <f>IF('סיכום לועדה- הזנת נתונים'!O67="","",'סיכום לועדה- הזנת נתונים'!O67)</f>
        <v/>
      </c>
      <c r="P67" s="238" t="str">
        <f>IF('סיכום לועדה- הזנת נתונים'!P67="","",'סיכום לועדה- הזנת נתונים'!P67)</f>
        <v/>
      </c>
      <c r="Q67" s="44" t="str">
        <f>IF($F67="","",I67-#REF!)</f>
        <v/>
      </c>
      <c r="R67" s="45" t="str">
        <f>IF($F67="","",IFERROR(N67/#REF!-1,0))</f>
        <v/>
      </c>
      <c r="S67" s="46" t="str">
        <f t="shared" si="6"/>
        <v/>
      </c>
      <c r="T67" s="46" t="str">
        <f t="shared" si="7"/>
        <v/>
      </c>
      <c r="U67" s="47" t="str">
        <f t="shared" si="8"/>
        <v/>
      </c>
      <c r="AR67" s="46" t="b">
        <f t="shared" si="9"/>
        <v>0</v>
      </c>
      <c r="AS67" s="48"/>
      <c r="AT67" s="49">
        <f t="shared" si="10"/>
        <v>2100000</v>
      </c>
    </row>
    <row r="68" spans="2:46" ht="16.5" hidden="1" thickBot="1" x14ac:dyDescent="0.3">
      <c r="B68" s="377" t="str">
        <f t="shared" si="0"/>
        <v/>
      </c>
      <c r="C68" s="64" t="str">
        <f>IF('סיכום לועדה- הזנת נתונים'!C68="","",'סיכום לועדה- הזנת נתונים'!C68)</f>
        <v/>
      </c>
      <c r="D68" s="64" t="str">
        <f>IF('סיכום לועדה- הזנת נתונים'!D68="","",'סיכום לועדה- הזנת נתונים'!D68)</f>
        <v/>
      </c>
      <c r="E68" s="64" t="str">
        <f>IF('סיכום לועדה- הזנת נתונים'!E68="","",'סיכום לועדה- הזנת נתונים'!E68)</f>
        <v/>
      </c>
      <c r="F68" s="381" t="str">
        <f>IF('סיכום לועדה- הזנת נתונים'!F68="","",'סיכום לועדה- הזנת נתונים'!F68)</f>
        <v/>
      </c>
      <c r="G68" s="378" t="str">
        <f>IF('סיכום לועדה- הזנת נתונים'!G68="","",'סיכום לועדה- הזנת נתונים'!G68)</f>
        <v/>
      </c>
      <c r="H68" s="378" t="str">
        <f>IF('סיכום לועדה- הזנת נתונים'!H68="","",'סיכום לועדה- הזנת נתונים'!H68)</f>
        <v/>
      </c>
      <c r="I68" s="378" t="str">
        <f>IF('סיכום לועדה- הזנת נתונים'!I68="","",'סיכום לועדה- הזנת נתונים'!I68)</f>
        <v/>
      </c>
      <c r="J68" s="379" t="str">
        <f>IF('סיכום לועדה- הזנת נתונים'!J68="","",'סיכום לועדה- הזנת נתונים'!J68)</f>
        <v/>
      </c>
      <c r="K68" s="380" t="str">
        <f>IF('סיכום לועדה- הזנת נתונים'!K68="","",'סיכום לועדה- הזנת נתונים'!K68)</f>
        <v/>
      </c>
      <c r="L68" s="380" t="str">
        <f>IF('סיכום לועדה- הזנת נתונים'!L68="","",'סיכום לועדה- הזנת נתונים'!L68)</f>
        <v/>
      </c>
      <c r="M68" s="380" t="str">
        <f>IF('סיכום לועדה- הזנת נתונים'!M68="","",'סיכום לועדה- הזנת נתונים'!M68)</f>
        <v/>
      </c>
      <c r="N68" s="380" t="str">
        <f>IF('סיכום לועדה- הזנת נתונים'!N68="","",'סיכום לועדה- הזנת נתונים'!N68)</f>
        <v/>
      </c>
      <c r="O68" s="376" t="str">
        <f>IF('סיכום לועדה- הזנת נתונים'!O68="","",'סיכום לועדה- הזנת נתונים'!O68)</f>
        <v/>
      </c>
      <c r="P68" s="238" t="str">
        <f>IF('סיכום לועדה- הזנת נתונים'!P68="","",'סיכום לועדה- הזנת נתונים'!P68)</f>
        <v/>
      </c>
      <c r="Q68" s="44" t="str">
        <f>IF($F68="","",I68-#REF!)</f>
        <v/>
      </c>
      <c r="R68" s="45" t="str">
        <f>IF($F68="","",IFERROR(N68/#REF!-1,0))</f>
        <v/>
      </c>
      <c r="S68" s="46" t="str">
        <f t="shared" si="6"/>
        <v/>
      </c>
      <c r="T68" s="46" t="str">
        <f t="shared" si="7"/>
        <v/>
      </c>
      <c r="U68" s="47" t="str">
        <f t="shared" si="8"/>
        <v/>
      </c>
      <c r="AR68" s="46" t="b">
        <f t="shared" si="9"/>
        <v>0</v>
      </c>
      <c r="AS68" s="48"/>
      <c r="AT68" s="49">
        <f t="shared" si="10"/>
        <v>2100000</v>
      </c>
    </row>
    <row r="69" spans="2:46" ht="16.5" hidden="1" thickBot="1" x14ac:dyDescent="0.3">
      <c r="B69" s="377" t="str">
        <f t="shared" si="0"/>
        <v/>
      </c>
      <c r="C69" s="64" t="str">
        <f>IF('סיכום לועדה- הזנת נתונים'!C69="","",'סיכום לועדה- הזנת נתונים'!C69)</f>
        <v/>
      </c>
      <c r="D69" s="64" t="str">
        <f>IF('סיכום לועדה- הזנת נתונים'!D69="","",'סיכום לועדה- הזנת נתונים'!D69)</f>
        <v/>
      </c>
      <c r="E69" s="64" t="str">
        <f>IF('סיכום לועדה- הזנת נתונים'!E69="","",'סיכום לועדה- הזנת נתונים'!E69)</f>
        <v/>
      </c>
      <c r="F69" s="381" t="str">
        <f>IF('סיכום לועדה- הזנת נתונים'!F69="","",'סיכום לועדה- הזנת נתונים'!F69)</f>
        <v/>
      </c>
      <c r="G69" s="378" t="str">
        <f>IF('סיכום לועדה- הזנת נתונים'!G69="","",'סיכום לועדה- הזנת נתונים'!G69)</f>
        <v/>
      </c>
      <c r="H69" s="378" t="str">
        <f>IF('סיכום לועדה- הזנת נתונים'!H69="","",'סיכום לועדה- הזנת נתונים'!H69)</f>
        <v/>
      </c>
      <c r="I69" s="378" t="str">
        <f>IF('סיכום לועדה- הזנת נתונים'!I69="","",'סיכום לועדה- הזנת נתונים'!I69)</f>
        <v/>
      </c>
      <c r="J69" s="379" t="str">
        <f>IF('סיכום לועדה- הזנת נתונים'!J69="","",'סיכום לועדה- הזנת נתונים'!J69)</f>
        <v/>
      </c>
      <c r="K69" s="380" t="str">
        <f>IF('סיכום לועדה- הזנת נתונים'!K69="","",'סיכום לועדה- הזנת נתונים'!K69)</f>
        <v/>
      </c>
      <c r="L69" s="380" t="str">
        <f>IF('סיכום לועדה- הזנת נתונים'!L69="","",'סיכום לועדה- הזנת נתונים'!L69)</f>
        <v/>
      </c>
      <c r="M69" s="380" t="str">
        <f>IF('סיכום לועדה- הזנת נתונים'!M69="","",'סיכום לועדה- הזנת נתונים'!M69)</f>
        <v/>
      </c>
      <c r="N69" s="380" t="str">
        <f>IF('סיכום לועדה- הזנת נתונים'!N69="","",'סיכום לועדה- הזנת נתונים'!N69)</f>
        <v/>
      </c>
      <c r="O69" s="376" t="str">
        <f>IF('סיכום לועדה- הזנת נתונים'!O69="","",'סיכום לועדה- הזנת נתונים'!O69)</f>
        <v/>
      </c>
      <c r="P69" s="238" t="str">
        <f>IF('סיכום לועדה- הזנת נתונים'!P69="","",'סיכום לועדה- הזנת נתונים'!P69)</f>
        <v/>
      </c>
      <c r="Q69" s="44" t="str">
        <f>IF($F69="","",I69-#REF!)</f>
        <v/>
      </c>
      <c r="R69" s="45" t="str">
        <f>IF($F69="","",IFERROR(N69/#REF!-1,0))</f>
        <v/>
      </c>
      <c r="S69" s="46" t="str">
        <f t="shared" si="6"/>
        <v/>
      </c>
      <c r="T69" s="46" t="str">
        <f t="shared" si="7"/>
        <v/>
      </c>
      <c r="U69" s="47" t="str">
        <f t="shared" si="8"/>
        <v/>
      </c>
      <c r="AR69" s="46" t="b">
        <f t="shared" si="9"/>
        <v>0</v>
      </c>
      <c r="AS69" s="48"/>
      <c r="AT69" s="49">
        <f t="shared" si="10"/>
        <v>2100000</v>
      </c>
    </row>
    <row r="70" spans="2:46" ht="16.5" hidden="1" thickBot="1" x14ac:dyDescent="0.3">
      <c r="B70" s="377" t="str">
        <f t="shared" si="0"/>
        <v/>
      </c>
      <c r="C70" s="64" t="str">
        <f>IF('סיכום לועדה- הזנת נתונים'!C70="","",'סיכום לועדה- הזנת נתונים'!C70)</f>
        <v/>
      </c>
      <c r="D70" s="64" t="str">
        <f>IF('סיכום לועדה- הזנת נתונים'!D70="","",'סיכום לועדה- הזנת נתונים'!D70)</f>
        <v/>
      </c>
      <c r="E70" s="64" t="str">
        <f>IF('סיכום לועדה- הזנת נתונים'!E70="","",'סיכום לועדה- הזנת נתונים'!E70)</f>
        <v/>
      </c>
      <c r="F70" s="381" t="str">
        <f>IF('סיכום לועדה- הזנת נתונים'!F70="","",'סיכום לועדה- הזנת נתונים'!F70)</f>
        <v/>
      </c>
      <c r="G70" s="378" t="str">
        <f>IF('סיכום לועדה- הזנת נתונים'!G70="","",'סיכום לועדה- הזנת נתונים'!G70)</f>
        <v/>
      </c>
      <c r="H70" s="378" t="str">
        <f>IF('סיכום לועדה- הזנת נתונים'!H70="","",'סיכום לועדה- הזנת נתונים'!H70)</f>
        <v/>
      </c>
      <c r="I70" s="378" t="str">
        <f>IF('סיכום לועדה- הזנת נתונים'!I70="","",'סיכום לועדה- הזנת נתונים'!I70)</f>
        <v/>
      </c>
      <c r="J70" s="379" t="str">
        <f>IF('סיכום לועדה- הזנת נתונים'!J70="","",'סיכום לועדה- הזנת נתונים'!J70)</f>
        <v/>
      </c>
      <c r="K70" s="380" t="str">
        <f>IF('סיכום לועדה- הזנת נתונים'!K70="","",'סיכום לועדה- הזנת נתונים'!K70)</f>
        <v/>
      </c>
      <c r="L70" s="380" t="str">
        <f>IF('סיכום לועדה- הזנת נתונים'!L70="","",'סיכום לועדה- הזנת נתונים'!L70)</f>
        <v/>
      </c>
      <c r="M70" s="380" t="str">
        <f>IF('סיכום לועדה- הזנת נתונים'!M70="","",'סיכום לועדה- הזנת נתונים'!M70)</f>
        <v/>
      </c>
      <c r="N70" s="380" t="str">
        <f>IF('סיכום לועדה- הזנת נתונים'!N70="","",'סיכום לועדה- הזנת נתונים'!N70)</f>
        <v/>
      </c>
      <c r="O70" s="376" t="str">
        <f>IF('סיכום לועדה- הזנת נתונים'!O70="","",'סיכום לועדה- הזנת נתונים'!O70)</f>
        <v/>
      </c>
      <c r="P70" s="238" t="str">
        <f>IF('סיכום לועדה- הזנת נתונים'!P70="","",'סיכום לועדה- הזנת נתונים'!P70)</f>
        <v/>
      </c>
      <c r="Q70" s="44" t="str">
        <f>IF($F70="","",I70-#REF!)</f>
        <v/>
      </c>
      <c r="R70" s="45" t="str">
        <f>IF($F70="","",IFERROR(N70/#REF!-1,0))</f>
        <v/>
      </c>
      <c r="S70" s="46" t="str">
        <f t="shared" si="6"/>
        <v/>
      </c>
      <c r="T70" s="46" t="str">
        <f t="shared" si="7"/>
        <v/>
      </c>
      <c r="U70" s="47" t="str">
        <f t="shared" si="8"/>
        <v/>
      </c>
      <c r="AR70" s="46" t="b">
        <f t="shared" si="9"/>
        <v>0</v>
      </c>
      <c r="AS70" s="48"/>
      <c r="AT70" s="49">
        <f t="shared" si="10"/>
        <v>2100000</v>
      </c>
    </row>
    <row r="71" spans="2:46" ht="16.5" hidden="1" thickBot="1" x14ac:dyDescent="0.3">
      <c r="B71" s="377" t="str">
        <f t="shared" si="0"/>
        <v/>
      </c>
      <c r="C71" s="64" t="str">
        <f>IF('סיכום לועדה- הזנת נתונים'!C71="","",'סיכום לועדה- הזנת נתונים'!C71)</f>
        <v/>
      </c>
      <c r="D71" s="64" t="str">
        <f>IF('סיכום לועדה- הזנת נתונים'!D71="","",'סיכום לועדה- הזנת נתונים'!D71)</f>
        <v/>
      </c>
      <c r="E71" s="64" t="str">
        <f>IF('סיכום לועדה- הזנת נתונים'!E71="","",'סיכום לועדה- הזנת נתונים'!E71)</f>
        <v/>
      </c>
      <c r="F71" s="381" t="str">
        <f>IF('סיכום לועדה- הזנת נתונים'!F71="","",'סיכום לועדה- הזנת נתונים'!F71)</f>
        <v/>
      </c>
      <c r="G71" s="378" t="str">
        <f>IF('סיכום לועדה- הזנת נתונים'!G71="","",'סיכום לועדה- הזנת נתונים'!G71)</f>
        <v/>
      </c>
      <c r="H71" s="378" t="str">
        <f>IF('סיכום לועדה- הזנת נתונים'!H71="","",'סיכום לועדה- הזנת נתונים'!H71)</f>
        <v/>
      </c>
      <c r="I71" s="378" t="str">
        <f>IF('סיכום לועדה- הזנת נתונים'!I71="","",'סיכום לועדה- הזנת נתונים'!I71)</f>
        <v/>
      </c>
      <c r="J71" s="379" t="str">
        <f>IF('סיכום לועדה- הזנת נתונים'!J71="","",'סיכום לועדה- הזנת נתונים'!J71)</f>
        <v/>
      </c>
      <c r="K71" s="380" t="str">
        <f>IF('סיכום לועדה- הזנת נתונים'!K71="","",'סיכום לועדה- הזנת נתונים'!K71)</f>
        <v/>
      </c>
      <c r="L71" s="380" t="str">
        <f>IF('סיכום לועדה- הזנת נתונים'!L71="","",'סיכום לועדה- הזנת נתונים'!L71)</f>
        <v/>
      </c>
      <c r="M71" s="380" t="str">
        <f>IF('סיכום לועדה- הזנת נתונים'!M71="","",'סיכום לועדה- הזנת נתונים'!M71)</f>
        <v/>
      </c>
      <c r="N71" s="380" t="str">
        <f>IF('סיכום לועדה- הזנת נתונים'!N71="","",'סיכום לועדה- הזנת נתונים'!N71)</f>
        <v/>
      </c>
      <c r="O71" s="376" t="str">
        <f>IF('סיכום לועדה- הזנת נתונים'!O71="","",'סיכום לועדה- הזנת נתונים'!O71)</f>
        <v/>
      </c>
      <c r="P71" s="238" t="str">
        <f>IF('סיכום לועדה- הזנת נתונים'!P71="","",'סיכום לועדה- הזנת נתונים'!P71)</f>
        <v/>
      </c>
      <c r="Q71" s="44" t="str">
        <f>IF($F71="","",I71-#REF!)</f>
        <v/>
      </c>
      <c r="R71" s="45" t="str">
        <f>IF($F71="","",IFERROR(N71/#REF!-1,0))</f>
        <v/>
      </c>
      <c r="S71" s="46" t="str">
        <f t="shared" si="6"/>
        <v/>
      </c>
      <c r="T71" s="46" t="str">
        <f t="shared" si="7"/>
        <v/>
      </c>
      <c r="U71" s="47" t="str">
        <f t="shared" si="8"/>
        <v/>
      </c>
      <c r="AR71" s="46" t="b">
        <f t="shared" si="9"/>
        <v>0</v>
      </c>
      <c r="AS71" s="48"/>
      <c r="AT71" s="49">
        <f t="shared" si="10"/>
        <v>2100000</v>
      </c>
    </row>
    <row r="72" spans="2:46" ht="16.5" hidden="1" thickBot="1" x14ac:dyDescent="0.3">
      <c r="B72" s="377" t="str">
        <f t="shared" si="0"/>
        <v/>
      </c>
      <c r="C72" s="64" t="str">
        <f>IF('סיכום לועדה- הזנת נתונים'!C72="","",'סיכום לועדה- הזנת נתונים'!C72)</f>
        <v/>
      </c>
      <c r="D72" s="64" t="str">
        <f>IF('סיכום לועדה- הזנת נתונים'!D72="","",'סיכום לועדה- הזנת נתונים'!D72)</f>
        <v/>
      </c>
      <c r="E72" s="64" t="str">
        <f>IF('סיכום לועדה- הזנת נתונים'!E72="","",'סיכום לועדה- הזנת נתונים'!E72)</f>
        <v/>
      </c>
      <c r="F72" s="381" t="str">
        <f>IF('סיכום לועדה- הזנת נתונים'!F72="","",'סיכום לועדה- הזנת נתונים'!F72)</f>
        <v/>
      </c>
      <c r="G72" s="378" t="str">
        <f>IF('סיכום לועדה- הזנת נתונים'!G72="","",'סיכום לועדה- הזנת נתונים'!G72)</f>
        <v/>
      </c>
      <c r="H72" s="378" t="str">
        <f>IF('סיכום לועדה- הזנת נתונים'!H72="","",'סיכום לועדה- הזנת נתונים'!H72)</f>
        <v/>
      </c>
      <c r="I72" s="378" t="str">
        <f>IF('סיכום לועדה- הזנת נתונים'!I72="","",'סיכום לועדה- הזנת נתונים'!I72)</f>
        <v/>
      </c>
      <c r="J72" s="379" t="str">
        <f>IF('סיכום לועדה- הזנת נתונים'!J72="","",'סיכום לועדה- הזנת נתונים'!J72)</f>
        <v/>
      </c>
      <c r="K72" s="380" t="str">
        <f>IF('סיכום לועדה- הזנת נתונים'!K72="","",'סיכום לועדה- הזנת נתונים'!K72)</f>
        <v/>
      </c>
      <c r="L72" s="380" t="str">
        <f>IF('סיכום לועדה- הזנת נתונים'!L72="","",'סיכום לועדה- הזנת נתונים'!L72)</f>
        <v/>
      </c>
      <c r="M72" s="380" t="str">
        <f>IF('סיכום לועדה- הזנת נתונים'!M72="","",'סיכום לועדה- הזנת נתונים'!M72)</f>
        <v/>
      </c>
      <c r="N72" s="380" t="str">
        <f>IF('סיכום לועדה- הזנת נתונים'!N72="","",'סיכום לועדה- הזנת נתונים'!N72)</f>
        <v/>
      </c>
      <c r="O72" s="376" t="str">
        <f>IF('סיכום לועדה- הזנת נתונים'!O72="","",'סיכום לועדה- הזנת נתונים'!O72)</f>
        <v/>
      </c>
      <c r="P72" s="238" t="str">
        <f>IF('סיכום לועדה- הזנת נתונים'!P72="","",'סיכום לועדה- הזנת נתונים'!P72)</f>
        <v/>
      </c>
      <c r="Q72" s="44" t="str">
        <f>IF($F72="","",I72-#REF!)</f>
        <v/>
      </c>
      <c r="R72" s="45" t="str">
        <f>IF($F72="","",IFERROR(N72/#REF!-1,0))</f>
        <v/>
      </c>
      <c r="S72" s="46" t="str">
        <f t="shared" si="6"/>
        <v/>
      </c>
      <c r="T72" s="46" t="str">
        <f t="shared" si="7"/>
        <v/>
      </c>
      <c r="U72" s="47" t="str">
        <f t="shared" si="8"/>
        <v/>
      </c>
      <c r="AR72" s="46" t="b">
        <f t="shared" si="9"/>
        <v>0</v>
      </c>
      <c r="AS72" s="48"/>
      <c r="AT72" s="49">
        <f t="shared" si="10"/>
        <v>2100000</v>
      </c>
    </row>
    <row r="73" spans="2:46" ht="16.5" hidden="1" thickBot="1" x14ac:dyDescent="0.3">
      <c r="B73" s="377" t="str">
        <f t="shared" si="0"/>
        <v/>
      </c>
      <c r="C73" s="64" t="str">
        <f>IF('סיכום לועדה- הזנת נתונים'!C73="","",'סיכום לועדה- הזנת נתונים'!C73)</f>
        <v/>
      </c>
      <c r="D73" s="64" t="str">
        <f>IF('סיכום לועדה- הזנת נתונים'!D73="","",'סיכום לועדה- הזנת נתונים'!D73)</f>
        <v/>
      </c>
      <c r="E73" s="64" t="str">
        <f>IF('סיכום לועדה- הזנת נתונים'!E73="","",'סיכום לועדה- הזנת נתונים'!E73)</f>
        <v/>
      </c>
      <c r="F73" s="381" t="str">
        <f>IF('סיכום לועדה- הזנת נתונים'!F73="","",'סיכום לועדה- הזנת נתונים'!F73)</f>
        <v/>
      </c>
      <c r="G73" s="378" t="str">
        <f>IF('סיכום לועדה- הזנת נתונים'!G73="","",'סיכום לועדה- הזנת נתונים'!G73)</f>
        <v/>
      </c>
      <c r="H73" s="378" t="str">
        <f>IF('סיכום לועדה- הזנת נתונים'!H73="","",'סיכום לועדה- הזנת נתונים'!H73)</f>
        <v/>
      </c>
      <c r="I73" s="378" t="str">
        <f>IF('סיכום לועדה- הזנת נתונים'!I73="","",'סיכום לועדה- הזנת נתונים'!I73)</f>
        <v/>
      </c>
      <c r="J73" s="379" t="str">
        <f>IF('סיכום לועדה- הזנת נתונים'!J73="","",'סיכום לועדה- הזנת נתונים'!J73)</f>
        <v/>
      </c>
      <c r="K73" s="380" t="str">
        <f>IF('סיכום לועדה- הזנת נתונים'!K73="","",'סיכום לועדה- הזנת נתונים'!K73)</f>
        <v/>
      </c>
      <c r="L73" s="380" t="str">
        <f>IF('סיכום לועדה- הזנת נתונים'!L73="","",'סיכום לועדה- הזנת נתונים'!L73)</f>
        <v/>
      </c>
      <c r="M73" s="380" t="str">
        <f>IF('סיכום לועדה- הזנת נתונים'!M73="","",'סיכום לועדה- הזנת נתונים'!M73)</f>
        <v/>
      </c>
      <c r="N73" s="380" t="str">
        <f>IF('סיכום לועדה- הזנת נתונים'!N73="","",'סיכום לועדה- הזנת נתונים'!N73)</f>
        <v/>
      </c>
      <c r="O73" s="376" t="str">
        <f>IF('סיכום לועדה- הזנת נתונים'!O73="","",'סיכום לועדה- הזנת נתונים'!O73)</f>
        <v/>
      </c>
      <c r="P73" s="238" t="str">
        <f>IF('סיכום לועדה- הזנת נתונים'!P73="","",'סיכום לועדה- הזנת נתונים'!P73)</f>
        <v/>
      </c>
      <c r="Q73" s="44" t="str">
        <f>IF($F73="","",I73-#REF!)</f>
        <v/>
      </c>
      <c r="R73" s="45" t="str">
        <f>IF($F73="","",IFERROR(N73/#REF!-1,0))</f>
        <v/>
      </c>
      <c r="S73" s="46" t="str">
        <f t="shared" si="6"/>
        <v/>
      </c>
      <c r="T73" s="46" t="str">
        <f t="shared" si="7"/>
        <v/>
      </c>
      <c r="U73" s="47" t="str">
        <f t="shared" si="8"/>
        <v/>
      </c>
      <c r="AR73" s="46" t="b">
        <f t="shared" si="9"/>
        <v>0</v>
      </c>
      <c r="AS73" s="48"/>
      <c r="AT73" s="49">
        <f t="shared" si="10"/>
        <v>2100000</v>
      </c>
    </row>
    <row r="74" spans="2:46" ht="16.5" hidden="1" thickBot="1" x14ac:dyDescent="0.3">
      <c r="B74" s="377" t="str">
        <f t="shared" si="0"/>
        <v/>
      </c>
      <c r="C74" s="64" t="str">
        <f>IF('סיכום לועדה- הזנת נתונים'!C74="","",'סיכום לועדה- הזנת נתונים'!C74)</f>
        <v/>
      </c>
      <c r="D74" s="64" t="str">
        <f>IF('סיכום לועדה- הזנת נתונים'!D74="","",'סיכום לועדה- הזנת נתונים'!D74)</f>
        <v/>
      </c>
      <c r="E74" s="64" t="str">
        <f>IF('סיכום לועדה- הזנת נתונים'!E74="","",'סיכום לועדה- הזנת נתונים'!E74)</f>
        <v/>
      </c>
      <c r="F74" s="381" t="str">
        <f>IF('סיכום לועדה- הזנת נתונים'!F74="","",'סיכום לועדה- הזנת נתונים'!F74)</f>
        <v/>
      </c>
      <c r="G74" s="378" t="str">
        <f>IF('סיכום לועדה- הזנת נתונים'!G74="","",'סיכום לועדה- הזנת נתונים'!G74)</f>
        <v/>
      </c>
      <c r="H74" s="378" t="str">
        <f>IF('סיכום לועדה- הזנת נתונים'!H74="","",'סיכום לועדה- הזנת נתונים'!H74)</f>
        <v/>
      </c>
      <c r="I74" s="378" t="str">
        <f>IF('סיכום לועדה- הזנת נתונים'!I74="","",'סיכום לועדה- הזנת נתונים'!I74)</f>
        <v/>
      </c>
      <c r="J74" s="379" t="str">
        <f>IF('סיכום לועדה- הזנת נתונים'!J74="","",'סיכום לועדה- הזנת נתונים'!J74)</f>
        <v/>
      </c>
      <c r="K74" s="380" t="str">
        <f>IF('סיכום לועדה- הזנת נתונים'!K74="","",'סיכום לועדה- הזנת נתונים'!K74)</f>
        <v/>
      </c>
      <c r="L74" s="380" t="str">
        <f>IF('סיכום לועדה- הזנת נתונים'!L74="","",'סיכום לועדה- הזנת נתונים'!L74)</f>
        <v/>
      </c>
      <c r="M74" s="380" t="str">
        <f>IF('סיכום לועדה- הזנת נתונים'!M74="","",'סיכום לועדה- הזנת נתונים'!M74)</f>
        <v/>
      </c>
      <c r="N74" s="380" t="str">
        <f>IF('סיכום לועדה- הזנת נתונים'!N74="","",'סיכום לועדה- הזנת נתונים'!N74)</f>
        <v/>
      </c>
      <c r="O74" s="376" t="str">
        <f>IF('סיכום לועדה- הזנת נתונים'!O74="","",'סיכום לועדה- הזנת נתונים'!O74)</f>
        <v/>
      </c>
      <c r="P74" s="238" t="str">
        <f>IF('סיכום לועדה- הזנת נתונים'!P74="","",'סיכום לועדה- הזנת נתונים'!P74)</f>
        <v/>
      </c>
      <c r="Q74" s="44" t="str">
        <f>IF($F74="","",I74-#REF!)</f>
        <v/>
      </c>
      <c r="R74" s="45" t="str">
        <f>IF($F74="","",IFERROR(N74/#REF!-1,0))</f>
        <v/>
      </c>
      <c r="S74" s="46" t="str">
        <f t="shared" si="6"/>
        <v/>
      </c>
      <c r="T74" s="46" t="str">
        <f t="shared" si="7"/>
        <v/>
      </c>
      <c r="U74" s="47" t="str">
        <f t="shared" si="8"/>
        <v/>
      </c>
      <c r="AR74" s="46" t="b">
        <f t="shared" si="9"/>
        <v>0</v>
      </c>
      <c r="AS74" s="48"/>
      <c r="AT74" s="49">
        <f t="shared" si="10"/>
        <v>2100000</v>
      </c>
    </row>
    <row r="75" spans="2:46" ht="16.5" hidden="1" thickBot="1" x14ac:dyDescent="0.3">
      <c r="B75" s="377" t="str">
        <f t="shared" si="0"/>
        <v/>
      </c>
      <c r="C75" s="64" t="str">
        <f>IF('סיכום לועדה- הזנת נתונים'!C75="","",'סיכום לועדה- הזנת נתונים'!C75)</f>
        <v/>
      </c>
      <c r="D75" s="64" t="str">
        <f>IF('סיכום לועדה- הזנת נתונים'!D75="","",'סיכום לועדה- הזנת נתונים'!D75)</f>
        <v/>
      </c>
      <c r="E75" s="64" t="str">
        <f>IF('סיכום לועדה- הזנת נתונים'!E75="","",'סיכום לועדה- הזנת נתונים'!E75)</f>
        <v/>
      </c>
      <c r="F75" s="381" t="str">
        <f>IF('סיכום לועדה- הזנת נתונים'!F75="","",'סיכום לועדה- הזנת נתונים'!F75)</f>
        <v/>
      </c>
      <c r="G75" s="378" t="str">
        <f>IF('סיכום לועדה- הזנת נתונים'!G75="","",'סיכום לועדה- הזנת נתונים'!G75)</f>
        <v/>
      </c>
      <c r="H75" s="378" t="str">
        <f>IF('סיכום לועדה- הזנת נתונים'!H75="","",'סיכום לועדה- הזנת נתונים'!H75)</f>
        <v/>
      </c>
      <c r="I75" s="378" t="str">
        <f>IF('סיכום לועדה- הזנת נתונים'!I75="","",'סיכום לועדה- הזנת נתונים'!I75)</f>
        <v/>
      </c>
      <c r="J75" s="379" t="str">
        <f>IF('סיכום לועדה- הזנת נתונים'!J75="","",'סיכום לועדה- הזנת נתונים'!J75)</f>
        <v/>
      </c>
      <c r="K75" s="380" t="str">
        <f>IF('סיכום לועדה- הזנת נתונים'!K75="","",'סיכום לועדה- הזנת נתונים'!K75)</f>
        <v/>
      </c>
      <c r="L75" s="380" t="str">
        <f>IF('סיכום לועדה- הזנת נתונים'!L75="","",'סיכום לועדה- הזנת נתונים'!L75)</f>
        <v/>
      </c>
      <c r="M75" s="380" t="str">
        <f>IF('סיכום לועדה- הזנת נתונים'!M75="","",'סיכום לועדה- הזנת נתונים'!M75)</f>
        <v/>
      </c>
      <c r="N75" s="380" t="str">
        <f>IF('סיכום לועדה- הזנת נתונים'!N75="","",'סיכום לועדה- הזנת נתונים'!N75)</f>
        <v/>
      </c>
      <c r="O75" s="376" t="str">
        <f>IF('סיכום לועדה- הזנת נתונים'!O75="","",'סיכום לועדה- הזנת נתונים'!O75)</f>
        <v/>
      </c>
      <c r="P75" s="238" t="str">
        <f>IF('סיכום לועדה- הזנת נתונים'!P75="","",'סיכום לועדה- הזנת נתונים'!P75)</f>
        <v/>
      </c>
      <c r="Q75" s="44" t="str">
        <f>IF($F75="","",I75-#REF!)</f>
        <v/>
      </c>
      <c r="R75" s="45" t="str">
        <f>IF($F75="","",IFERROR(N75/#REF!-1,0))</f>
        <v/>
      </c>
      <c r="S75" s="46" t="str">
        <f t="shared" si="6"/>
        <v/>
      </c>
      <c r="T75" s="46" t="str">
        <f t="shared" si="7"/>
        <v/>
      </c>
      <c r="U75" s="47" t="str">
        <f t="shared" si="8"/>
        <v/>
      </c>
      <c r="AR75" s="46" t="b">
        <f t="shared" si="9"/>
        <v>0</v>
      </c>
      <c r="AS75" s="48"/>
      <c r="AT75" s="49">
        <f t="shared" si="10"/>
        <v>2100000</v>
      </c>
    </row>
    <row r="76" spans="2:46" ht="16.5" hidden="1" thickBot="1" x14ac:dyDescent="0.3">
      <c r="B76" s="377" t="str">
        <f t="shared" si="0"/>
        <v/>
      </c>
      <c r="C76" s="64" t="str">
        <f>IF('סיכום לועדה- הזנת נתונים'!C76="","",'סיכום לועדה- הזנת נתונים'!C76)</f>
        <v/>
      </c>
      <c r="D76" s="64" t="str">
        <f>IF('סיכום לועדה- הזנת נתונים'!D76="","",'סיכום לועדה- הזנת נתונים'!D76)</f>
        <v/>
      </c>
      <c r="E76" s="64" t="str">
        <f>IF('סיכום לועדה- הזנת נתונים'!E76="","",'סיכום לועדה- הזנת נתונים'!E76)</f>
        <v/>
      </c>
      <c r="F76" s="381" t="str">
        <f>IF('סיכום לועדה- הזנת נתונים'!F76="","",'סיכום לועדה- הזנת נתונים'!F76)</f>
        <v/>
      </c>
      <c r="G76" s="378" t="str">
        <f>IF('סיכום לועדה- הזנת נתונים'!G76="","",'סיכום לועדה- הזנת נתונים'!G76)</f>
        <v/>
      </c>
      <c r="H76" s="378" t="str">
        <f>IF('סיכום לועדה- הזנת נתונים'!H76="","",'סיכום לועדה- הזנת נתונים'!H76)</f>
        <v/>
      </c>
      <c r="I76" s="378" t="str">
        <f>IF('סיכום לועדה- הזנת נתונים'!I76="","",'סיכום לועדה- הזנת נתונים'!I76)</f>
        <v/>
      </c>
      <c r="J76" s="379" t="str">
        <f>IF('סיכום לועדה- הזנת נתונים'!J76="","",'סיכום לועדה- הזנת נתונים'!J76)</f>
        <v/>
      </c>
      <c r="K76" s="380" t="str">
        <f>IF('סיכום לועדה- הזנת נתונים'!K76="","",'סיכום לועדה- הזנת נתונים'!K76)</f>
        <v/>
      </c>
      <c r="L76" s="380" t="str">
        <f>IF('סיכום לועדה- הזנת נתונים'!L76="","",'סיכום לועדה- הזנת נתונים'!L76)</f>
        <v/>
      </c>
      <c r="M76" s="380" t="str">
        <f>IF('סיכום לועדה- הזנת נתונים'!M76="","",'סיכום לועדה- הזנת נתונים'!M76)</f>
        <v/>
      </c>
      <c r="N76" s="380" t="str">
        <f>IF('סיכום לועדה- הזנת נתונים'!N76="","",'סיכום לועדה- הזנת נתונים'!N76)</f>
        <v/>
      </c>
      <c r="O76" s="376" t="str">
        <f>IF('סיכום לועדה- הזנת נתונים'!O76="","",'סיכום לועדה- הזנת נתונים'!O76)</f>
        <v/>
      </c>
      <c r="P76" s="238" t="str">
        <f>IF('סיכום לועדה- הזנת נתונים'!P76="","",'סיכום לועדה- הזנת נתונים'!P76)</f>
        <v/>
      </c>
      <c r="Q76" s="44" t="str">
        <f>IF($F76="","",I76-#REF!)</f>
        <v/>
      </c>
      <c r="R76" s="45" t="str">
        <f>IF($F76="","",IFERROR(N76/#REF!-1,0))</f>
        <v/>
      </c>
      <c r="S76" s="46" t="str">
        <f t="shared" si="6"/>
        <v/>
      </c>
      <c r="T76" s="46" t="str">
        <f t="shared" si="7"/>
        <v/>
      </c>
      <c r="U76" s="47" t="str">
        <f t="shared" si="8"/>
        <v/>
      </c>
      <c r="AR76" s="46" t="b">
        <f t="shared" si="9"/>
        <v>0</v>
      </c>
      <c r="AS76" s="48"/>
      <c r="AT76" s="49">
        <f t="shared" si="10"/>
        <v>2100000</v>
      </c>
    </row>
    <row r="77" spans="2:46" ht="16.5" hidden="1" thickBot="1" x14ac:dyDescent="0.3">
      <c r="B77" s="377" t="str">
        <f t="shared" si="0"/>
        <v/>
      </c>
      <c r="C77" s="64" t="str">
        <f>IF('סיכום לועדה- הזנת נתונים'!C77="","",'סיכום לועדה- הזנת נתונים'!C77)</f>
        <v/>
      </c>
      <c r="D77" s="64" t="str">
        <f>IF('סיכום לועדה- הזנת נתונים'!D77="","",'סיכום לועדה- הזנת נתונים'!D77)</f>
        <v/>
      </c>
      <c r="E77" s="64" t="str">
        <f>IF('סיכום לועדה- הזנת נתונים'!E77="","",'סיכום לועדה- הזנת נתונים'!E77)</f>
        <v/>
      </c>
      <c r="F77" s="381" t="str">
        <f>IF('סיכום לועדה- הזנת נתונים'!F77="","",'סיכום לועדה- הזנת נתונים'!F77)</f>
        <v/>
      </c>
      <c r="G77" s="378" t="str">
        <f>IF('סיכום לועדה- הזנת נתונים'!G77="","",'סיכום לועדה- הזנת נתונים'!G77)</f>
        <v/>
      </c>
      <c r="H77" s="378" t="str">
        <f>IF('סיכום לועדה- הזנת נתונים'!H77="","",'סיכום לועדה- הזנת נתונים'!H77)</f>
        <v/>
      </c>
      <c r="I77" s="378" t="str">
        <f>IF('סיכום לועדה- הזנת נתונים'!I77="","",'סיכום לועדה- הזנת נתונים'!I77)</f>
        <v/>
      </c>
      <c r="J77" s="379" t="str">
        <f>IF('סיכום לועדה- הזנת נתונים'!J77="","",'סיכום לועדה- הזנת נתונים'!J77)</f>
        <v/>
      </c>
      <c r="K77" s="380" t="str">
        <f>IF('סיכום לועדה- הזנת נתונים'!K77="","",'סיכום לועדה- הזנת נתונים'!K77)</f>
        <v/>
      </c>
      <c r="L77" s="380" t="str">
        <f>IF('סיכום לועדה- הזנת נתונים'!L77="","",'סיכום לועדה- הזנת נתונים'!L77)</f>
        <v/>
      </c>
      <c r="M77" s="380" t="str">
        <f>IF('סיכום לועדה- הזנת נתונים'!M77="","",'סיכום לועדה- הזנת נתונים'!M77)</f>
        <v/>
      </c>
      <c r="N77" s="380" t="str">
        <f>IF('סיכום לועדה- הזנת נתונים'!N77="","",'סיכום לועדה- הזנת נתונים'!N77)</f>
        <v/>
      </c>
      <c r="O77" s="376" t="str">
        <f>IF('סיכום לועדה- הזנת נתונים'!O77="","",'סיכום לועדה- הזנת נתונים'!O77)</f>
        <v/>
      </c>
      <c r="P77" s="238" t="str">
        <f>IF('סיכום לועדה- הזנת נתונים'!P77="","",'סיכום לועדה- הזנת נתונים'!P77)</f>
        <v/>
      </c>
      <c r="Q77" s="44" t="str">
        <f>IF($F77="","",I77-#REF!)</f>
        <v/>
      </c>
      <c r="R77" s="45" t="str">
        <f>IF($F77="","",IFERROR(N77/#REF!-1,0))</f>
        <v/>
      </c>
      <c r="S77" s="46" t="str">
        <f t="shared" si="6"/>
        <v/>
      </c>
      <c r="T77" s="46" t="str">
        <f t="shared" si="7"/>
        <v/>
      </c>
      <c r="U77" s="47" t="str">
        <f t="shared" si="8"/>
        <v/>
      </c>
      <c r="AR77" s="46" t="b">
        <f t="shared" si="9"/>
        <v>0</v>
      </c>
      <c r="AS77" s="48"/>
      <c r="AT77" s="49">
        <f t="shared" si="10"/>
        <v>2100000</v>
      </c>
    </row>
    <row r="78" spans="2:46" ht="16.5" hidden="1" thickBot="1" x14ac:dyDescent="0.3">
      <c r="B78" s="377" t="str">
        <f t="shared" si="0"/>
        <v/>
      </c>
      <c r="C78" s="64" t="str">
        <f>IF('סיכום לועדה- הזנת נתונים'!C78="","",'סיכום לועדה- הזנת נתונים'!C78)</f>
        <v/>
      </c>
      <c r="D78" s="64" t="str">
        <f>IF('סיכום לועדה- הזנת נתונים'!D78="","",'סיכום לועדה- הזנת נתונים'!D78)</f>
        <v/>
      </c>
      <c r="E78" s="64" t="str">
        <f>IF('סיכום לועדה- הזנת נתונים'!E78="","",'סיכום לועדה- הזנת נתונים'!E78)</f>
        <v/>
      </c>
      <c r="F78" s="381" t="str">
        <f>IF('סיכום לועדה- הזנת נתונים'!F78="","",'סיכום לועדה- הזנת נתונים'!F78)</f>
        <v/>
      </c>
      <c r="G78" s="378" t="str">
        <f>IF('סיכום לועדה- הזנת נתונים'!G78="","",'סיכום לועדה- הזנת נתונים'!G78)</f>
        <v/>
      </c>
      <c r="H78" s="378" t="str">
        <f>IF('סיכום לועדה- הזנת נתונים'!H78="","",'סיכום לועדה- הזנת נתונים'!H78)</f>
        <v/>
      </c>
      <c r="I78" s="378" t="str">
        <f>IF('סיכום לועדה- הזנת נתונים'!I78="","",'סיכום לועדה- הזנת נתונים'!I78)</f>
        <v/>
      </c>
      <c r="J78" s="379" t="str">
        <f>IF('סיכום לועדה- הזנת נתונים'!J78="","",'סיכום לועדה- הזנת נתונים'!J78)</f>
        <v/>
      </c>
      <c r="K78" s="380" t="str">
        <f>IF('סיכום לועדה- הזנת נתונים'!K78="","",'סיכום לועדה- הזנת נתונים'!K78)</f>
        <v/>
      </c>
      <c r="L78" s="380" t="str">
        <f>IF('סיכום לועדה- הזנת נתונים'!L78="","",'סיכום לועדה- הזנת נתונים'!L78)</f>
        <v/>
      </c>
      <c r="M78" s="380" t="str">
        <f>IF('סיכום לועדה- הזנת נתונים'!M78="","",'סיכום לועדה- הזנת נתונים'!M78)</f>
        <v/>
      </c>
      <c r="N78" s="380" t="str">
        <f>IF('סיכום לועדה- הזנת נתונים'!N78="","",'סיכום לועדה- הזנת נתונים'!N78)</f>
        <v/>
      </c>
      <c r="O78" s="376" t="str">
        <f>IF('סיכום לועדה- הזנת נתונים'!O78="","",'סיכום לועדה- הזנת נתונים'!O78)</f>
        <v/>
      </c>
      <c r="P78" s="238" t="str">
        <f>IF('סיכום לועדה- הזנת נתונים'!P78="","",'סיכום לועדה- הזנת נתונים'!P78)</f>
        <v/>
      </c>
      <c r="Q78" s="44" t="str">
        <f>IF($F78="","",I78-#REF!)</f>
        <v/>
      </c>
      <c r="R78" s="45" t="str">
        <f>IF($F78="","",IFERROR(N78/#REF!-1,0))</f>
        <v/>
      </c>
      <c r="S78" s="46" t="str">
        <f t="shared" si="6"/>
        <v/>
      </c>
      <c r="T78" s="46" t="str">
        <f t="shared" si="7"/>
        <v/>
      </c>
      <c r="U78" s="47" t="str">
        <f t="shared" si="8"/>
        <v/>
      </c>
      <c r="AR78" s="46" t="b">
        <f t="shared" si="9"/>
        <v>0</v>
      </c>
      <c r="AS78" s="48"/>
      <c r="AT78" s="49">
        <f t="shared" si="10"/>
        <v>2100000</v>
      </c>
    </row>
    <row r="79" spans="2:46" ht="16.5" hidden="1" thickBot="1" x14ac:dyDescent="0.3">
      <c r="B79" s="377" t="str">
        <f t="shared" si="0"/>
        <v/>
      </c>
      <c r="C79" s="64" t="str">
        <f>IF('סיכום לועדה- הזנת נתונים'!C79="","",'סיכום לועדה- הזנת נתונים'!C79)</f>
        <v/>
      </c>
      <c r="D79" s="64" t="str">
        <f>IF('סיכום לועדה- הזנת נתונים'!D79="","",'סיכום לועדה- הזנת נתונים'!D79)</f>
        <v/>
      </c>
      <c r="E79" s="64" t="str">
        <f>IF('סיכום לועדה- הזנת נתונים'!E79="","",'סיכום לועדה- הזנת נתונים'!E79)</f>
        <v/>
      </c>
      <c r="F79" s="381" t="str">
        <f>IF('סיכום לועדה- הזנת נתונים'!F79="","",'סיכום לועדה- הזנת נתונים'!F79)</f>
        <v/>
      </c>
      <c r="G79" s="378" t="str">
        <f>IF('סיכום לועדה- הזנת נתונים'!G79="","",'סיכום לועדה- הזנת נתונים'!G79)</f>
        <v/>
      </c>
      <c r="H79" s="378" t="str">
        <f>IF('סיכום לועדה- הזנת נתונים'!H79="","",'סיכום לועדה- הזנת נתונים'!H79)</f>
        <v/>
      </c>
      <c r="I79" s="378" t="str">
        <f>IF('סיכום לועדה- הזנת נתונים'!I79="","",'סיכום לועדה- הזנת נתונים'!I79)</f>
        <v/>
      </c>
      <c r="J79" s="379" t="str">
        <f>IF('סיכום לועדה- הזנת נתונים'!J79="","",'סיכום לועדה- הזנת נתונים'!J79)</f>
        <v/>
      </c>
      <c r="K79" s="380" t="str">
        <f>IF('סיכום לועדה- הזנת נתונים'!K79="","",'סיכום לועדה- הזנת נתונים'!K79)</f>
        <v/>
      </c>
      <c r="L79" s="380" t="str">
        <f>IF('סיכום לועדה- הזנת נתונים'!L79="","",'סיכום לועדה- הזנת נתונים'!L79)</f>
        <v/>
      </c>
      <c r="M79" s="380" t="str">
        <f>IF('סיכום לועדה- הזנת נתונים'!M79="","",'סיכום לועדה- הזנת נתונים'!M79)</f>
        <v/>
      </c>
      <c r="N79" s="380" t="str">
        <f>IF('סיכום לועדה- הזנת נתונים'!N79="","",'סיכום לועדה- הזנת נתונים'!N79)</f>
        <v/>
      </c>
      <c r="O79" s="376" t="str">
        <f>IF('סיכום לועדה- הזנת נתונים'!O79="","",'סיכום לועדה- הזנת נתונים'!O79)</f>
        <v/>
      </c>
      <c r="P79" s="238" t="str">
        <f>IF('סיכום לועדה- הזנת נתונים'!P79="","",'סיכום לועדה- הזנת נתונים'!P79)</f>
        <v/>
      </c>
      <c r="Q79" s="44" t="str">
        <f>IF($F79="","",I79-#REF!)</f>
        <v/>
      </c>
      <c r="R79" s="45" t="str">
        <f>IF($F79="","",IFERROR(N79/#REF!-1,0))</f>
        <v/>
      </c>
      <c r="S79" s="46" t="str">
        <f t="shared" si="6"/>
        <v/>
      </c>
      <c r="T79" s="46" t="str">
        <f t="shared" si="7"/>
        <v/>
      </c>
      <c r="U79" s="47" t="str">
        <f t="shared" si="8"/>
        <v/>
      </c>
      <c r="AR79" s="46" t="b">
        <f t="shared" si="9"/>
        <v>0</v>
      </c>
      <c r="AS79" s="48"/>
      <c r="AT79" s="49">
        <f t="shared" si="10"/>
        <v>2100000</v>
      </c>
    </row>
    <row r="80" spans="2:46" ht="16.5" hidden="1" thickBot="1" x14ac:dyDescent="0.3">
      <c r="B80" s="377" t="str">
        <f t="shared" si="0"/>
        <v/>
      </c>
      <c r="C80" s="64" t="str">
        <f>IF('סיכום לועדה- הזנת נתונים'!C80="","",'סיכום לועדה- הזנת נתונים'!C80)</f>
        <v/>
      </c>
      <c r="D80" s="64" t="str">
        <f>IF('סיכום לועדה- הזנת נתונים'!D80="","",'סיכום לועדה- הזנת נתונים'!D80)</f>
        <v/>
      </c>
      <c r="E80" s="64" t="str">
        <f>IF('סיכום לועדה- הזנת נתונים'!E80="","",'סיכום לועדה- הזנת נתונים'!E80)</f>
        <v/>
      </c>
      <c r="F80" s="381" t="str">
        <f>IF('סיכום לועדה- הזנת נתונים'!F80="","",'סיכום לועדה- הזנת נתונים'!F80)</f>
        <v/>
      </c>
      <c r="G80" s="378" t="str">
        <f>IF('סיכום לועדה- הזנת נתונים'!G80="","",'סיכום לועדה- הזנת נתונים'!G80)</f>
        <v/>
      </c>
      <c r="H80" s="378" t="str">
        <f>IF('סיכום לועדה- הזנת נתונים'!H80="","",'סיכום לועדה- הזנת נתונים'!H80)</f>
        <v/>
      </c>
      <c r="I80" s="378" t="str">
        <f>IF('סיכום לועדה- הזנת נתונים'!I80="","",'סיכום לועדה- הזנת נתונים'!I80)</f>
        <v/>
      </c>
      <c r="J80" s="379" t="str">
        <f>IF('סיכום לועדה- הזנת נתונים'!J80="","",'סיכום לועדה- הזנת נתונים'!J80)</f>
        <v/>
      </c>
      <c r="K80" s="380" t="str">
        <f>IF('סיכום לועדה- הזנת נתונים'!K80="","",'סיכום לועדה- הזנת נתונים'!K80)</f>
        <v/>
      </c>
      <c r="L80" s="380" t="str">
        <f>IF('סיכום לועדה- הזנת נתונים'!L80="","",'סיכום לועדה- הזנת נתונים'!L80)</f>
        <v/>
      </c>
      <c r="M80" s="380" t="str">
        <f>IF('סיכום לועדה- הזנת נתונים'!M80="","",'סיכום לועדה- הזנת נתונים'!M80)</f>
        <v/>
      </c>
      <c r="N80" s="380" t="str">
        <f>IF('סיכום לועדה- הזנת נתונים'!N80="","",'סיכום לועדה- הזנת נתונים'!N80)</f>
        <v/>
      </c>
      <c r="O80" s="376" t="str">
        <f>IF('סיכום לועדה- הזנת נתונים'!O80="","",'סיכום לועדה- הזנת נתונים'!O80)</f>
        <v/>
      </c>
      <c r="P80" s="238" t="str">
        <f>IF('סיכום לועדה- הזנת נתונים'!P80="","",'סיכום לועדה- הזנת נתונים'!P80)</f>
        <v/>
      </c>
      <c r="Q80" s="44" t="str">
        <f>IF($F80="","",I80-#REF!)</f>
        <v/>
      </c>
      <c r="R80" s="45" t="str">
        <f>IF($F80="","",IFERROR(N80/#REF!-1,0))</f>
        <v/>
      </c>
      <c r="S80" s="46" t="str">
        <f t="shared" si="6"/>
        <v/>
      </c>
      <c r="T80" s="46" t="str">
        <f t="shared" si="7"/>
        <v/>
      </c>
      <c r="U80" s="47" t="str">
        <f t="shared" si="8"/>
        <v/>
      </c>
      <c r="AR80" s="46" t="b">
        <f t="shared" si="9"/>
        <v>0</v>
      </c>
      <c r="AS80" s="48"/>
      <c r="AT80" s="49">
        <f t="shared" si="10"/>
        <v>2100000</v>
      </c>
    </row>
    <row r="81" spans="2:46" ht="16.5" hidden="1" thickBot="1" x14ac:dyDescent="0.3">
      <c r="B81" s="377" t="str">
        <f t="shared" si="0"/>
        <v/>
      </c>
      <c r="C81" s="64" t="str">
        <f>IF('סיכום לועדה- הזנת נתונים'!C81="","",'סיכום לועדה- הזנת נתונים'!C81)</f>
        <v/>
      </c>
      <c r="D81" s="64" t="str">
        <f>IF('סיכום לועדה- הזנת נתונים'!D81="","",'סיכום לועדה- הזנת נתונים'!D81)</f>
        <v/>
      </c>
      <c r="E81" s="64" t="str">
        <f>IF('סיכום לועדה- הזנת נתונים'!E81="","",'סיכום לועדה- הזנת נתונים'!E81)</f>
        <v/>
      </c>
      <c r="F81" s="381" t="str">
        <f>IF('סיכום לועדה- הזנת נתונים'!F81="","",'סיכום לועדה- הזנת נתונים'!F81)</f>
        <v/>
      </c>
      <c r="G81" s="378" t="str">
        <f>IF('סיכום לועדה- הזנת נתונים'!G81="","",'סיכום לועדה- הזנת נתונים'!G81)</f>
        <v/>
      </c>
      <c r="H81" s="378" t="str">
        <f>IF('סיכום לועדה- הזנת נתונים'!H81="","",'סיכום לועדה- הזנת נתונים'!H81)</f>
        <v/>
      </c>
      <c r="I81" s="378" t="str">
        <f>IF('סיכום לועדה- הזנת נתונים'!I81="","",'סיכום לועדה- הזנת נתונים'!I81)</f>
        <v/>
      </c>
      <c r="J81" s="379" t="str">
        <f>IF('סיכום לועדה- הזנת נתונים'!J81="","",'סיכום לועדה- הזנת נתונים'!J81)</f>
        <v/>
      </c>
      <c r="K81" s="380" t="str">
        <f>IF('סיכום לועדה- הזנת נתונים'!K81="","",'סיכום לועדה- הזנת נתונים'!K81)</f>
        <v/>
      </c>
      <c r="L81" s="380" t="str">
        <f>IF('סיכום לועדה- הזנת נתונים'!L81="","",'סיכום לועדה- הזנת נתונים'!L81)</f>
        <v/>
      </c>
      <c r="M81" s="380" t="str">
        <f>IF('סיכום לועדה- הזנת נתונים'!M81="","",'סיכום לועדה- הזנת נתונים'!M81)</f>
        <v/>
      </c>
      <c r="N81" s="380" t="str">
        <f>IF('סיכום לועדה- הזנת נתונים'!N81="","",'סיכום לועדה- הזנת נתונים'!N81)</f>
        <v/>
      </c>
      <c r="O81" s="376" t="str">
        <f>IF('סיכום לועדה- הזנת נתונים'!O81="","",'סיכום לועדה- הזנת נתונים'!O81)</f>
        <v/>
      </c>
      <c r="P81" s="238" t="str">
        <f>IF('סיכום לועדה- הזנת נתונים'!P81="","",'סיכום לועדה- הזנת נתונים'!P81)</f>
        <v/>
      </c>
      <c r="Q81" s="44" t="str">
        <f>IF($F81="","",I81-#REF!)</f>
        <v/>
      </c>
      <c r="R81" s="45" t="str">
        <f>IF($F81="","",IFERROR(N81/#REF!-1,0))</f>
        <v/>
      </c>
      <c r="S81" s="46" t="str">
        <f t="shared" si="6"/>
        <v/>
      </c>
      <c r="T81" s="46" t="str">
        <f t="shared" si="7"/>
        <v/>
      </c>
      <c r="U81" s="47" t="str">
        <f t="shared" si="8"/>
        <v/>
      </c>
      <c r="AR81" s="46" t="b">
        <f t="shared" si="9"/>
        <v>0</v>
      </c>
      <c r="AS81" s="48"/>
      <c r="AT81" s="49">
        <f t="shared" si="10"/>
        <v>2100000</v>
      </c>
    </row>
    <row r="82" spans="2:46" ht="16.5" hidden="1" thickBot="1" x14ac:dyDescent="0.3">
      <c r="B82" s="377" t="str">
        <f t="shared" si="0"/>
        <v/>
      </c>
      <c r="C82" s="64" t="str">
        <f>IF('סיכום לועדה- הזנת נתונים'!C82="","",'סיכום לועדה- הזנת נתונים'!C82)</f>
        <v/>
      </c>
      <c r="D82" s="64" t="str">
        <f>IF('סיכום לועדה- הזנת נתונים'!D82="","",'סיכום לועדה- הזנת נתונים'!D82)</f>
        <v/>
      </c>
      <c r="E82" s="64" t="str">
        <f>IF('סיכום לועדה- הזנת נתונים'!E82="","",'סיכום לועדה- הזנת נתונים'!E82)</f>
        <v/>
      </c>
      <c r="F82" s="381" t="str">
        <f>IF('סיכום לועדה- הזנת נתונים'!F82="","",'סיכום לועדה- הזנת נתונים'!F82)</f>
        <v/>
      </c>
      <c r="G82" s="378" t="str">
        <f>IF('סיכום לועדה- הזנת נתונים'!G82="","",'סיכום לועדה- הזנת נתונים'!G82)</f>
        <v/>
      </c>
      <c r="H82" s="378" t="str">
        <f>IF('סיכום לועדה- הזנת נתונים'!H82="","",'סיכום לועדה- הזנת נתונים'!H82)</f>
        <v/>
      </c>
      <c r="I82" s="378" t="str">
        <f>IF('סיכום לועדה- הזנת נתונים'!I82="","",'סיכום לועדה- הזנת נתונים'!I82)</f>
        <v/>
      </c>
      <c r="J82" s="379" t="str">
        <f>IF('סיכום לועדה- הזנת נתונים'!J82="","",'סיכום לועדה- הזנת נתונים'!J82)</f>
        <v/>
      </c>
      <c r="K82" s="380" t="str">
        <f>IF('סיכום לועדה- הזנת נתונים'!K82="","",'סיכום לועדה- הזנת נתונים'!K82)</f>
        <v/>
      </c>
      <c r="L82" s="380" t="str">
        <f>IF('סיכום לועדה- הזנת נתונים'!L82="","",'סיכום לועדה- הזנת נתונים'!L82)</f>
        <v/>
      </c>
      <c r="M82" s="380" t="str">
        <f>IF('סיכום לועדה- הזנת נתונים'!M82="","",'סיכום לועדה- הזנת נתונים'!M82)</f>
        <v/>
      </c>
      <c r="N82" s="380" t="str">
        <f>IF('סיכום לועדה- הזנת נתונים'!N82="","",'סיכום לועדה- הזנת נתונים'!N82)</f>
        <v/>
      </c>
      <c r="O82" s="376" t="str">
        <f>IF('סיכום לועדה- הזנת נתונים'!O82="","",'סיכום לועדה- הזנת נתונים'!O82)</f>
        <v/>
      </c>
      <c r="P82" s="238" t="str">
        <f>IF('סיכום לועדה- הזנת נתונים'!P82="","",'סיכום לועדה- הזנת נתונים'!P82)</f>
        <v/>
      </c>
      <c r="Q82" s="44" t="str">
        <f>IF($F82="","",I82-#REF!)</f>
        <v/>
      </c>
      <c r="R82" s="45" t="str">
        <f>IF($F82="","",IFERROR(N82/#REF!-1,0))</f>
        <v/>
      </c>
      <c r="S82" s="46" t="str">
        <f t="shared" si="6"/>
        <v/>
      </c>
      <c r="T82" s="46" t="str">
        <f t="shared" si="7"/>
        <v/>
      </c>
      <c r="U82" s="47" t="str">
        <f t="shared" si="8"/>
        <v/>
      </c>
      <c r="AR82" s="46" t="b">
        <f t="shared" si="9"/>
        <v>0</v>
      </c>
      <c r="AS82" s="48"/>
      <c r="AT82" s="49">
        <f t="shared" si="10"/>
        <v>2100000</v>
      </c>
    </row>
    <row r="83" spans="2:46" ht="16.5" hidden="1" thickBot="1" x14ac:dyDescent="0.3">
      <c r="B83" s="377" t="str">
        <f t="shared" si="0"/>
        <v/>
      </c>
      <c r="C83" s="64" t="str">
        <f>IF('סיכום לועדה- הזנת נתונים'!C83="","",'סיכום לועדה- הזנת נתונים'!C83)</f>
        <v/>
      </c>
      <c r="D83" s="64" t="str">
        <f>IF('סיכום לועדה- הזנת נתונים'!D83="","",'סיכום לועדה- הזנת נתונים'!D83)</f>
        <v/>
      </c>
      <c r="E83" s="64" t="str">
        <f>IF('סיכום לועדה- הזנת נתונים'!E83="","",'סיכום לועדה- הזנת נתונים'!E83)</f>
        <v/>
      </c>
      <c r="F83" s="381" t="str">
        <f>IF('סיכום לועדה- הזנת נתונים'!F83="","",'סיכום לועדה- הזנת נתונים'!F83)</f>
        <v/>
      </c>
      <c r="G83" s="378" t="str">
        <f>IF('סיכום לועדה- הזנת נתונים'!G83="","",'סיכום לועדה- הזנת נתונים'!G83)</f>
        <v/>
      </c>
      <c r="H83" s="378" t="str">
        <f>IF('סיכום לועדה- הזנת נתונים'!H83="","",'סיכום לועדה- הזנת נתונים'!H83)</f>
        <v/>
      </c>
      <c r="I83" s="378" t="str">
        <f>IF('סיכום לועדה- הזנת נתונים'!I83="","",'סיכום לועדה- הזנת נתונים'!I83)</f>
        <v/>
      </c>
      <c r="J83" s="379" t="str">
        <f>IF('סיכום לועדה- הזנת נתונים'!J83="","",'סיכום לועדה- הזנת נתונים'!J83)</f>
        <v/>
      </c>
      <c r="K83" s="380" t="str">
        <f>IF('סיכום לועדה- הזנת נתונים'!K83="","",'סיכום לועדה- הזנת נתונים'!K83)</f>
        <v/>
      </c>
      <c r="L83" s="380" t="str">
        <f>IF('סיכום לועדה- הזנת נתונים'!L83="","",'סיכום לועדה- הזנת נתונים'!L83)</f>
        <v/>
      </c>
      <c r="M83" s="380" t="str">
        <f>IF('סיכום לועדה- הזנת נתונים'!M83="","",'סיכום לועדה- הזנת נתונים'!M83)</f>
        <v/>
      </c>
      <c r="N83" s="380" t="str">
        <f>IF('סיכום לועדה- הזנת נתונים'!N83="","",'סיכום לועדה- הזנת נתונים'!N83)</f>
        <v/>
      </c>
      <c r="O83" s="376" t="str">
        <f>IF('סיכום לועדה- הזנת נתונים'!O83="","",'סיכום לועדה- הזנת נתונים'!O83)</f>
        <v/>
      </c>
      <c r="P83" s="238" t="str">
        <f>IF('סיכום לועדה- הזנת נתונים'!P83="","",'סיכום לועדה- הזנת נתונים'!P83)</f>
        <v/>
      </c>
      <c r="Q83" s="44" t="str">
        <f>IF($F83="","",I83-#REF!)</f>
        <v/>
      </c>
      <c r="R83" s="45" t="str">
        <f>IF($F83="","",IFERROR(N83/#REF!-1,0))</f>
        <v/>
      </c>
      <c r="S83" s="46" t="str">
        <f t="shared" si="6"/>
        <v/>
      </c>
      <c r="T83" s="46" t="str">
        <f t="shared" si="7"/>
        <v/>
      </c>
      <c r="U83" s="47" t="str">
        <f t="shared" si="8"/>
        <v/>
      </c>
      <c r="AR83" s="46" t="b">
        <f t="shared" si="9"/>
        <v>0</v>
      </c>
      <c r="AS83" s="48"/>
      <c r="AT83" s="49">
        <f t="shared" si="10"/>
        <v>2100000</v>
      </c>
    </row>
    <row r="84" spans="2:46" ht="16.5" hidden="1" thickBot="1" x14ac:dyDescent="0.3">
      <c r="B84" s="377" t="str">
        <f t="shared" si="0"/>
        <v/>
      </c>
      <c r="C84" s="64" t="str">
        <f>IF('סיכום לועדה- הזנת נתונים'!C84="","",'סיכום לועדה- הזנת נתונים'!C84)</f>
        <v/>
      </c>
      <c r="D84" s="64" t="str">
        <f>IF('סיכום לועדה- הזנת נתונים'!D84="","",'סיכום לועדה- הזנת נתונים'!D84)</f>
        <v/>
      </c>
      <c r="E84" s="64" t="str">
        <f>IF('סיכום לועדה- הזנת נתונים'!E84="","",'סיכום לועדה- הזנת נתונים'!E84)</f>
        <v/>
      </c>
      <c r="F84" s="381" t="str">
        <f>IF('סיכום לועדה- הזנת נתונים'!F84="","",'סיכום לועדה- הזנת נתונים'!F84)</f>
        <v/>
      </c>
      <c r="G84" s="378" t="str">
        <f>IF('סיכום לועדה- הזנת נתונים'!G84="","",'סיכום לועדה- הזנת נתונים'!G84)</f>
        <v/>
      </c>
      <c r="H84" s="378" t="str">
        <f>IF('סיכום לועדה- הזנת נתונים'!H84="","",'סיכום לועדה- הזנת נתונים'!H84)</f>
        <v/>
      </c>
      <c r="I84" s="378" t="str">
        <f>IF('סיכום לועדה- הזנת נתונים'!I84="","",'סיכום לועדה- הזנת נתונים'!I84)</f>
        <v/>
      </c>
      <c r="J84" s="379" t="str">
        <f>IF('סיכום לועדה- הזנת נתונים'!J84="","",'סיכום לועדה- הזנת נתונים'!J84)</f>
        <v/>
      </c>
      <c r="K84" s="380" t="str">
        <f>IF('סיכום לועדה- הזנת נתונים'!K84="","",'סיכום לועדה- הזנת נתונים'!K84)</f>
        <v/>
      </c>
      <c r="L84" s="380" t="str">
        <f>IF('סיכום לועדה- הזנת נתונים'!L84="","",'סיכום לועדה- הזנת נתונים'!L84)</f>
        <v/>
      </c>
      <c r="M84" s="380" t="str">
        <f>IF('סיכום לועדה- הזנת נתונים'!M84="","",'סיכום לועדה- הזנת נתונים'!M84)</f>
        <v/>
      </c>
      <c r="N84" s="380" t="str">
        <f>IF('סיכום לועדה- הזנת נתונים'!N84="","",'סיכום לועדה- הזנת נתונים'!N84)</f>
        <v/>
      </c>
      <c r="O84" s="376" t="str">
        <f>IF('סיכום לועדה- הזנת נתונים'!O84="","",'סיכום לועדה- הזנת נתונים'!O84)</f>
        <v/>
      </c>
      <c r="P84" s="238" t="str">
        <f>IF('סיכום לועדה- הזנת נתונים'!P84="","",'סיכום לועדה- הזנת נתונים'!P84)</f>
        <v/>
      </c>
      <c r="Q84" s="44" t="str">
        <f>IF($F84="","",I84-#REF!)</f>
        <v/>
      </c>
      <c r="R84" s="45" t="str">
        <f>IF($F84="","",IFERROR(N84/#REF!-1,0))</f>
        <v/>
      </c>
      <c r="S84" s="46" t="str">
        <f t="shared" si="6"/>
        <v/>
      </c>
      <c r="T84" s="46" t="str">
        <f t="shared" si="7"/>
        <v/>
      </c>
      <c r="U84" s="47" t="str">
        <f t="shared" si="8"/>
        <v/>
      </c>
      <c r="AR84" s="46" t="b">
        <f t="shared" si="9"/>
        <v>0</v>
      </c>
      <c r="AS84" s="48"/>
      <c r="AT84" s="49">
        <f t="shared" si="10"/>
        <v>2100000</v>
      </c>
    </row>
    <row r="85" spans="2:46" ht="16.5" hidden="1" thickBot="1" x14ac:dyDescent="0.3">
      <c r="B85" s="377" t="str">
        <f t="shared" si="0"/>
        <v/>
      </c>
      <c r="C85" s="64" t="str">
        <f>IF('סיכום לועדה- הזנת נתונים'!C85="","",'סיכום לועדה- הזנת נתונים'!C85)</f>
        <v/>
      </c>
      <c r="D85" s="64" t="str">
        <f>IF('סיכום לועדה- הזנת נתונים'!D85="","",'סיכום לועדה- הזנת נתונים'!D85)</f>
        <v/>
      </c>
      <c r="E85" s="64" t="str">
        <f>IF('סיכום לועדה- הזנת נתונים'!E85="","",'סיכום לועדה- הזנת נתונים'!E85)</f>
        <v/>
      </c>
      <c r="F85" s="381" t="str">
        <f>IF('סיכום לועדה- הזנת נתונים'!F85="","",'סיכום לועדה- הזנת נתונים'!F85)</f>
        <v/>
      </c>
      <c r="G85" s="378" t="str">
        <f>IF('סיכום לועדה- הזנת נתונים'!G85="","",'סיכום לועדה- הזנת נתונים'!G85)</f>
        <v/>
      </c>
      <c r="H85" s="378" t="str">
        <f>IF('סיכום לועדה- הזנת נתונים'!H85="","",'סיכום לועדה- הזנת נתונים'!H85)</f>
        <v/>
      </c>
      <c r="I85" s="378" t="str">
        <f>IF('סיכום לועדה- הזנת נתונים'!I85="","",'סיכום לועדה- הזנת נתונים'!I85)</f>
        <v/>
      </c>
      <c r="J85" s="379" t="str">
        <f>IF('סיכום לועדה- הזנת נתונים'!J85="","",'סיכום לועדה- הזנת נתונים'!J85)</f>
        <v/>
      </c>
      <c r="K85" s="380" t="str">
        <f>IF('סיכום לועדה- הזנת נתונים'!K85="","",'סיכום לועדה- הזנת נתונים'!K85)</f>
        <v/>
      </c>
      <c r="L85" s="380" t="str">
        <f>IF('סיכום לועדה- הזנת נתונים'!L85="","",'סיכום לועדה- הזנת נתונים'!L85)</f>
        <v/>
      </c>
      <c r="M85" s="380" t="str">
        <f>IF('סיכום לועדה- הזנת נתונים'!M85="","",'סיכום לועדה- הזנת נתונים'!M85)</f>
        <v/>
      </c>
      <c r="N85" s="380" t="str">
        <f>IF('סיכום לועדה- הזנת נתונים'!N85="","",'סיכום לועדה- הזנת נתונים'!N85)</f>
        <v/>
      </c>
      <c r="O85" s="376" t="str">
        <f>IF('סיכום לועדה- הזנת נתונים'!O85="","",'סיכום לועדה- הזנת נתונים'!O85)</f>
        <v/>
      </c>
      <c r="P85" s="238" t="str">
        <f>IF('סיכום לועדה- הזנת נתונים'!P85="","",'סיכום לועדה- הזנת נתונים'!P85)</f>
        <v/>
      </c>
      <c r="Q85" s="44" t="str">
        <f>IF($F85="","",I85-#REF!)</f>
        <v/>
      </c>
      <c r="R85" s="45" t="str">
        <f>IF($F85="","",IFERROR(N85/#REF!-1,0))</f>
        <v/>
      </c>
      <c r="S85" s="46" t="str">
        <f t="shared" si="6"/>
        <v/>
      </c>
      <c r="T85" s="46" t="str">
        <f t="shared" si="7"/>
        <v/>
      </c>
      <c r="U85" s="47" t="str">
        <f t="shared" si="8"/>
        <v/>
      </c>
      <c r="AR85" s="46" t="b">
        <f t="shared" si="9"/>
        <v>0</v>
      </c>
      <c r="AS85" s="48"/>
      <c r="AT85" s="49">
        <f t="shared" si="10"/>
        <v>2100000</v>
      </c>
    </row>
    <row r="86" spans="2:46" ht="16.5" hidden="1" thickBot="1" x14ac:dyDescent="0.3">
      <c r="B86" s="377" t="str">
        <f t="shared" si="0"/>
        <v/>
      </c>
      <c r="C86" s="64" t="str">
        <f>IF('סיכום לועדה- הזנת נתונים'!C86="","",'סיכום לועדה- הזנת נתונים'!C86)</f>
        <v/>
      </c>
      <c r="D86" s="64" t="str">
        <f>IF('סיכום לועדה- הזנת נתונים'!D86="","",'סיכום לועדה- הזנת נתונים'!D86)</f>
        <v/>
      </c>
      <c r="E86" s="64" t="str">
        <f>IF('סיכום לועדה- הזנת נתונים'!E86="","",'סיכום לועדה- הזנת נתונים'!E86)</f>
        <v/>
      </c>
      <c r="F86" s="381" t="str">
        <f>IF('סיכום לועדה- הזנת נתונים'!F86="","",'סיכום לועדה- הזנת נתונים'!F86)</f>
        <v/>
      </c>
      <c r="G86" s="378" t="str">
        <f>IF('סיכום לועדה- הזנת נתונים'!G86="","",'סיכום לועדה- הזנת נתונים'!G86)</f>
        <v/>
      </c>
      <c r="H86" s="378" t="str">
        <f>IF('סיכום לועדה- הזנת נתונים'!H86="","",'סיכום לועדה- הזנת נתונים'!H86)</f>
        <v/>
      </c>
      <c r="I86" s="378" t="str">
        <f>IF('סיכום לועדה- הזנת נתונים'!I86="","",'סיכום לועדה- הזנת נתונים'!I86)</f>
        <v/>
      </c>
      <c r="J86" s="379" t="str">
        <f>IF('סיכום לועדה- הזנת נתונים'!J86="","",'סיכום לועדה- הזנת נתונים'!J86)</f>
        <v/>
      </c>
      <c r="K86" s="380" t="str">
        <f>IF('סיכום לועדה- הזנת נתונים'!K86="","",'סיכום לועדה- הזנת נתונים'!K86)</f>
        <v/>
      </c>
      <c r="L86" s="380" t="str">
        <f>IF('סיכום לועדה- הזנת נתונים'!L86="","",'סיכום לועדה- הזנת נתונים'!L86)</f>
        <v/>
      </c>
      <c r="M86" s="380" t="str">
        <f>IF('סיכום לועדה- הזנת נתונים'!M86="","",'סיכום לועדה- הזנת נתונים'!M86)</f>
        <v/>
      </c>
      <c r="N86" s="380" t="str">
        <f>IF('סיכום לועדה- הזנת נתונים'!N86="","",'סיכום לועדה- הזנת נתונים'!N86)</f>
        <v/>
      </c>
      <c r="O86" s="376" t="str">
        <f>IF('סיכום לועדה- הזנת נתונים'!O86="","",'סיכום לועדה- הזנת נתונים'!O86)</f>
        <v/>
      </c>
      <c r="P86" s="238" t="str">
        <f>IF('סיכום לועדה- הזנת נתונים'!P86="","",'סיכום לועדה- הזנת נתונים'!P86)</f>
        <v/>
      </c>
      <c r="Q86" s="44" t="str">
        <f>IF($F86="","",I86-#REF!)</f>
        <v/>
      </c>
      <c r="R86" s="45" t="str">
        <f>IF($F86="","",IFERROR(N86/#REF!-1,0))</f>
        <v/>
      </c>
      <c r="S86" s="46" t="str">
        <f t="shared" si="6"/>
        <v/>
      </c>
      <c r="T86" s="46" t="str">
        <f t="shared" si="7"/>
        <v/>
      </c>
      <c r="U86" s="47" t="str">
        <f t="shared" si="8"/>
        <v/>
      </c>
      <c r="AR86" s="46" t="b">
        <f t="shared" si="9"/>
        <v>0</v>
      </c>
      <c r="AS86" s="48"/>
      <c r="AT86" s="49">
        <f t="shared" si="10"/>
        <v>2100000</v>
      </c>
    </row>
    <row r="87" spans="2:46" ht="16.5" hidden="1" thickBot="1" x14ac:dyDescent="0.3">
      <c r="B87" s="377" t="str">
        <f t="shared" si="0"/>
        <v/>
      </c>
      <c r="C87" s="64" t="str">
        <f>IF('סיכום לועדה- הזנת נתונים'!C87="","",'סיכום לועדה- הזנת נתונים'!C87)</f>
        <v/>
      </c>
      <c r="D87" s="64" t="str">
        <f>IF('סיכום לועדה- הזנת נתונים'!D87="","",'סיכום לועדה- הזנת נתונים'!D87)</f>
        <v/>
      </c>
      <c r="E87" s="64" t="str">
        <f>IF('סיכום לועדה- הזנת נתונים'!E87="","",'סיכום לועדה- הזנת נתונים'!E87)</f>
        <v/>
      </c>
      <c r="F87" s="381" t="str">
        <f>IF('סיכום לועדה- הזנת נתונים'!F87="","",'סיכום לועדה- הזנת נתונים'!F87)</f>
        <v/>
      </c>
      <c r="G87" s="378" t="str">
        <f>IF('סיכום לועדה- הזנת נתונים'!G87="","",'סיכום לועדה- הזנת נתונים'!G87)</f>
        <v/>
      </c>
      <c r="H87" s="378" t="str">
        <f>IF('סיכום לועדה- הזנת נתונים'!H87="","",'סיכום לועדה- הזנת נתונים'!H87)</f>
        <v/>
      </c>
      <c r="I87" s="378" t="str">
        <f>IF('סיכום לועדה- הזנת נתונים'!I87="","",'סיכום לועדה- הזנת נתונים'!I87)</f>
        <v/>
      </c>
      <c r="J87" s="379" t="str">
        <f>IF('סיכום לועדה- הזנת נתונים'!J87="","",'סיכום לועדה- הזנת נתונים'!J87)</f>
        <v/>
      </c>
      <c r="K87" s="380" t="str">
        <f>IF('סיכום לועדה- הזנת נתונים'!K87="","",'סיכום לועדה- הזנת נתונים'!K87)</f>
        <v/>
      </c>
      <c r="L87" s="380" t="str">
        <f>IF('סיכום לועדה- הזנת נתונים'!L87="","",'סיכום לועדה- הזנת נתונים'!L87)</f>
        <v/>
      </c>
      <c r="M87" s="380" t="str">
        <f>IF('סיכום לועדה- הזנת נתונים'!M87="","",'סיכום לועדה- הזנת נתונים'!M87)</f>
        <v/>
      </c>
      <c r="N87" s="380" t="str">
        <f>IF('סיכום לועדה- הזנת נתונים'!N87="","",'סיכום לועדה- הזנת נתונים'!N87)</f>
        <v/>
      </c>
      <c r="O87" s="376" t="str">
        <f>IF('סיכום לועדה- הזנת נתונים'!O87="","",'סיכום לועדה- הזנת נתונים'!O87)</f>
        <v/>
      </c>
      <c r="P87" s="238" t="str">
        <f>IF('סיכום לועדה- הזנת נתונים'!P87="","",'סיכום לועדה- הזנת נתונים'!P87)</f>
        <v/>
      </c>
      <c r="Q87" s="44" t="str">
        <f>IF($F87="","",I87-#REF!)</f>
        <v/>
      </c>
      <c r="R87" s="45" t="str">
        <f>IF($F87="","",IFERROR(N87/#REF!-1,0))</f>
        <v/>
      </c>
      <c r="S87" s="46" t="str">
        <f t="shared" si="6"/>
        <v/>
      </c>
      <c r="T87" s="46" t="str">
        <f t="shared" si="7"/>
        <v/>
      </c>
      <c r="U87" s="47" t="str">
        <f t="shared" si="8"/>
        <v/>
      </c>
      <c r="AR87" s="46" t="b">
        <f t="shared" si="9"/>
        <v>0</v>
      </c>
      <c r="AS87" s="48"/>
      <c r="AT87" s="49">
        <f t="shared" si="10"/>
        <v>2100000</v>
      </c>
    </row>
    <row r="88" spans="2:46" ht="16.5" hidden="1" thickBot="1" x14ac:dyDescent="0.3">
      <c r="B88" s="377" t="str">
        <f t="shared" si="0"/>
        <v/>
      </c>
      <c r="C88" s="64" t="str">
        <f>IF('סיכום לועדה- הזנת נתונים'!C88="","",'סיכום לועדה- הזנת נתונים'!C88)</f>
        <v/>
      </c>
      <c r="D88" s="64" t="str">
        <f>IF('סיכום לועדה- הזנת נתונים'!D88="","",'סיכום לועדה- הזנת נתונים'!D88)</f>
        <v/>
      </c>
      <c r="E88" s="64" t="str">
        <f>IF('סיכום לועדה- הזנת נתונים'!E88="","",'סיכום לועדה- הזנת נתונים'!E88)</f>
        <v/>
      </c>
      <c r="F88" s="381" t="str">
        <f>IF('סיכום לועדה- הזנת נתונים'!F88="","",'סיכום לועדה- הזנת נתונים'!F88)</f>
        <v/>
      </c>
      <c r="G88" s="378" t="str">
        <f>IF('סיכום לועדה- הזנת נתונים'!G88="","",'סיכום לועדה- הזנת נתונים'!G88)</f>
        <v/>
      </c>
      <c r="H88" s="378" t="str">
        <f>IF('סיכום לועדה- הזנת נתונים'!H88="","",'סיכום לועדה- הזנת נתונים'!H88)</f>
        <v/>
      </c>
      <c r="I88" s="378" t="str">
        <f>IF('סיכום לועדה- הזנת נתונים'!I88="","",'סיכום לועדה- הזנת נתונים'!I88)</f>
        <v/>
      </c>
      <c r="J88" s="379" t="str">
        <f>IF('סיכום לועדה- הזנת נתונים'!J88="","",'סיכום לועדה- הזנת נתונים'!J88)</f>
        <v/>
      </c>
      <c r="K88" s="380" t="str">
        <f>IF('סיכום לועדה- הזנת נתונים'!K88="","",'סיכום לועדה- הזנת נתונים'!K88)</f>
        <v/>
      </c>
      <c r="L88" s="380" t="str">
        <f>IF('סיכום לועדה- הזנת נתונים'!L88="","",'סיכום לועדה- הזנת נתונים'!L88)</f>
        <v/>
      </c>
      <c r="M88" s="380" t="str">
        <f>IF('סיכום לועדה- הזנת נתונים'!M88="","",'סיכום לועדה- הזנת נתונים'!M88)</f>
        <v/>
      </c>
      <c r="N88" s="380" t="str">
        <f>IF('סיכום לועדה- הזנת נתונים'!N88="","",'סיכום לועדה- הזנת נתונים'!N88)</f>
        <v/>
      </c>
      <c r="O88" s="376" t="str">
        <f>IF('סיכום לועדה- הזנת נתונים'!O88="","",'סיכום לועדה- הזנת נתונים'!O88)</f>
        <v/>
      </c>
      <c r="P88" s="238" t="str">
        <f>IF('סיכום לועדה- הזנת נתונים'!P88="","",'סיכום לועדה- הזנת נתונים'!P88)</f>
        <v/>
      </c>
      <c r="Q88" s="44" t="str">
        <f>IF($F88="","",I88-#REF!)</f>
        <v/>
      </c>
      <c r="R88" s="45" t="str">
        <f>IF($F88="","",IFERROR(N88/#REF!-1,0))</f>
        <v/>
      </c>
      <c r="S88" s="46" t="str">
        <f t="shared" si="6"/>
        <v/>
      </c>
      <c r="T88" s="46" t="str">
        <f t="shared" si="7"/>
        <v/>
      </c>
      <c r="U88" s="47" t="str">
        <f t="shared" si="8"/>
        <v/>
      </c>
      <c r="AR88" s="46" t="b">
        <f t="shared" si="9"/>
        <v>0</v>
      </c>
      <c r="AS88" s="48"/>
      <c r="AT88" s="49">
        <f t="shared" si="10"/>
        <v>2100000</v>
      </c>
    </row>
    <row r="89" spans="2:46" ht="16.5" hidden="1" thickBot="1" x14ac:dyDescent="0.3">
      <c r="B89" s="377" t="str">
        <f t="shared" si="0"/>
        <v/>
      </c>
      <c r="C89" s="64" t="str">
        <f>IF('סיכום לועדה- הזנת נתונים'!C89="","",'סיכום לועדה- הזנת נתונים'!C89)</f>
        <v/>
      </c>
      <c r="D89" s="64" t="str">
        <f>IF('סיכום לועדה- הזנת נתונים'!D89="","",'סיכום לועדה- הזנת נתונים'!D89)</f>
        <v/>
      </c>
      <c r="E89" s="64" t="str">
        <f>IF('סיכום לועדה- הזנת נתונים'!E89="","",'סיכום לועדה- הזנת נתונים'!E89)</f>
        <v/>
      </c>
      <c r="F89" s="381" t="str">
        <f>IF('סיכום לועדה- הזנת נתונים'!F89="","",'סיכום לועדה- הזנת נתונים'!F89)</f>
        <v/>
      </c>
      <c r="G89" s="378" t="str">
        <f>IF('סיכום לועדה- הזנת נתונים'!G89="","",'סיכום לועדה- הזנת נתונים'!G89)</f>
        <v/>
      </c>
      <c r="H89" s="378" t="str">
        <f>IF('סיכום לועדה- הזנת נתונים'!H89="","",'סיכום לועדה- הזנת נתונים'!H89)</f>
        <v/>
      </c>
      <c r="I89" s="378" t="str">
        <f>IF('סיכום לועדה- הזנת נתונים'!I89="","",'סיכום לועדה- הזנת נתונים'!I89)</f>
        <v/>
      </c>
      <c r="J89" s="379" t="str">
        <f>IF('סיכום לועדה- הזנת נתונים'!J89="","",'סיכום לועדה- הזנת נתונים'!J89)</f>
        <v/>
      </c>
      <c r="K89" s="380" t="str">
        <f>IF('סיכום לועדה- הזנת נתונים'!K89="","",'סיכום לועדה- הזנת נתונים'!K89)</f>
        <v/>
      </c>
      <c r="L89" s="380" t="str">
        <f>IF('סיכום לועדה- הזנת נתונים'!L89="","",'סיכום לועדה- הזנת נתונים'!L89)</f>
        <v/>
      </c>
      <c r="M89" s="380" t="str">
        <f>IF('סיכום לועדה- הזנת נתונים'!M89="","",'סיכום לועדה- הזנת נתונים'!M89)</f>
        <v/>
      </c>
      <c r="N89" s="380" t="str">
        <f>IF('סיכום לועדה- הזנת נתונים'!N89="","",'סיכום לועדה- הזנת נתונים'!N89)</f>
        <v/>
      </c>
      <c r="O89" s="376" t="str">
        <f>IF('סיכום לועדה- הזנת נתונים'!O89="","",'סיכום לועדה- הזנת נתונים'!O89)</f>
        <v/>
      </c>
      <c r="P89" s="238" t="str">
        <f>IF('סיכום לועדה- הזנת נתונים'!P89="","",'סיכום לועדה- הזנת נתונים'!P89)</f>
        <v/>
      </c>
      <c r="Q89" s="44" t="str">
        <f>IF($F89="","",I89-#REF!)</f>
        <v/>
      </c>
      <c r="R89" s="45" t="str">
        <f>IF($F89="","",IFERROR(N89/#REF!-1,0))</f>
        <v/>
      </c>
      <c r="S89" s="46" t="str">
        <f t="shared" si="6"/>
        <v/>
      </c>
      <c r="T89" s="46" t="str">
        <f t="shared" si="7"/>
        <v/>
      </c>
      <c r="U89" s="47" t="str">
        <f t="shared" si="8"/>
        <v/>
      </c>
      <c r="AR89" s="46" t="b">
        <f t="shared" si="9"/>
        <v>0</v>
      </c>
      <c r="AS89" s="48"/>
      <c r="AT89" s="49">
        <f t="shared" si="10"/>
        <v>2100000</v>
      </c>
    </row>
    <row r="90" spans="2:46" ht="16.5" hidden="1" thickBot="1" x14ac:dyDescent="0.3">
      <c r="B90" s="377" t="str">
        <f t="shared" si="0"/>
        <v/>
      </c>
      <c r="C90" s="64" t="str">
        <f>IF('סיכום לועדה- הזנת נתונים'!C90="","",'סיכום לועדה- הזנת נתונים'!C90)</f>
        <v/>
      </c>
      <c r="D90" s="64" t="str">
        <f>IF('סיכום לועדה- הזנת נתונים'!D90="","",'סיכום לועדה- הזנת נתונים'!D90)</f>
        <v/>
      </c>
      <c r="E90" s="64" t="str">
        <f>IF('סיכום לועדה- הזנת נתונים'!E90="","",'סיכום לועדה- הזנת נתונים'!E90)</f>
        <v/>
      </c>
      <c r="F90" s="381" t="str">
        <f>IF('סיכום לועדה- הזנת נתונים'!F90="","",'סיכום לועדה- הזנת נתונים'!F90)</f>
        <v/>
      </c>
      <c r="G90" s="378" t="str">
        <f>IF('סיכום לועדה- הזנת נתונים'!G90="","",'סיכום לועדה- הזנת נתונים'!G90)</f>
        <v/>
      </c>
      <c r="H90" s="378" t="str">
        <f>IF('סיכום לועדה- הזנת נתונים'!H90="","",'סיכום לועדה- הזנת נתונים'!H90)</f>
        <v/>
      </c>
      <c r="I90" s="378" t="str">
        <f>IF('סיכום לועדה- הזנת נתונים'!I90="","",'סיכום לועדה- הזנת נתונים'!I90)</f>
        <v/>
      </c>
      <c r="J90" s="379" t="str">
        <f>IF('סיכום לועדה- הזנת נתונים'!J90="","",'סיכום לועדה- הזנת נתונים'!J90)</f>
        <v/>
      </c>
      <c r="K90" s="380" t="str">
        <f>IF('סיכום לועדה- הזנת נתונים'!K90="","",'סיכום לועדה- הזנת נתונים'!K90)</f>
        <v/>
      </c>
      <c r="L90" s="380" t="str">
        <f>IF('סיכום לועדה- הזנת נתונים'!L90="","",'סיכום לועדה- הזנת נתונים'!L90)</f>
        <v/>
      </c>
      <c r="M90" s="380" t="str">
        <f>IF('סיכום לועדה- הזנת נתונים'!M90="","",'סיכום לועדה- הזנת נתונים'!M90)</f>
        <v/>
      </c>
      <c r="N90" s="380" t="str">
        <f>IF('סיכום לועדה- הזנת נתונים'!N90="","",'סיכום לועדה- הזנת נתונים'!N90)</f>
        <v/>
      </c>
      <c r="O90" s="376" t="str">
        <f>IF('סיכום לועדה- הזנת נתונים'!O90="","",'סיכום לועדה- הזנת נתונים'!O90)</f>
        <v/>
      </c>
      <c r="P90" s="238" t="str">
        <f>IF('סיכום לועדה- הזנת נתונים'!P90="","",'סיכום לועדה- הזנת נתונים'!P90)</f>
        <v/>
      </c>
      <c r="Q90" s="44" t="str">
        <f>IF($F90="","",I90-#REF!)</f>
        <v/>
      </c>
      <c r="R90" s="45" t="str">
        <f>IF($F90="","",IFERROR(N90/#REF!-1,0))</f>
        <v/>
      </c>
      <c r="S90" s="46" t="str">
        <f t="shared" si="6"/>
        <v/>
      </c>
      <c r="T90" s="46" t="str">
        <f t="shared" si="7"/>
        <v/>
      </c>
      <c r="U90" s="47" t="str">
        <f t="shared" si="8"/>
        <v/>
      </c>
      <c r="AR90" s="46" t="b">
        <f t="shared" si="9"/>
        <v>0</v>
      </c>
      <c r="AS90" s="48"/>
      <c r="AT90" s="49">
        <f t="shared" si="10"/>
        <v>2100000</v>
      </c>
    </row>
    <row r="91" spans="2:46" ht="16.5" hidden="1" thickBot="1" x14ac:dyDescent="0.3">
      <c r="B91" s="377" t="str">
        <f t="shared" si="0"/>
        <v/>
      </c>
      <c r="C91" s="64" t="str">
        <f>IF('סיכום לועדה- הזנת נתונים'!C91="","",'סיכום לועדה- הזנת נתונים'!C91)</f>
        <v/>
      </c>
      <c r="D91" s="64" t="str">
        <f>IF('סיכום לועדה- הזנת נתונים'!D91="","",'סיכום לועדה- הזנת נתונים'!D91)</f>
        <v/>
      </c>
      <c r="E91" s="64" t="str">
        <f>IF('סיכום לועדה- הזנת נתונים'!E91="","",'סיכום לועדה- הזנת נתונים'!E91)</f>
        <v/>
      </c>
      <c r="F91" s="381" t="str">
        <f>IF('סיכום לועדה- הזנת נתונים'!F91="","",'סיכום לועדה- הזנת נתונים'!F91)</f>
        <v/>
      </c>
      <c r="G91" s="378" t="str">
        <f>IF('סיכום לועדה- הזנת נתונים'!G91="","",'סיכום לועדה- הזנת נתונים'!G91)</f>
        <v/>
      </c>
      <c r="H91" s="378" t="str">
        <f>IF('סיכום לועדה- הזנת נתונים'!H91="","",'סיכום לועדה- הזנת נתונים'!H91)</f>
        <v/>
      </c>
      <c r="I91" s="378" t="str">
        <f>IF('סיכום לועדה- הזנת נתונים'!I91="","",'סיכום לועדה- הזנת נתונים'!I91)</f>
        <v/>
      </c>
      <c r="J91" s="379" t="str">
        <f>IF('סיכום לועדה- הזנת נתונים'!J91="","",'סיכום לועדה- הזנת נתונים'!J91)</f>
        <v/>
      </c>
      <c r="K91" s="380" t="str">
        <f>IF('סיכום לועדה- הזנת נתונים'!K91="","",'סיכום לועדה- הזנת נתונים'!K91)</f>
        <v/>
      </c>
      <c r="L91" s="380" t="str">
        <f>IF('סיכום לועדה- הזנת נתונים'!L91="","",'סיכום לועדה- הזנת נתונים'!L91)</f>
        <v/>
      </c>
      <c r="M91" s="380" t="str">
        <f>IF('סיכום לועדה- הזנת נתונים'!M91="","",'סיכום לועדה- הזנת נתונים'!M91)</f>
        <v/>
      </c>
      <c r="N91" s="380" t="str">
        <f>IF('סיכום לועדה- הזנת נתונים'!N91="","",'סיכום לועדה- הזנת נתונים'!N91)</f>
        <v/>
      </c>
      <c r="O91" s="376" t="str">
        <f>IF('סיכום לועדה- הזנת נתונים'!O91="","",'סיכום לועדה- הזנת נתונים'!O91)</f>
        <v/>
      </c>
      <c r="P91" s="238" t="str">
        <f>IF('סיכום לועדה- הזנת נתונים'!P91="","",'סיכום לועדה- הזנת נתונים'!P91)</f>
        <v/>
      </c>
      <c r="Q91" s="44" t="str">
        <f>IF($F91="","",I91-#REF!)</f>
        <v/>
      </c>
      <c r="R91" s="45" t="str">
        <f>IF($F91="","",IFERROR(N91/#REF!-1,0))</f>
        <v/>
      </c>
      <c r="S91" s="46" t="str">
        <f t="shared" si="6"/>
        <v/>
      </c>
      <c r="T91" s="46" t="str">
        <f t="shared" si="7"/>
        <v/>
      </c>
      <c r="U91" s="47" t="str">
        <f t="shared" si="8"/>
        <v/>
      </c>
      <c r="AR91" s="46" t="b">
        <f t="shared" si="9"/>
        <v>0</v>
      </c>
      <c r="AS91" s="48"/>
      <c r="AT91" s="49">
        <f t="shared" si="10"/>
        <v>2100000</v>
      </c>
    </row>
    <row r="92" spans="2:46" ht="16.5" hidden="1" thickBot="1" x14ac:dyDescent="0.3">
      <c r="B92" s="377" t="str">
        <f t="shared" si="0"/>
        <v/>
      </c>
      <c r="C92" s="64" t="str">
        <f>IF('סיכום לועדה- הזנת נתונים'!C92="","",'סיכום לועדה- הזנת נתונים'!C92)</f>
        <v/>
      </c>
      <c r="D92" s="64" t="str">
        <f>IF('סיכום לועדה- הזנת נתונים'!D92="","",'סיכום לועדה- הזנת נתונים'!D92)</f>
        <v/>
      </c>
      <c r="E92" s="64" t="str">
        <f>IF('סיכום לועדה- הזנת נתונים'!E92="","",'סיכום לועדה- הזנת נתונים'!E92)</f>
        <v/>
      </c>
      <c r="F92" s="381" t="str">
        <f>IF('סיכום לועדה- הזנת נתונים'!F92="","",'סיכום לועדה- הזנת נתונים'!F92)</f>
        <v/>
      </c>
      <c r="G92" s="378" t="str">
        <f>IF('סיכום לועדה- הזנת נתונים'!G92="","",'סיכום לועדה- הזנת נתונים'!G92)</f>
        <v/>
      </c>
      <c r="H92" s="378" t="str">
        <f>IF('סיכום לועדה- הזנת נתונים'!H92="","",'סיכום לועדה- הזנת נתונים'!H92)</f>
        <v/>
      </c>
      <c r="I92" s="378" t="str">
        <f>IF('סיכום לועדה- הזנת נתונים'!I92="","",'סיכום לועדה- הזנת נתונים'!I92)</f>
        <v/>
      </c>
      <c r="J92" s="379" t="str">
        <f>IF('סיכום לועדה- הזנת נתונים'!J92="","",'סיכום לועדה- הזנת נתונים'!J92)</f>
        <v/>
      </c>
      <c r="K92" s="380" t="str">
        <f>IF('סיכום לועדה- הזנת נתונים'!K92="","",'סיכום לועדה- הזנת נתונים'!K92)</f>
        <v/>
      </c>
      <c r="L92" s="380" t="str">
        <f>IF('סיכום לועדה- הזנת נתונים'!L92="","",'סיכום לועדה- הזנת נתונים'!L92)</f>
        <v/>
      </c>
      <c r="M92" s="380" t="str">
        <f>IF('סיכום לועדה- הזנת נתונים'!M92="","",'סיכום לועדה- הזנת נתונים'!M92)</f>
        <v/>
      </c>
      <c r="N92" s="380" t="str">
        <f>IF('סיכום לועדה- הזנת נתונים'!N92="","",'סיכום לועדה- הזנת נתונים'!N92)</f>
        <v/>
      </c>
      <c r="O92" s="376" t="str">
        <f>IF('סיכום לועדה- הזנת נתונים'!O92="","",'סיכום לועדה- הזנת נתונים'!O92)</f>
        <v/>
      </c>
      <c r="P92" s="238" t="str">
        <f>IF('סיכום לועדה- הזנת נתונים'!P92="","",'סיכום לועדה- הזנת נתונים'!P92)</f>
        <v/>
      </c>
      <c r="Q92" s="44" t="str">
        <f>IF($F92="","",I92-#REF!)</f>
        <v/>
      </c>
      <c r="R92" s="45" t="str">
        <f>IF($F92="","",IFERROR(N92/#REF!-1,0))</f>
        <v/>
      </c>
      <c r="S92" s="46" t="str">
        <f t="shared" si="6"/>
        <v/>
      </c>
      <c r="T92" s="46" t="str">
        <f t="shared" si="7"/>
        <v/>
      </c>
      <c r="U92" s="47" t="str">
        <f t="shared" si="8"/>
        <v/>
      </c>
      <c r="AR92" s="46" t="b">
        <f t="shared" si="9"/>
        <v>0</v>
      </c>
      <c r="AS92" s="48"/>
      <c r="AT92" s="49">
        <f t="shared" si="10"/>
        <v>2100000</v>
      </c>
    </row>
    <row r="93" spans="2:46" ht="16.5" hidden="1" thickBot="1" x14ac:dyDescent="0.3">
      <c r="B93" s="377" t="str">
        <f t="shared" si="0"/>
        <v/>
      </c>
      <c r="C93" s="64" t="str">
        <f>IF('סיכום לועדה- הזנת נתונים'!C93="","",'סיכום לועדה- הזנת נתונים'!C93)</f>
        <v/>
      </c>
      <c r="D93" s="64" t="str">
        <f>IF('סיכום לועדה- הזנת נתונים'!D93="","",'סיכום לועדה- הזנת נתונים'!D93)</f>
        <v/>
      </c>
      <c r="E93" s="64" t="str">
        <f>IF('סיכום לועדה- הזנת נתונים'!E93="","",'סיכום לועדה- הזנת נתונים'!E93)</f>
        <v/>
      </c>
      <c r="F93" s="381" t="str">
        <f>IF('סיכום לועדה- הזנת נתונים'!F93="","",'סיכום לועדה- הזנת נתונים'!F93)</f>
        <v/>
      </c>
      <c r="G93" s="378" t="str">
        <f>IF('סיכום לועדה- הזנת נתונים'!G93="","",'סיכום לועדה- הזנת נתונים'!G93)</f>
        <v/>
      </c>
      <c r="H93" s="378" t="str">
        <f>IF('סיכום לועדה- הזנת נתונים'!H93="","",'סיכום לועדה- הזנת נתונים'!H93)</f>
        <v/>
      </c>
      <c r="I93" s="378" t="str">
        <f>IF('סיכום לועדה- הזנת נתונים'!I93="","",'סיכום לועדה- הזנת נתונים'!I93)</f>
        <v/>
      </c>
      <c r="J93" s="379" t="str">
        <f>IF('סיכום לועדה- הזנת נתונים'!J93="","",'סיכום לועדה- הזנת נתונים'!J93)</f>
        <v/>
      </c>
      <c r="K93" s="380" t="str">
        <f>IF('סיכום לועדה- הזנת נתונים'!K93="","",'סיכום לועדה- הזנת נתונים'!K93)</f>
        <v/>
      </c>
      <c r="L93" s="380" t="str">
        <f>IF('סיכום לועדה- הזנת נתונים'!L93="","",'סיכום לועדה- הזנת נתונים'!L93)</f>
        <v/>
      </c>
      <c r="M93" s="380" t="str">
        <f>IF('סיכום לועדה- הזנת נתונים'!M93="","",'סיכום לועדה- הזנת נתונים'!M93)</f>
        <v/>
      </c>
      <c r="N93" s="380" t="str">
        <f>IF('סיכום לועדה- הזנת נתונים'!N93="","",'סיכום לועדה- הזנת נתונים'!N93)</f>
        <v/>
      </c>
      <c r="O93" s="376" t="str">
        <f>IF('סיכום לועדה- הזנת נתונים'!O93="","",'סיכום לועדה- הזנת נתונים'!O93)</f>
        <v/>
      </c>
      <c r="P93" s="238" t="str">
        <f>IF('סיכום לועדה- הזנת נתונים'!P93="","",'סיכום לועדה- הזנת נתונים'!P93)</f>
        <v/>
      </c>
      <c r="Q93" s="44" t="str">
        <f>IF($F93="","",I93-#REF!)</f>
        <v/>
      </c>
      <c r="R93" s="45" t="str">
        <f>IF($F93="","",IFERROR(N93/#REF!-1,0))</f>
        <v/>
      </c>
      <c r="S93" s="46" t="str">
        <f t="shared" si="6"/>
        <v/>
      </c>
      <c r="T93" s="46" t="str">
        <f t="shared" si="7"/>
        <v/>
      </c>
      <c r="U93" s="47" t="str">
        <f t="shared" si="8"/>
        <v/>
      </c>
      <c r="AR93" s="46" t="b">
        <f t="shared" si="9"/>
        <v>0</v>
      </c>
      <c r="AS93" s="48"/>
      <c r="AT93" s="49">
        <f t="shared" si="10"/>
        <v>2100000</v>
      </c>
    </row>
    <row r="94" spans="2:46" ht="16.5" hidden="1" thickBot="1" x14ac:dyDescent="0.3">
      <c r="B94" s="377" t="str">
        <f t="shared" si="0"/>
        <v/>
      </c>
      <c r="C94" s="64" t="str">
        <f>IF('סיכום לועדה- הזנת נתונים'!C94="","",'סיכום לועדה- הזנת נתונים'!C94)</f>
        <v/>
      </c>
      <c r="D94" s="64" t="str">
        <f>IF('סיכום לועדה- הזנת נתונים'!D94="","",'סיכום לועדה- הזנת נתונים'!D94)</f>
        <v/>
      </c>
      <c r="E94" s="64" t="str">
        <f>IF('סיכום לועדה- הזנת נתונים'!E94="","",'סיכום לועדה- הזנת נתונים'!E94)</f>
        <v/>
      </c>
      <c r="F94" s="381" t="str">
        <f>IF('סיכום לועדה- הזנת נתונים'!F94="","",'סיכום לועדה- הזנת נתונים'!F94)</f>
        <v/>
      </c>
      <c r="G94" s="378" t="str">
        <f>IF('סיכום לועדה- הזנת נתונים'!G94="","",'סיכום לועדה- הזנת נתונים'!G94)</f>
        <v/>
      </c>
      <c r="H94" s="378" t="str">
        <f>IF('סיכום לועדה- הזנת נתונים'!H94="","",'סיכום לועדה- הזנת נתונים'!H94)</f>
        <v/>
      </c>
      <c r="I94" s="378" t="str">
        <f>IF('סיכום לועדה- הזנת נתונים'!I94="","",'סיכום לועדה- הזנת נתונים'!I94)</f>
        <v/>
      </c>
      <c r="J94" s="379" t="str">
        <f>IF('סיכום לועדה- הזנת נתונים'!J94="","",'סיכום לועדה- הזנת נתונים'!J94)</f>
        <v/>
      </c>
      <c r="K94" s="380" t="str">
        <f>IF('סיכום לועדה- הזנת נתונים'!K94="","",'סיכום לועדה- הזנת נתונים'!K94)</f>
        <v/>
      </c>
      <c r="L94" s="380" t="str">
        <f>IF('סיכום לועדה- הזנת נתונים'!L94="","",'סיכום לועדה- הזנת נתונים'!L94)</f>
        <v/>
      </c>
      <c r="M94" s="380" t="str">
        <f>IF('סיכום לועדה- הזנת נתונים'!M94="","",'סיכום לועדה- הזנת נתונים'!M94)</f>
        <v/>
      </c>
      <c r="N94" s="380" t="str">
        <f>IF('סיכום לועדה- הזנת נתונים'!N94="","",'סיכום לועדה- הזנת נתונים'!N94)</f>
        <v/>
      </c>
      <c r="O94" s="376" t="str">
        <f>IF('סיכום לועדה- הזנת נתונים'!O94="","",'סיכום לועדה- הזנת נתונים'!O94)</f>
        <v/>
      </c>
      <c r="P94" s="238" t="str">
        <f>IF('סיכום לועדה- הזנת נתונים'!P94="","",'סיכום לועדה- הזנת נתונים'!P94)</f>
        <v/>
      </c>
      <c r="Q94" s="44" t="str">
        <f>IF($F94="","",I94-#REF!)</f>
        <v/>
      </c>
      <c r="R94" s="45" t="str">
        <f>IF($F94="","",IFERROR(N94/#REF!-1,0))</f>
        <v/>
      </c>
      <c r="S94" s="46" t="str">
        <f t="shared" si="6"/>
        <v/>
      </c>
      <c r="T94" s="46" t="str">
        <f t="shared" si="7"/>
        <v/>
      </c>
      <c r="U94" s="47" t="str">
        <f t="shared" si="8"/>
        <v/>
      </c>
      <c r="AR94" s="46" t="b">
        <f t="shared" si="9"/>
        <v>0</v>
      </c>
      <c r="AS94" s="48"/>
      <c r="AT94" s="49">
        <f t="shared" si="10"/>
        <v>2100000</v>
      </c>
    </row>
    <row r="95" spans="2:46" ht="16.5" hidden="1" thickBot="1" x14ac:dyDescent="0.3">
      <c r="B95" s="377" t="str">
        <f t="shared" ref="B95:B130" si="11">IF(F95="","",ROW()-30)</f>
        <v/>
      </c>
      <c r="C95" s="64" t="str">
        <f>IF('סיכום לועדה- הזנת נתונים'!C95="","",'סיכום לועדה- הזנת נתונים'!C95)</f>
        <v/>
      </c>
      <c r="D95" s="64" t="str">
        <f>IF('סיכום לועדה- הזנת נתונים'!D95="","",'סיכום לועדה- הזנת נתונים'!D95)</f>
        <v/>
      </c>
      <c r="E95" s="64" t="str">
        <f>IF('סיכום לועדה- הזנת נתונים'!E95="","",'סיכום לועדה- הזנת נתונים'!E95)</f>
        <v/>
      </c>
      <c r="F95" s="381" t="str">
        <f>IF('סיכום לועדה- הזנת נתונים'!F95="","",'סיכום לועדה- הזנת נתונים'!F95)</f>
        <v/>
      </c>
      <c r="G95" s="378" t="str">
        <f>IF('סיכום לועדה- הזנת נתונים'!G95="","",'סיכום לועדה- הזנת נתונים'!G95)</f>
        <v/>
      </c>
      <c r="H95" s="378" t="str">
        <f>IF('סיכום לועדה- הזנת נתונים'!H95="","",'סיכום לועדה- הזנת נתונים'!H95)</f>
        <v/>
      </c>
      <c r="I95" s="378" t="str">
        <f>IF('סיכום לועדה- הזנת נתונים'!I95="","",'סיכום לועדה- הזנת נתונים'!I95)</f>
        <v/>
      </c>
      <c r="J95" s="379" t="str">
        <f>IF('סיכום לועדה- הזנת נתונים'!J95="","",'סיכום לועדה- הזנת נתונים'!J95)</f>
        <v/>
      </c>
      <c r="K95" s="380" t="str">
        <f>IF('סיכום לועדה- הזנת נתונים'!K95="","",'סיכום לועדה- הזנת נתונים'!K95)</f>
        <v/>
      </c>
      <c r="L95" s="380" t="str">
        <f>IF('סיכום לועדה- הזנת נתונים'!L95="","",'סיכום לועדה- הזנת נתונים'!L95)</f>
        <v/>
      </c>
      <c r="M95" s="380" t="str">
        <f>IF('סיכום לועדה- הזנת נתונים'!M95="","",'סיכום לועדה- הזנת נתונים'!M95)</f>
        <v/>
      </c>
      <c r="N95" s="380" t="str">
        <f>IF('סיכום לועדה- הזנת נתונים'!N95="","",'סיכום לועדה- הזנת נתונים'!N95)</f>
        <v/>
      </c>
      <c r="O95" s="376" t="str">
        <f>IF('סיכום לועדה- הזנת נתונים'!O95="","",'סיכום לועדה- הזנת נתונים'!O95)</f>
        <v/>
      </c>
      <c r="P95" s="238" t="str">
        <f>IF('סיכום לועדה- הזנת נתונים'!P95="","",'סיכום לועדה- הזנת נתונים'!P95)</f>
        <v/>
      </c>
      <c r="Q95" s="44" t="str">
        <f>IF($F95="","",I95-#REF!)</f>
        <v/>
      </c>
      <c r="R95" s="45" t="str">
        <f>IF($F95="","",IFERROR(N95/#REF!-1,0))</f>
        <v/>
      </c>
      <c r="S95" s="46" t="str">
        <f t="shared" ref="S95:S130" si="12">IF($F95="","",IF(ABS(Q95)&gt;=$S$29,"הצג חריגים","הצג לא חריגים"))</f>
        <v/>
      </c>
      <c r="T95" s="46" t="str">
        <f t="shared" ref="T95:T130" si="13">IF($F95="","",IF(ABS(R95)&gt;=$T$29,"הצג חריגים","הצג לא חריגים"))</f>
        <v/>
      </c>
      <c r="U95" s="47" t="str">
        <f t="shared" ref="U95:U131" si="14">IF(F95="","",N95/$C$2)</f>
        <v/>
      </c>
      <c r="AR95" s="46" t="b">
        <f t="shared" ref="AR95:AR131" si="15">F95&lt;&gt;""</f>
        <v>0</v>
      </c>
      <c r="AS95" s="48"/>
      <c r="AT95" s="49">
        <f t="shared" ref="AT95:AT131" si="16">$C$2</f>
        <v>2100000</v>
      </c>
    </row>
    <row r="96" spans="2:46" ht="16.5" hidden="1" thickBot="1" x14ac:dyDescent="0.3">
      <c r="B96" s="377" t="str">
        <f t="shared" si="11"/>
        <v/>
      </c>
      <c r="C96" s="64" t="str">
        <f>IF('סיכום לועדה- הזנת נתונים'!C96="","",'סיכום לועדה- הזנת נתונים'!C96)</f>
        <v/>
      </c>
      <c r="D96" s="64" t="str">
        <f>IF('סיכום לועדה- הזנת נתונים'!D96="","",'סיכום לועדה- הזנת נתונים'!D96)</f>
        <v/>
      </c>
      <c r="E96" s="64" t="str">
        <f>IF('סיכום לועדה- הזנת נתונים'!E96="","",'סיכום לועדה- הזנת נתונים'!E96)</f>
        <v/>
      </c>
      <c r="F96" s="381" t="str">
        <f>IF('סיכום לועדה- הזנת נתונים'!F96="","",'סיכום לועדה- הזנת נתונים'!F96)</f>
        <v/>
      </c>
      <c r="G96" s="378" t="str">
        <f>IF('סיכום לועדה- הזנת נתונים'!G96="","",'סיכום לועדה- הזנת נתונים'!G96)</f>
        <v/>
      </c>
      <c r="H96" s="378" t="str">
        <f>IF('סיכום לועדה- הזנת נתונים'!H96="","",'סיכום לועדה- הזנת נתונים'!H96)</f>
        <v/>
      </c>
      <c r="I96" s="378" t="str">
        <f>IF('סיכום לועדה- הזנת נתונים'!I96="","",'סיכום לועדה- הזנת נתונים'!I96)</f>
        <v/>
      </c>
      <c r="J96" s="379" t="str">
        <f>IF('סיכום לועדה- הזנת נתונים'!J96="","",'סיכום לועדה- הזנת נתונים'!J96)</f>
        <v/>
      </c>
      <c r="K96" s="380" t="str">
        <f>IF('סיכום לועדה- הזנת נתונים'!K96="","",'סיכום לועדה- הזנת נתונים'!K96)</f>
        <v/>
      </c>
      <c r="L96" s="380" t="str">
        <f>IF('סיכום לועדה- הזנת נתונים'!L96="","",'סיכום לועדה- הזנת נתונים'!L96)</f>
        <v/>
      </c>
      <c r="M96" s="380" t="str">
        <f>IF('סיכום לועדה- הזנת נתונים'!M96="","",'סיכום לועדה- הזנת נתונים'!M96)</f>
        <v/>
      </c>
      <c r="N96" s="380" t="str">
        <f>IF('סיכום לועדה- הזנת נתונים'!N96="","",'סיכום לועדה- הזנת נתונים'!N96)</f>
        <v/>
      </c>
      <c r="O96" s="376" t="str">
        <f>IF('סיכום לועדה- הזנת נתונים'!O96="","",'סיכום לועדה- הזנת נתונים'!O96)</f>
        <v/>
      </c>
      <c r="P96" s="238" t="str">
        <f>IF('סיכום לועדה- הזנת נתונים'!P96="","",'סיכום לועדה- הזנת נתונים'!P96)</f>
        <v/>
      </c>
      <c r="Q96" s="44" t="str">
        <f>IF($F96="","",I96-#REF!)</f>
        <v/>
      </c>
      <c r="R96" s="45" t="str">
        <f>IF($F96="","",IFERROR(N96/#REF!-1,0))</f>
        <v/>
      </c>
      <c r="S96" s="46" t="str">
        <f t="shared" si="12"/>
        <v/>
      </c>
      <c r="T96" s="46" t="str">
        <f t="shared" si="13"/>
        <v/>
      </c>
      <c r="U96" s="47" t="str">
        <f t="shared" si="14"/>
        <v/>
      </c>
      <c r="AR96" s="46" t="b">
        <f t="shared" si="15"/>
        <v>0</v>
      </c>
      <c r="AS96" s="48"/>
      <c r="AT96" s="49">
        <f t="shared" si="16"/>
        <v>2100000</v>
      </c>
    </row>
    <row r="97" spans="2:46" ht="16.5" hidden="1" thickBot="1" x14ac:dyDescent="0.3">
      <c r="B97" s="377" t="str">
        <f t="shared" si="11"/>
        <v/>
      </c>
      <c r="C97" s="64" t="str">
        <f>IF('סיכום לועדה- הזנת נתונים'!C97="","",'סיכום לועדה- הזנת נתונים'!C97)</f>
        <v/>
      </c>
      <c r="D97" s="64" t="str">
        <f>IF('סיכום לועדה- הזנת נתונים'!D97="","",'סיכום לועדה- הזנת נתונים'!D97)</f>
        <v/>
      </c>
      <c r="E97" s="64" t="str">
        <f>IF('סיכום לועדה- הזנת נתונים'!E97="","",'סיכום לועדה- הזנת נתונים'!E97)</f>
        <v/>
      </c>
      <c r="F97" s="381" t="str">
        <f>IF('סיכום לועדה- הזנת נתונים'!F97="","",'סיכום לועדה- הזנת נתונים'!F97)</f>
        <v/>
      </c>
      <c r="G97" s="378" t="str">
        <f>IF('סיכום לועדה- הזנת נתונים'!G97="","",'סיכום לועדה- הזנת נתונים'!G97)</f>
        <v/>
      </c>
      <c r="H97" s="378" t="str">
        <f>IF('סיכום לועדה- הזנת נתונים'!H97="","",'סיכום לועדה- הזנת נתונים'!H97)</f>
        <v/>
      </c>
      <c r="I97" s="378" t="str">
        <f>IF('סיכום לועדה- הזנת נתונים'!I97="","",'סיכום לועדה- הזנת נתונים'!I97)</f>
        <v/>
      </c>
      <c r="J97" s="379" t="str">
        <f>IF('סיכום לועדה- הזנת נתונים'!J97="","",'סיכום לועדה- הזנת נתונים'!J97)</f>
        <v/>
      </c>
      <c r="K97" s="380" t="str">
        <f>IF('סיכום לועדה- הזנת נתונים'!K97="","",'סיכום לועדה- הזנת נתונים'!K97)</f>
        <v/>
      </c>
      <c r="L97" s="380" t="str">
        <f>IF('סיכום לועדה- הזנת נתונים'!L97="","",'סיכום לועדה- הזנת נתונים'!L97)</f>
        <v/>
      </c>
      <c r="M97" s="380" t="str">
        <f>IF('סיכום לועדה- הזנת נתונים'!M97="","",'סיכום לועדה- הזנת נתונים'!M97)</f>
        <v/>
      </c>
      <c r="N97" s="380" t="str">
        <f>IF('סיכום לועדה- הזנת נתונים'!N97="","",'סיכום לועדה- הזנת נתונים'!N97)</f>
        <v/>
      </c>
      <c r="O97" s="376" t="str">
        <f>IF('סיכום לועדה- הזנת נתונים'!O97="","",'סיכום לועדה- הזנת נתונים'!O97)</f>
        <v/>
      </c>
      <c r="P97" s="238" t="str">
        <f>IF('סיכום לועדה- הזנת נתונים'!P97="","",'סיכום לועדה- הזנת נתונים'!P97)</f>
        <v/>
      </c>
      <c r="Q97" s="44" t="str">
        <f>IF($F97="","",I97-#REF!)</f>
        <v/>
      </c>
      <c r="R97" s="45" t="str">
        <f>IF($F97="","",IFERROR(N97/#REF!-1,0))</f>
        <v/>
      </c>
      <c r="S97" s="46" t="str">
        <f t="shared" si="12"/>
        <v/>
      </c>
      <c r="T97" s="46" t="str">
        <f t="shared" si="13"/>
        <v/>
      </c>
      <c r="U97" s="47" t="str">
        <f t="shared" si="14"/>
        <v/>
      </c>
      <c r="AR97" s="46" t="b">
        <f t="shared" si="15"/>
        <v>0</v>
      </c>
      <c r="AS97" s="48"/>
      <c r="AT97" s="49">
        <f t="shared" si="16"/>
        <v>2100000</v>
      </c>
    </row>
    <row r="98" spans="2:46" ht="16.5" hidden="1" thickBot="1" x14ac:dyDescent="0.3">
      <c r="B98" s="377" t="str">
        <f t="shared" si="11"/>
        <v/>
      </c>
      <c r="C98" s="64" t="str">
        <f>IF('סיכום לועדה- הזנת נתונים'!C98="","",'סיכום לועדה- הזנת נתונים'!C98)</f>
        <v/>
      </c>
      <c r="D98" s="64" t="str">
        <f>IF('סיכום לועדה- הזנת נתונים'!D98="","",'סיכום לועדה- הזנת נתונים'!D98)</f>
        <v/>
      </c>
      <c r="E98" s="64" t="str">
        <f>IF('סיכום לועדה- הזנת נתונים'!E98="","",'סיכום לועדה- הזנת נתונים'!E98)</f>
        <v/>
      </c>
      <c r="F98" s="381" t="str">
        <f>IF('סיכום לועדה- הזנת נתונים'!F98="","",'סיכום לועדה- הזנת נתונים'!F98)</f>
        <v/>
      </c>
      <c r="G98" s="378" t="str">
        <f>IF('סיכום לועדה- הזנת נתונים'!G98="","",'סיכום לועדה- הזנת נתונים'!G98)</f>
        <v/>
      </c>
      <c r="H98" s="378" t="str">
        <f>IF('סיכום לועדה- הזנת נתונים'!H98="","",'סיכום לועדה- הזנת נתונים'!H98)</f>
        <v/>
      </c>
      <c r="I98" s="378" t="str">
        <f>IF('סיכום לועדה- הזנת נתונים'!I98="","",'סיכום לועדה- הזנת נתונים'!I98)</f>
        <v/>
      </c>
      <c r="J98" s="379" t="str">
        <f>IF('סיכום לועדה- הזנת נתונים'!J98="","",'סיכום לועדה- הזנת נתונים'!J98)</f>
        <v/>
      </c>
      <c r="K98" s="380" t="str">
        <f>IF('סיכום לועדה- הזנת נתונים'!K98="","",'סיכום לועדה- הזנת נתונים'!K98)</f>
        <v/>
      </c>
      <c r="L98" s="380" t="str">
        <f>IF('סיכום לועדה- הזנת נתונים'!L98="","",'סיכום לועדה- הזנת נתונים'!L98)</f>
        <v/>
      </c>
      <c r="M98" s="380" t="str">
        <f>IF('סיכום לועדה- הזנת נתונים'!M98="","",'סיכום לועדה- הזנת נתונים'!M98)</f>
        <v/>
      </c>
      <c r="N98" s="380" t="str">
        <f>IF('סיכום לועדה- הזנת נתונים'!N98="","",'סיכום לועדה- הזנת נתונים'!N98)</f>
        <v/>
      </c>
      <c r="O98" s="376" t="str">
        <f>IF('סיכום לועדה- הזנת נתונים'!O98="","",'סיכום לועדה- הזנת נתונים'!O98)</f>
        <v/>
      </c>
      <c r="P98" s="238" t="str">
        <f>IF('סיכום לועדה- הזנת נתונים'!P98="","",'סיכום לועדה- הזנת נתונים'!P98)</f>
        <v/>
      </c>
      <c r="Q98" s="44" t="str">
        <f>IF($F98="","",I98-#REF!)</f>
        <v/>
      </c>
      <c r="R98" s="45" t="str">
        <f>IF($F98="","",IFERROR(N98/#REF!-1,0))</f>
        <v/>
      </c>
      <c r="S98" s="46" t="str">
        <f t="shared" si="12"/>
        <v/>
      </c>
      <c r="T98" s="46" t="str">
        <f t="shared" si="13"/>
        <v/>
      </c>
      <c r="U98" s="47" t="str">
        <f t="shared" si="14"/>
        <v/>
      </c>
      <c r="AR98" s="46" t="b">
        <f t="shared" si="15"/>
        <v>0</v>
      </c>
      <c r="AS98" s="48"/>
      <c r="AT98" s="49">
        <f t="shared" si="16"/>
        <v>2100000</v>
      </c>
    </row>
    <row r="99" spans="2:46" ht="16.5" hidden="1" thickBot="1" x14ac:dyDescent="0.3">
      <c r="B99" s="377" t="str">
        <f t="shared" si="11"/>
        <v/>
      </c>
      <c r="C99" s="64" t="str">
        <f>IF('סיכום לועדה- הזנת נתונים'!C99="","",'סיכום לועדה- הזנת נתונים'!C99)</f>
        <v/>
      </c>
      <c r="D99" s="64" t="str">
        <f>IF('סיכום לועדה- הזנת נתונים'!D99="","",'סיכום לועדה- הזנת נתונים'!D99)</f>
        <v/>
      </c>
      <c r="E99" s="64" t="str">
        <f>IF('סיכום לועדה- הזנת נתונים'!E99="","",'סיכום לועדה- הזנת נתונים'!E99)</f>
        <v/>
      </c>
      <c r="F99" s="381" t="str">
        <f>IF('סיכום לועדה- הזנת נתונים'!F99="","",'סיכום לועדה- הזנת נתונים'!F99)</f>
        <v/>
      </c>
      <c r="G99" s="378" t="str">
        <f>IF('סיכום לועדה- הזנת נתונים'!G99="","",'סיכום לועדה- הזנת נתונים'!G99)</f>
        <v/>
      </c>
      <c r="H99" s="378" t="str">
        <f>IF('סיכום לועדה- הזנת נתונים'!H99="","",'סיכום לועדה- הזנת נתונים'!H99)</f>
        <v/>
      </c>
      <c r="I99" s="378" t="str">
        <f>IF('סיכום לועדה- הזנת נתונים'!I99="","",'סיכום לועדה- הזנת נתונים'!I99)</f>
        <v/>
      </c>
      <c r="J99" s="379" t="str">
        <f>IF('סיכום לועדה- הזנת נתונים'!J99="","",'סיכום לועדה- הזנת נתונים'!J99)</f>
        <v/>
      </c>
      <c r="K99" s="380" t="str">
        <f>IF('סיכום לועדה- הזנת נתונים'!K99="","",'סיכום לועדה- הזנת נתונים'!K99)</f>
        <v/>
      </c>
      <c r="L99" s="380" t="str">
        <f>IF('סיכום לועדה- הזנת נתונים'!L99="","",'סיכום לועדה- הזנת נתונים'!L99)</f>
        <v/>
      </c>
      <c r="M99" s="380" t="str">
        <f>IF('סיכום לועדה- הזנת נתונים'!M99="","",'סיכום לועדה- הזנת נתונים'!M99)</f>
        <v/>
      </c>
      <c r="N99" s="380" t="str">
        <f>IF('סיכום לועדה- הזנת נתונים'!N99="","",'סיכום לועדה- הזנת נתונים'!N99)</f>
        <v/>
      </c>
      <c r="O99" s="376" t="str">
        <f>IF('סיכום לועדה- הזנת נתונים'!O99="","",'סיכום לועדה- הזנת נתונים'!O99)</f>
        <v/>
      </c>
      <c r="P99" s="238" t="str">
        <f>IF('סיכום לועדה- הזנת נתונים'!P99="","",'סיכום לועדה- הזנת נתונים'!P99)</f>
        <v/>
      </c>
      <c r="Q99" s="44" t="str">
        <f>IF($F99="","",I99-#REF!)</f>
        <v/>
      </c>
      <c r="R99" s="45" t="str">
        <f>IF($F99="","",IFERROR(N99/#REF!-1,0))</f>
        <v/>
      </c>
      <c r="S99" s="46" t="str">
        <f t="shared" si="12"/>
        <v/>
      </c>
      <c r="T99" s="46" t="str">
        <f t="shared" si="13"/>
        <v/>
      </c>
      <c r="U99" s="47" t="str">
        <f t="shared" si="14"/>
        <v/>
      </c>
      <c r="AR99" s="46" t="b">
        <f t="shared" si="15"/>
        <v>0</v>
      </c>
      <c r="AS99" s="48"/>
      <c r="AT99" s="49">
        <f t="shared" si="16"/>
        <v>2100000</v>
      </c>
    </row>
    <row r="100" spans="2:46" ht="16.5" hidden="1" thickBot="1" x14ac:dyDescent="0.3">
      <c r="B100" s="377" t="str">
        <f t="shared" si="11"/>
        <v/>
      </c>
      <c r="C100" s="64" t="str">
        <f>IF('סיכום לועדה- הזנת נתונים'!C100="","",'סיכום לועדה- הזנת נתונים'!C100)</f>
        <v/>
      </c>
      <c r="D100" s="64" t="str">
        <f>IF('סיכום לועדה- הזנת נתונים'!D100="","",'סיכום לועדה- הזנת נתונים'!D100)</f>
        <v/>
      </c>
      <c r="E100" s="64" t="str">
        <f>IF('סיכום לועדה- הזנת נתונים'!E100="","",'סיכום לועדה- הזנת נתונים'!E100)</f>
        <v/>
      </c>
      <c r="F100" s="381" t="str">
        <f>IF('סיכום לועדה- הזנת נתונים'!F100="","",'סיכום לועדה- הזנת נתונים'!F100)</f>
        <v/>
      </c>
      <c r="G100" s="378" t="str">
        <f>IF('סיכום לועדה- הזנת נתונים'!G100="","",'סיכום לועדה- הזנת נתונים'!G100)</f>
        <v/>
      </c>
      <c r="H100" s="378" t="str">
        <f>IF('סיכום לועדה- הזנת נתונים'!H100="","",'סיכום לועדה- הזנת נתונים'!H100)</f>
        <v/>
      </c>
      <c r="I100" s="378" t="str">
        <f>IF('סיכום לועדה- הזנת נתונים'!I100="","",'סיכום לועדה- הזנת נתונים'!I100)</f>
        <v/>
      </c>
      <c r="J100" s="379" t="str">
        <f>IF('סיכום לועדה- הזנת נתונים'!J100="","",'סיכום לועדה- הזנת נתונים'!J100)</f>
        <v/>
      </c>
      <c r="K100" s="380" t="str">
        <f>IF('סיכום לועדה- הזנת נתונים'!K100="","",'סיכום לועדה- הזנת נתונים'!K100)</f>
        <v/>
      </c>
      <c r="L100" s="380" t="str">
        <f>IF('סיכום לועדה- הזנת נתונים'!L100="","",'סיכום לועדה- הזנת נתונים'!L100)</f>
        <v/>
      </c>
      <c r="M100" s="380" t="str">
        <f>IF('סיכום לועדה- הזנת נתונים'!M100="","",'סיכום לועדה- הזנת נתונים'!M100)</f>
        <v/>
      </c>
      <c r="N100" s="380" t="str">
        <f>IF('סיכום לועדה- הזנת נתונים'!N100="","",'סיכום לועדה- הזנת נתונים'!N100)</f>
        <v/>
      </c>
      <c r="O100" s="376" t="str">
        <f>IF('סיכום לועדה- הזנת נתונים'!O100="","",'סיכום לועדה- הזנת נתונים'!O100)</f>
        <v/>
      </c>
      <c r="P100" s="238" t="str">
        <f>IF('סיכום לועדה- הזנת נתונים'!P100="","",'סיכום לועדה- הזנת נתונים'!P100)</f>
        <v/>
      </c>
      <c r="Q100" s="44" t="str">
        <f>IF($F100="","",I100-#REF!)</f>
        <v/>
      </c>
      <c r="R100" s="45" t="str">
        <f>IF($F100="","",IFERROR(N100/#REF!-1,0))</f>
        <v/>
      </c>
      <c r="S100" s="46" t="str">
        <f t="shared" si="12"/>
        <v/>
      </c>
      <c r="T100" s="46" t="str">
        <f t="shared" si="13"/>
        <v/>
      </c>
      <c r="U100" s="47" t="str">
        <f t="shared" si="14"/>
        <v/>
      </c>
      <c r="AR100" s="46" t="b">
        <f t="shared" si="15"/>
        <v>0</v>
      </c>
      <c r="AS100" s="48"/>
      <c r="AT100" s="49">
        <f t="shared" si="16"/>
        <v>2100000</v>
      </c>
    </row>
    <row r="101" spans="2:46" ht="16.5" hidden="1" thickBot="1" x14ac:dyDescent="0.3">
      <c r="B101" s="377" t="str">
        <f t="shared" si="11"/>
        <v/>
      </c>
      <c r="C101" s="64" t="str">
        <f>IF('סיכום לועדה- הזנת נתונים'!C101="","",'סיכום לועדה- הזנת נתונים'!C101)</f>
        <v/>
      </c>
      <c r="D101" s="64" t="str">
        <f>IF('סיכום לועדה- הזנת נתונים'!D101="","",'סיכום לועדה- הזנת נתונים'!D101)</f>
        <v/>
      </c>
      <c r="E101" s="64" t="str">
        <f>IF('סיכום לועדה- הזנת נתונים'!E101="","",'סיכום לועדה- הזנת נתונים'!E101)</f>
        <v/>
      </c>
      <c r="F101" s="381" t="str">
        <f>IF('סיכום לועדה- הזנת נתונים'!F101="","",'סיכום לועדה- הזנת נתונים'!F101)</f>
        <v/>
      </c>
      <c r="G101" s="378" t="str">
        <f>IF('סיכום לועדה- הזנת נתונים'!G101="","",'סיכום לועדה- הזנת נתונים'!G101)</f>
        <v/>
      </c>
      <c r="H101" s="378" t="str">
        <f>IF('סיכום לועדה- הזנת נתונים'!H101="","",'סיכום לועדה- הזנת נתונים'!H101)</f>
        <v/>
      </c>
      <c r="I101" s="378" t="str">
        <f>IF('סיכום לועדה- הזנת נתונים'!I101="","",'סיכום לועדה- הזנת נתונים'!I101)</f>
        <v/>
      </c>
      <c r="J101" s="379" t="str">
        <f>IF('סיכום לועדה- הזנת נתונים'!J101="","",'סיכום לועדה- הזנת נתונים'!J101)</f>
        <v/>
      </c>
      <c r="K101" s="380" t="str">
        <f>IF('סיכום לועדה- הזנת נתונים'!K101="","",'סיכום לועדה- הזנת נתונים'!K101)</f>
        <v/>
      </c>
      <c r="L101" s="380" t="str">
        <f>IF('סיכום לועדה- הזנת נתונים'!L101="","",'סיכום לועדה- הזנת נתונים'!L101)</f>
        <v/>
      </c>
      <c r="M101" s="380" t="str">
        <f>IF('סיכום לועדה- הזנת נתונים'!M101="","",'סיכום לועדה- הזנת נתונים'!M101)</f>
        <v/>
      </c>
      <c r="N101" s="380" t="str">
        <f>IF('סיכום לועדה- הזנת נתונים'!N101="","",'סיכום לועדה- הזנת נתונים'!N101)</f>
        <v/>
      </c>
      <c r="O101" s="376" t="str">
        <f>IF('סיכום לועדה- הזנת נתונים'!O101="","",'סיכום לועדה- הזנת נתונים'!O101)</f>
        <v/>
      </c>
      <c r="P101" s="238" t="str">
        <f>IF('סיכום לועדה- הזנת נתונים'!P101="","",'סיכום לועדה- הזנת נתונים'!P101)</f>
        <v/>
      </c>
      <c r="Q101" s="44" t="str">
        <f>IF($F101="","",I101-#REF!)</f>
        <v/>
      </c>
      <c r="R101" s="45" t="str">
        <f>IF($F101="","",IFERROR(N101/#REF!-1,0))</f>
        <v/>
      </c>
      <c r="S101" s="46" t="str">
        <f t="shared" si="12"/>
        <v/>
      </c>
      <c r="T101" s="46" t="str">
        <f t="shared" si="13"/>
        <v/>
      </c>
      <c r="U101" s="47" t="str">
        <f t="shared" si="14"/>
        <v/>
      </c>
      <c r="AR101" s="46" t="b">
        <f t="shared" si="15"/>
        <v>0</v>
      </c>
      <c r="AS101" s="48"/>
      <c r="AT101" s="49">
        <f t="shared" si="16"/>
        <v>2100000</v>
      </c>
    </row>
    <row r="102" spans="2:46" ht="16.5" hidden="1" thickBot="1" x14ac:dyDescent="0.3">
      <c r="B102" s="377" t="str">
        <f t="shared" si="11"/>
        <v/>
      </c>
      <c r="C102" s="64" t="str">
        <f>IF('סיכום לועדה- הזנת נתונים'!C102="","",'סיכום לועדה- הזנת נתונים'!C102)</f>
        <v/>
      </c>
      <c r="D102" s="64" t="str">
        <f>IF('סיכום לועדה- הזנת נתונים'!D102="","",'סיכום לועדה- הזנת נתונים'!D102)</f>
        <v/>
      </c>
      <c r="E102" s="64" t="str">
        <f>IF('סיכום לועדה- הזנת נתונים'!E102="","",'סיכום לועדה- הזנת נתונים'!E102)</f>
        <v/>
      </c>
      <c r="F102" s="381" t="str">
        <f>IF('סיכום לועדה- הזנת נתונים'!F102="","",'סיכום לועדה- הזנת נתונים'!F102)</f>
        <v/>
      </c>
      <c r="G102" s="378" t="str">
        <f>IF('סיכום לועדה- הזנת נתונים'!G102="","",'סיכום לועדה- הזנת נתונים'!G102)</f>
        <v/>
      </c>
      <c r="H102" s="378" t="str">
        <f>IF('סיכום לועדה- הזנת נתונים'!H102="","",'סיכום לועדה- הזנת נתונים'!H102)</f>
        <v/>
      </c>
      <c r="I102" s="378" t="str">
        <f>IF('סיכום לועדה- הזנת נתונים'!I102="","",'סיכום לועדה- הזנת נתונים'!I102)</f>
        <v/>
      </c>
      <c r="J102" s="379" t="str">
        <f>IF('סיכום לועדה- הזנת נתונים'!J102="","",'סיכום לועדה- הזנת נתונים'!J102)</f>
        <v/>
      </c>
      <c r="K102" s="380" t="str">
        <f>IF('סיכום לועדה- הזנת נתונים'!K102="","",'סיכום לועדה- הזנת נתונים'!K102)</f>
        <v/>
      </c>
      <c r="L102" s="380" t="str">
        <f>IF('סיכום לועדה- הזנת נתונים'!L102="","",'סיכום לועדה- הזנת נתונים'!L102)</f>
        <v/>
      </c>
      <c r="M102" s="380" t="str">
        <f>IF('סיכום לועדה- הזנת נתונים'!M102="","",'סיכום לועדה- הזנת נתונים'!M102)</f>
        <v/>
      </c>
      <c r="N102" s="380" t="str">
        <f>IF('סיכום לועדה- הזנת נתונים'!N102="","",'סיכום לועדה- הזנת נתונים'!N102)</f>
        <v/>
      </c>
      <c r="O102" s="376" t="str">
        <f>IF('סיכום לועדה- הזנת נתונים'!O102="","",'סיכום לועדה- הזנת נתונים'!O102)</f>
        <v/>
      </c>
      <c r="P102" s="238" t="str">
        <f>IF('סיכום לועדה- הזנת נתונים'!P102="","",'סיכום לועדה- הזנת נתונים'!P102)</f>
        <v/>
      </c>
      <c r="Q102" s="44" t="str">
        <f>IF($F102="","",I102-#REF!)</f>
        <v/>
      </c>
      <c r="R102" s="45" t="str">
        <f>IF($F102="","",IFERROR(N102/#REF!-1,0))</f>
        <v/>
      </c>
      <c r="S102" s="46" t="str">
        <f t="shared" si="12"/>
        <v/>
      </c>
      <c r="T102" s="46" t="str">
        <f t="shared" si="13"/>
        <v/>
      </c>
      <c r="U102" s="47" t="str">
        <f t="shared" si="14"/>
        <v/>
      </c>
      <c r="AR102" s="46" t="b">
        <f t="shared" si="15"/>
        <v>0</v>
      </c>
      <c r="AS102" s="48"/>
      <c r="AT102" s="49">
        <f t="shared" si="16"/>
        <v>2100000</v>
      </c>
    </row>
    <row r="103" spans="2:46" ht="16.5" hidden="1" thickBot="1" x14ac:dyDescent="0.3">
      <c r="B103" s="377" t="str">
        <f t="shared" si="11"/>
        <v/>
      </c>
      <c r="C103" s="64" t="str">
        <f>IF('סיכום לועדה- הזנת נתונים'!C103="","",'סיכום לועדה- הזנת נתונים'!C103)</f>
        <v/>
      </c>
      <c r="D103" s="64" t="str">
        <f>IF('סיכום לועדה- הזנת נתונים'!D103="","",'סיכום לועדה- הזנת נתונים'!D103)</f>
        <v/>
      </c>
      <c r="E103" s="64" t="str">
        <f>IF('סיכום לועדה- הזנת נתונים'!E103="","",'סיכום לועדה- הזנת נתונים'!E103)</f>
        <v/>
      </c>
      <c r="F103" s="381" t="str">
        <f>IF('סיכום לועדה- הזנת נתונים'!F103="","",'סיכום לועדה- הזנת נתונים'!F103)</f>
        <v/>
      </c>
      <c r="G103" s="378" t="str">
        <f>IF('סיכום לועדה- הזנת נתונים'!G103="","",'סיכום לועדה- הזנת נתונים'!G103)</f>
        <v/>
      </c>
      <c r="H103" s="378" t="str">
        <f>IF('סיכום לועדה- הזנת נתונים'!H103="","",'סיכום לועדה- הזנת נתונים'!H103)</f>
        <v/>
      </c>
      <c r="I103" s="378" t="str">
        <f>IF('סיכום לועדה- הזנת נתונים'!I103="","",'סיכום לועדה- הזנת נתונים'!I103)</f>
        <v/>
      </c>
      <c r="J103" s="379" t="str">
        <f>IF('סיכום לועדה- הזנת נתונים'!J103="","",'סיכום לועדה- הזנת נתונים'!J103)</f>
        <v/>
      </c>
      <c r="K103" s="380" t="str">
        <f>IF('סיכום לועדה- הזנת נתונים'!K103="","",'סיכום לועדה- הזנת נתונים'!K103)</f>
        <v/>
      </c>
      <c r="L103" s="380" t="str">
        <f>IF('סיכום לועדה- הזנת נתונים'!L103="","",'סיכום לועדה- הזנת נתונים'!L103)</f>
        <v/>
      </c>
      <c r="M103" s="380" t="str">
        <f>IF('סיכום לועדה- הזנת נתונים'!M103="","",'סיכום לועדה- הזנת נתונים'!M103)</f>
        <v/>
      </c>
      <c r="N103" s="380" t="str">
        <f>IF('סיכום לועדה- הזנת נתונים'!N103="","",'סיכום לועדה- הזנת נתונים'!N103)</f>
        <v/>
      </c>
      <c r="O103" s="376" t="str">
        <f>IF('סיכום לועדה- הזנת נתונים'!O103="","",'סיכום לועדה- הזנת נתונים'!O103)</f>
        <v/>
      </c>
      <c r="P103" s="238" t="str">
        <f>IF('סיכום לועדה- הזנת נתונים'!P103="","",'סיכום לועדה- הזנת נתונים'!P103)</f>
        <v/>
      </c>
      <c r="Q103" s="44" t="str">
        <f>IF($F103="","",I103-#REF!)</f>
        <v/>
      </c>
      <c r="R103" s="45" t="str">
        <f>IF($F103="","",IFERROR(N103/#REF!-1,0))</f>
        <v/>
      </c>
      <c r="S103" s="46" t="str">
        <f t="shared" si="12"/>
        <v/>
      </c>
      <c r="T103" s="46" t="str">
        <f t="shared" si="13"/>
        <v/>
      </c>
      <c r="U103" s="47" t="str">
        <f t="shared" si="14"/>
        <v/>
      </c>
      <c r="AR103" s="46" t="b">
        <f t="shared" si="15"/>
        <v>0</v>
      </c>
      <c r="AS103" s="48"/>
      <c r="AT103" s="49">
        <f t="shared" si="16"/>
        <v>2100000</v>
      </c>
    </row>
    <row r="104" spans="2:46" ht="16.5" hidden="1" thickBot="1" x14ac:dyDescent="0.3">
      <c r="B104" s="377" t="str">
        <f t="shared" si="11"/>
        <v/>
      </c>
      <c r="C104" s="64" t="str">
        <f>IF('סיכום לועדה- הזנת נתונים'!C104="","",'סיכום לועדה- הזנת נתונים'!C104)</f>
        <v/>
      </c>
      <c r="D104" s="64" t="str">
        <f>IF('סיכום לועדה- הזנת נתונים'!D104="","",'סיכום לועדה- הזנת נתונים'!D104)</f>
        <v/>
      </c>
      <c r="E104" s="64" t="str">
        <f>IF('סיכום לועדה- הזנת נתונים'!E104="","",'סיכום לועדה- הזנת נתונים'!E104)</f>
        <v/>
      </c>
      <c r="F104" s="381" t="str">
        <f>IF('סיכום לועדה- הזנת נתונים'!F104="","",'סיכום לועדה- הזנת נתונים'!F104)</f>
        <v/>
      </c>
      <c r="G104" s="378" t="str">
        <f>IF('סיכום לועדה- הזנת נתונים'!G104="","",'סיכום לועדה- הזנת נתונים'!G104)</f>
        <v/>
      </c>
      <c r="H104" s="378" t="str">
        <f>IF('סיכום לועדה- הזנת נתונים'!H104="","",'סיכום לועדה- הזנת נתונים'!H104)</f>
        <v/>
      </c>
      <c r="I104" s="378" t="str">
        <f>IF('סיכום לועדה- הזנת נתונים'!I104="","",'סיכום לועדה- הזנת נתונים'!I104)</f>
        <v/>
      </c>
      <c r="J104" s="379" t="str">
        <f>IF('סיכום לועדה- הזנת נתונים'!J104="","",'סיכום לועדה- הזנת נתונים'!J104)</f>
        <v/>
      </c>
      <c r="K104" s="380" t="str">
        <f>IF('סיכום לועדה- הזנת נתונים'!K104="","",'סיכום לועדה- הזנת נתונים'!K104)</f>
        <v/>
      </c>
      <c r="L104" s="380" t="str">
        <f>IF('סיכום לועדה- הזנת נתונים'!L104="","",'סיכום לועדה- הזנת נתונים'!L104)</f>
        <v/>
      </c>
      <c r="M104" s="380" t="str">
        <f>IF('סיכום לועדה- הזנת נתונים'!M104="","",'סיכום לועדה- הזנת נתונים'!M104)</f>
        <v/>
      </c>
      <c r="N104" s="380" t="str">
        <f>IF('סיכום לועדה- הזנת נתונים'!N104="","",'סיכום לועדה- הזנת נתונים'!N104)</f>
        <v/>
      </c>
      <c r="O104" s="376" t="str">
        <f>IF('סיכום לועדה- הזנת נתונים'!O104="","",'סיכום לועדה- הזנת נתונים'!O104)</f>
        <v/>
      </c>
      <c r="P104" s="238" t="str">
        <f>IF('סיכום לועדה- הזנת נתונים'!P104="","",'סיכום לועדה- הזנת נתונים'!P104)</f>
        <v/>
      </c>
      <c r="Q104" s="44" t="str">
        <f>IF($F104="","",I104-#REF!)</f>
        <v/>
      </c>
      <c r="R104" s="45" t="str">
        <f>IF($F104="","",IFERROR(N104/#REF!-1,0))</f>
        <v/>
      </c>
      <c r="S104" s="46" t="str">
        <f t="shared" si="12"/>
        <v/>
      </c>
      <c r="T104" s="46" t="str">
        <f t="shared" si="13"/>
        <v/>
      </c>
      <c r="U104" s="47" t="str">
        <f t="shared" si="14"/>
        <v/>
      </c>
      <c r="AR104" s="46" t="b">
        <f t="shared" si="15"/>
        <v>0</v>
      </c>
      <c r="AS104" s="48"/>
      <c r="AT104" s="49">
        <f t="shared" si="16"/>
        <v>2100000</v>
      </c>
    </row>
    <row r="105" spans="2:46" ht="16.5" hidden="1" thickBot="1" x14ac:dyDescent="0.3">
      <c r="B105" s="377" t="str">
        <f t="shared" si="11"/>
        <v/>
      </c>
      <c r="C105" s="64" t="str">
        <f>IF('סיכום לועדה- הזנת נתונים'!C105="","",'סיכום לועדה- הזנת נתונים'!C105)</f>
        <v/>
      </c>
      <c r="D105" s="64" t="str">
        <f>IF('סיכום לועדה- הזנת נתונים'!D105="","",'סיכום לועדה- הזנת נתונים'!D105)</f>
        <v/>
      </c>
      <c r="E105" s="64" t="str">
        <f>IF('סיכום לועדה- הזנת נתונים'!E105="","",'סיכום לועדה- הזנת נתונים'!E105)</f>
        <v/>
      </c>
      <c r="F105" s="381" t="str">
        <f>IF('סיכום לועדה- הזנת נתונים'!F105="","",'סיכום לועדה- הזנת נתונים'!F105)</f>
        <v/>
      </c>
      <c r="G105" s="378" t="str">
        <f>IF('סיכום לועדה- הזנת נתונים'!G105="","",'סיכום לועדה- הזנת נתונים'!G105)</f>
        <v/>
      </c>
      <c r="H105" s="378" t="str">
        <f>IF('סיכום לועדה- הזנת נתונים'!H105="","",'סיכום לועדה- הזנת נתונים'!H105)</f>
        <v/>
      </c>
      <c r="I105" s="378" t="str">
        <f>IF('סיכום לועדה- הזנת נתונים'!I105="","",'סיכום לועדה- הזנת נתונים'!I105)</f>
        <v/>
      </c>
      <c r="J105" s="379" t="str">
        <f>IF('סיכום לועדה- הזנת נתונים'!J105="","",'סיכום לועדה- הזנת נתונים'!J105)</f>
        <v/>
      </c>
      <c r="K105" s="380" t="str">
        <f>IF('סיכום לועדה- הזנת נתונים'!K105="","",'סיכום לועדה- הזנת נתונים'!K105)</f>
        <v/>
      </c>
      <c r="L105" s="380" t="str">
        <f>IF('סיכום לועדה- הזנת נתונים'!L105="","",'סיכום לועדה- הזנת נתונים'!L105)</f>
        <v/>
      </c>
      <c r="M105" s="380" t="str">
        <f>IF('סיכום לועדה- הזנת נתונים'!M105="","",'סיכום לועדה- הזנת נתונים'!M105)</f>
        <v/>
      </c>
      <c r="N105" s="380" t="str">
        <f>IF('סיכום לועדה- הזנת נתונים'!N105="","",'סיכום לועדה- הזנת נתונים'!N105)</f>
        <v/>
      </c>
      <c r="O105" s="376" t="str">
        <f>IF('סיכום לועדה- הזנת נתונים'!O105="","",'סיכום לועדה- הזנת נתונים'!O105)</f>
        <v/>
      </c>
      <c r="P105" s="238" t="str">
        <f>IF('סיכום לועדה- הזנת נתונים'!P105="","",'סיכום לועדה- הזנת נתונים'!P105)</f>
        <v/>
      </c>
      <c r="Q105" s="44" t="str">
        <f>IF($F105="","",I105-#REF!)</f>
        <v/>
      </c>
      <c r="R105" s="45" t="str">
        <f>IF($F105="","",IFERROR(N105/#REF!-1,0))</f>
        <v/>
      </c>
      <c r="S105" s="46" t="str">
        <f t="shared" si="12"/>
        <v/>
      </c>
      <c r="T105" s="46" t="str">
        <f t="shared" si="13"/>
        <v/>
      </c>
      <c r="U105" s="47" t="str">
        <f t="shared" si="14"/>
        <v/>
      </c>
      <c r="AR105" s="46" t="b">
        <f t="shared" si="15"/>
        <v>0</v>
      </c>
      <c r="AS105" s="48"/>
      <c r="AT105" s="49">
        <f t="shared" si="16"/>
        <v>2100000</v>
      </c>
    </row>
    <row r="106" spans="2:46" ht="16.5" hidden="1" thickBot="1" x14ac:dyDescent="0.3">
      <c r="B106" s="377" t="str">
        <f t="shared" si="11"/>
        <v/>
      </c>
      <c r="C106" s="64" t="str">
        <f>IF('סיכום לועדה- הזנת נתונים'!C106="","",'סיכום לועדה- הזנת נתונים'!C106)</f>
        <v/>
      </c>
      <c r="D106" s="64" t="str">
        <f>IF('סיכום לועדה- הזנת נתונים'!D106="","",'סיכום לועדה- הזנת נתונים'!D106)</f>
        <v/>
      </c>
      <c r="E106" s="64" t="str">
        <f>IF('סיכום לועדה- הזנת נתונים'!E106="","",'סיכום לועדה- הזנת נתונים'!E106)</f>
        <v/>
      </c>
      <c r="F106" s="381" t="str">
        <f>IF('סיכום לועדה- הזנת נתונים'!F106="","",'סיכום לועדה- הזנת נתונים'!F106)</f>
        <v/>
      </c>
      <c r="G106" s="378" t="str">
        <f>IF('סיכום לועדה- הזנת נתונים'!G106="","",'סיכום לועדה- הזנת נתונים'!G106)</f>
        <v/>
      </c>
      <c r="H106" s="378" t="str">
        <f>IF('סיכום לועדה- הזנת נתונים'!H106="","",'סיכום לועדה- הזנת נתונים'!H106)</f>
        <v/>
      </c>
      <c r="I106" s="378" t="str">
        <f>IF('סיכום לועדה- הזנת נתונים'!I106="","",'סיכום לועדה- הזנת נתונים'!I106)</f>
        <v/>
      </c>
      <c r="J106" s="379" t="str">
        <f>IF('סיכום לועדה- הזנת נתונים'!J106="","",'סיכום לועדה- הזנת נתונים'!J106)</f>
        <v/>
      </c>
      <c r="K106" s="380" t="str">
        <f>IF('סיכום לועדה- הזנת נתונים'!K106="","",'סיכום לועדה- הזנת נתונים'!K106)</f>
        <v/>
      </c>
      <c r="L106" s="380" t="str">
        <f>IF('סיכום לועדה- הזנת נתונים'!L106="","",'סיכום לועדה- הזנת נתונים'!L106)</f>
        <v/>
      </c>
      <c r="M106" s="380" t="str">
        <f>IF('סיכום לועדה- הזנת נתונים'!M106="","",'סיכום לועדה- הזנת נתונים'!M106)</f>
        <v/>
      </c>
      <c r="N106" s="380" t="str">
        <f>IF('סיכום לועדה- הזנת נתונים'!N106="","",'סיכום לועדה- הזנת נתונים'!N106)</f>
        <v/>
      </c>
      <c r="O106" s="376" t="str">
        <f>IF('סיכום לועדה- הזנת נתונים'!O106="","",'סיכום לועדה- הזנת נתונים'!O106)</f>
        <v/>
      </c>
      <c r="P106" s="238" t="str">
        <f>IF('סיכום לועדה- הזנת נתונים'!P106="","",'סיכום לועדה- הזנת נתונים'!P106)</f>
        <v/>
      </c>
      <c r="Q106" s="44" t="str">
        <f>IF($F106="","",I106-#REF!)</f>
        <v/>
      </c>
      <c r="R106" s="45" t="str">
        <f>IF($F106="","",IFERROR(N106/#REF!-1,0))</f>
        <v/>
      </c>
      <c r="S106" s="46" t="str">
        <f t="shared" si="12"/>
        <v/>
      </c>
      <c r="T106" s="46" t="str">
        <f t="shared" si="13"/>
        <v/>
      </c>
      <c r="U106" s="47" t="str">
        <f t="shared" si="14"/>
        <v/>
      </c>
      <c r="AR106" s="46" t="b">
        <f t="shared" si="15"/>
        <v>0</v>
      </c>
      <c r="AS106" s="48"/>
      <c r="AT106" s="49">
        <f t="shared" si="16"/>
        <v>2100000</v>
      </c>
    </row>
    <row r="107" spans="2:46" ht="16.5" hidden="1" thickBot="1" x14ac:dyDescent="0.3">
      <c r="B107" s="377" t="str">
        <f t="shared" si="11"/>
        <v/>
      </c>
      <c r="C107" s="64" t="str">
        <f>IF('סיכום לועדה- הזנת נתונים'!C107="","",'סיכום לועדה- הזנת נתונים'!C107)</f>
        <v/>
      </c>
      <c r="D107" s="64" t="str">
        <f>IF('סיכום לועדה- הזנת נתונים'!D107="","",'סיכום לועדה- הזנת נתונים'!D107)</f>
        <v/>
      </c>
      <c r="E107" s="64" t="str">
        <f>IF('סיכום לועדה- הזנת נתונים'!E107="","",'סיכום לועדה- הזנת נתונים'!E107)</f>
        <v/>
      </c>
      <c r="F107" s="381" t="str">
        <f>IF('סיכום לועדה- הזנת נתונים'!F107="","",'סיכום לועדה- הזנת נתונים'!F107)</f>
        <v/>
      </c>
      <c r="G107" s="378" t="str">
        <f>IF('סיכום לועדה- הזנת נתונים'!G107="","",'סיכום לועדה- הזנת נתונים'!G107)</f>
        <v/>
      </c>
      <c r="H107" s="378" t="str">
        <f>IF('סיכום לועדה- הזנת נתונים'!H107="","",'סיכום לועדה- הזנת נתונים'!H107)</f>
        <v/>
      </c>
      <c r="I107" s="378" t="str">
        <f>IF('סיכום לועדה- הזנת נתונים'!I107="","",'סיכום לועדה- הזנת נתונים'!I107)</f>
        <v/>
      </c>
      <c r="J107" s="379" t="str">
        <f>IF('סיכום לועדה- הזנת נתונים'!J107="","",'סיכום לועדה- הזנת נתונים'!J107)</f>
        <v/>
      </c>
      <c r="K107" s="380" t="str">
        <f>IF('סיכום לועדה- הזנת נתונים'!K107="","",'סיכום לועדה- הזנת נתונים'!K107)</f>
        <v/>
      </c>
      <c r="L107" s="380" t="str">
        <f>IF('סיכום לועדה- הזנת נתונים'!L107="","",'סיכום לועדה- הזנת נתונים'!L107)</f>
        <v/>
      </c>
      <c r="M107" s="380" t="str">
        <f>IF('סיכום לועדה- הזנת נתונים'!M107="","",'סיכום לועדה- הזנת נתונים'!M107)</f>
        <v/>
      </c>
      <c r="N107" s="380" t="str">
        <f>IF('סיכום לועדה- הזנת נתונים'!N107="","",'סיכום לועדה- הזנת נתונים'!N107)</f>
        <v/>
      </c>
      <c r="O107" s="376" t="str">
        <f>IF('סיכום לועדה- הזנת נתונים'!O107="","",'סיכום לועדה- הזנת נתונים'!O107)</f>
        <v/>
      </c>
      <c r="P107" s="238" t="str">
        <f>IF('סיכום לועדה- הזנת נתונים'!P107="","",'סיכום לועדה- הזנת נתונים'!P107)</f>
        <v/>
      </c>
      <c r="Q107" s="44" t="str">
        <f>IF($F107="","",I107-#REF!)</f>
        <v/>
      </c>
      <c r="R107" s="45" t="str">
        <f>IF($F107="","",IFERROR(N107/#REF!-1,0))</f>
        <v/>
      </c>
      <c r="S107" s="46" t="str">
        <f t="shared" si="12"/>
        <v/>
      </c>
      <c r="T107" s="46" t="str">
        <f t="shared" si="13"/>
        <v/>
      </c>
      <c r="U107" s="47" t="str">
        <f t="shared" si="14"/>
        <v/>
      </c>
      <c r="AR107" s="46" t="b">
        <f t="shared" si="15"/>
        <v>0</v>
      </c>
      <c r="AS107" s="48"/>
      <c r="AT107" s="49">
        <f t="shared" si="16"/>
        <v>2100000</v>
      </c>
    </row>
    <row r="108" spans="2:46" ht="16.5" hidden="1" thickBot="1" x14ac:dyDescent="0.3">
      <c r="B108" s="377" t="str">
        <f t="shared" si="11"/>
        <v/>
      </c>
      <c r="C108" s="64" t="str">
        <f>IF('סיכום לועדה- הזנת נתונים'!C108="","",'סיכום לועדה- הזנת נתונים'!C108)</f>
        <v/>
      </c>
      <c r="D108" s="64" t="str">
        <f>IF('סיכום לועדה- הזנת נתונים'!D108="","",'סיכום לועדה- הזנת נתונים'!D108)</f>
        <v/>
      </c>
      <c r="E108" s="64" t="str">
        <f>IF('סיכום לועדה- הזנת נתונים'!E108="","",'סיכום לועדה- הזנת נתונים'!E108)</f>
        <v/>
      </c>
      <c r="F108" s="381" t="str">
        <f>IF('סיכום לועדה- הזנת נתונים'!F108="","",'סיכום לועדה- הזנת נתונים'!F108)</f>
        <v/>
      </c>
      <c r="G108" s="378" t="str">
        <f>IF('סיכום לועדה- הזנת נתונים'!G108="","",'סיכום לועדה- הזנת נתונים'!G108)</f>
        <v/>
      </c>
      <c r="H108" s="378" t="str">
        <f>IF('סיכום לועדה- הזנת נתונים'!H108="","",'סיכום לועדה- הזנת נתונים'!H108)</f>
        <v/>
      </c>
      <c r="I108" s="378" t="str">
        <f>IF('סיכום לועדה- הזנת נתונים'!I108="","",'סיכום לועדה- הזנת נתונים'!I108)</f>
        <v/>
      </c>
      <c r="J108" s="379" t="str">
        <f>IF('סיכום לועדה- הזנת נתונים'!J108="","",'סיכום לועדה- הזנת נתונים'!J108)</f>
        <v/>
      </c>
      <c r="K108" s="380" t="str">
        <f>IF('סיכום לועדה- הזנת נתונים'!K108="","",'סיכום לועדה- הזנת נתונים'!K108)</f>
        <v/>
      </c>
      <c r="L108" s="380" t="str">
        <f>IF('סיכום לועדה- הזנת נתונים'!L108="","",'סיכום לועדה- הזנת נתונים'!L108)</f>
        <v/>
      </c>
      <c r="M108" s="380" t="str">
        <f>IF('סיכום לועדה- הזנת נתונים'!M108="","",'סיכום לועדה- הזנת נתונים'!M108)</f>
        <v/>
      </c>
      <c r="N108" s="380" t="str">
        <f>IF('סיכום לועדה- הזנת נתונים'!N108="","",'סיכום לועדה- הזנת נתונים'!N108)</f>
        <v/>
      </c>
      <c r="O108" s="376" t="str">
        <f>IF('סיכום לועדה- הזנת נתונים'!O108="","",'סיכום לועדה- הזנת נתונים'!O108)</f>
        <v/>
      </c>
      <c r="P108" s="238" t="str">
        <f>IF('סיכום לועדה- הזנת נתונים'!P108="","",'סיכום לועדה- הזנת נתונים'!P108)</f>
        <v/>
      </c>
      <c r="Q108" s="44" t="str">
        <f>IF($F108="","",I108-#REF!)</f>
        <v/>
      </c>
      <c r="R108" s="45" t="str">
        <f>IF($F108="","",IFERROR(N108/#REF!-1,0))</f>
        <v/>
      </c>
      <c r="S108" s="46" t="str">
        <f t="shared" si="12"/>
        <v/>
      </c>
      <c r="T108" s="46" t="str">
        <f t="shared" si="13"/>
        <v/>
      </c>
      <c r="U108" s="47" t="str">
        <f t="shared" si="14"/>
        <v/>
      </c>
      <c r="AR108" s="46" t="b">
        <f t="shared" si="15"/>
        <v>0</v>
      </c>
      <c r="AS108" s="48"/>
      <c r="AT108" s="49">
        <f t="shared" si="16"/>
        <v>2100000</v>
      </c>
    </row>
    <row r="109" spans="2:46" ht="16.5" hidden="1" thickBot="1" x14ac:dyDescent="0.3">
      <c r="B109" s="377" t="str">
        <f t="shared" si="11"/>
        <v/>
      </c>
      <c r="C109" s="64" t="str">
        <f>IF('סיכום לועדה- הזנת נתונים'!C109="","",'סיכום לועדה- הזנת נתונים'!C109)</f>
        <v/>
      </c>
      <c r="D109" s="64" t="str">
        <f>IF('סיכום לועדה- הזנת נתונים'!D109="","",'סיכום לועדה- הזנת נתונים'!D109)</f>
        <v/>
      </c>
      <c r="E109" s="64" t="str">
        <f>IF('סיכום לועדה- הזנת נתונים'!E109="","",'סיכום לועדה- הזנת נתונים'!E109)</f>
        <v/>
      </c>
      <c r="F109" s="381" t="str">
        <f>IF('סיכום לועדה- הזנת נתונים'!F109="","",'סיכום לועדה- הזנת נתונים'!F109)</f>
        <v/>
      </c>
      <c r="G109" s="378" t="str">
        <f>IF('סיכום לועדה- הזנת נתונים'!G109="","",'סיכום לועדה- הזנת נתונים'!G109)</f>
        <v/>
      </c>
      <c r="H109" s="378" t="str">
        <f>IF('סיכום לועדה- הזנת נתונים'!H109="","",'סיכום לועדה- הזנת נתונים'!H109)</f>
        <v/>
      </c>
      <c r="I109" s="378" t="str">
        <f>IF('סיכום לועדה- הזנת נתונים'!I109="","",'סיכום לועדה- הזנת נתונים'!I109)</f>
        <v/>
      </c>
      <c r="J109" s="379" t="str">
        <f>IF('סיכום לועדה- הזנת נתונים'!J109="","",'סיכום לועדה- הזנת נתונים'!J109)</f>
        <v/>
      </c>
      <c r="K109" s="380" t="str">
        <f>IF('סיכום לועדה- הזנת נתונים'!K109="","",'סיכום לועדה- הזנת נתונים'!K109)</f>
        <v/>
      </c>
      <c r="L109" s="380" t="str">
        <f>IF('סיכום לועדה- הזנת נתונים'!L109="","",'סיכום לועדה- הזנת נתונים'!L109)</f>
        <v/>
      </c>
      <c r="M109" s="380" t="str">
        <f>IF('סיכום לועדה- הזנת נתונים'!M109="","",'סיכום לועדה- הזנת נתונים'!M109)</f>
        <v/>
      </c>
      <c r="N109" s="380" t="str">
        <f>IF('סיכום לועדה- הזנת נתונים'!N109="","",'סיכום לועדה- הזנת נתונים'!N109)</f>
        <v/>
      </c>
      <c r="O109" s="376" t="str">
        <f>IF('סיכום לועדה- הזנת נתונים'!O109="","",'סיכום לועדה- הזנת נתונים'!O109)</f>
        <v/>
      </c>
      <c r="P109" s="238" t="str">
        <f>IF('סיכום לועדה- הזנת נתונים'!P109="","",'סיכום לועדה- הזנת נתונים'!P109)</f>
        <v/>
      </c>
      <c r="Q109" s="44" t="str">
        <f>IF($F109="","",I109-#REF!)</f>
        <v/>
      </c>
      <c r="R109" s="45" t="str">
        <f>IF($F109="","",IFERROR(N109/#REF!-1,0))</f>
        <v/>
      </c>
      <c r="S109" s="46" t="str">
        <f t="shared" si="12"/>
        <v/>
      </c>
      <c r="T109" s="46" t="str">
        <f t="shared" si="13"/>
        <v/>
      </c>
      <c r="U109" s="47" t="str">
        <f t="shared" si="14"/>
        <v/>
      </c>
      <c r="AR109" s="46" t="b">
        <f t="shared" si="15"/>
        <v>0</v>
      </c>
      <c r="AS109" s="48"/>
      <c r="AT109" s="49">
        <f t="shared" si="16"/>
        <v>2100000</v>
      </c>
    </row>
    <row r="110" spans="2:46" ht="16.5" hidden="1" thickBot="1" x14ac:dyDescent="0.3">
      <c r="B110" s="377" t="str">
        <f t="shared" si="11"/>
        <v/>
      </c>
      <c r="C110" s="64" t="str">
        <f>IF('סיכום לועדה- הזנת נתונים'!C110="","",'סיכום לועדה- הזנת נתונים'!C110)</f>
        <v/>
      </c>
      <c r="D110" s="64" t="str">
        <f>IF('סיכום לועדה- הזנת נתונים'!D110="","",'סיכום לועדה- הזנת נתונים'!D110)</f>
        <v/>
      </c>
      <c r="E110" s="64" t="str">
        <f>IF('סיכום לועדה- הזנת נתונים'!E110="","",'סיכום לועדה- הזנת נתונים'!E110)</f>
        <v/>
      </c>
      <c r="F110" s="381" t="str">
        <f>IF('סיכום לועדה- הזנת נתונים'!F110="","",'סיכום לועדה- הזנת נתונים'!F110)</f>
        <v/>
      </c>
      <c r="G110" s="378" t="str">
        <f>IF('סיכום לועדה- הזנת נתונים'!G110="","",'סיכום לועדה- הזנת נתונים'!G110)</f>
        <v/>
      </c>
      <c r="H110" s="378" t="str">
        <f>IF('סיכום לועדה- הזנת נתונים'!H110="","",'סיכום לועדה- הזנת נתונים'!H110)</f>
        <v/>
      </c>
      <c r="I110" s="378" t="str">
        <f>IF('סיכום לועדה- הזנת נתונים'!I110="","",'סיכום לועדה- הזנת נתונים'!I110)</f>
        <v/>
      </c>
      <c r="J110" s="379" t="str">
        <f>IF('סיכום לועדה- הזנת נתונים'!J110="","",'סיכום לועדה- הזנת נתונים'!J110)</f>
        <v/>
      </c>
      <c r="K110" s="380" t="str">
        <f>IF('סיכום לועדה- הזנת נתונים'!K110="","",'סיכום לועדה- הזנת נתונים'!K110)</f>
        <v/>
      </c>
      <c r="L110" s="380" t="str">
        <f>IF('סיכום לועדה- הזנת נתונים'!L110="","",'סיכום לועדה- הזנת נתונים'!L110)</f>
        <v/>
      </c>
      <c r="M110" s="380" t="str">
        <f>IF('סיכום לועדה- הזנת נתונים'!M110="","",'סיכום לועדה- הזנת נתונים'!M110)</f>
        <v/>
      </c>
      <c r="N110" s="380" t="str">
        <f>IF('סיכום לועדה- הזנת נתונים'!N110="","",'סיכום לועדה- הזנת נתונים'!N110)</f>
        <v/>
      </c>
      <c r="O110" s="376" t="str">
        <f>IF('סיכום לועדה- הזנת נתונים'!O110="","",'סיכום לועדה- הזנת נתונים'!O110)</f>
        <v/>
      </c>
      <c r="P110" s="238" t="str">
        <f>IF('סיכום לועדה- הזנת נתונים'!P110="","",'סיכום לועדה- הזנת נתונים'!P110)</f>
        <v/>
      </c>
      <c r="Q110" s="44" t="str">
        <f>IF($F110="","",I110-#REF!)</f>
        <v/>
      </c>
      <c r="R110" s="45" t="str">
        <f>IF($F110="","",IFERROR(N110/#REF!-1,0))</f>
        <v/>
      </c>
      <c r="S110" s="46" t="str">
        <f t="shared" si="12"/>
        <v/>
      </c>
      <c r="T110" s="46" t="str">
        <f t="shared" si="13"/>
        <v/>
      </c>
      <c r="U110" s="47" t="str">
        <f t="shared" si="14"/>
        <v/>
      </c>
      <c r="AR110" s="46" t="b">
        <f t="shared" si="15"/>
        <v>0</v>
      </c>
      <c r="AS110" s="48"/>
      <c r="AT110" s="49">
        <f t="shared" si="16"/>
        <v>2100000</v>
      </c>
    </row>
    <row r="111" spans="2:46" ht="16.5" hidden="1" thickBot="1" x14ac:dyDescent="0.3">
      <c r="B111" s="377" t="str">
        <f t="shared" si="11"/>
        <v/>
      </c>
      <c r="C111" s="64" t="str">
        <f>IF('סיכום לועדה- הזנת נתונים'!C111="","",'סיכום לועדה- הזנת נתונים'!C111)</f>
        <v/>
      </c>
      <c r="D111" s="64" t="str">
        <f>IF('סיכום לועדה- הזנת נתונים'!D111="","",'סיכום לועדה- הזנת נתונים'!D111)</f>
        <v/>
      </c>
      <c r="E111" s="64" t="str">
        <f>IF('סיכום לועדה- הזנת נתונים'!E111="","",'סיכום לועדה- הזנת נתונים'!E111)</f>
        <v/>
      </c>
      <c r="F111" s="381" t="str">
        <f>IF('סיכום לועדה- הזנת נתונים'!F111="","",'סיכום לועדה- הזנת נתונים'!F111)</f>
        <v/>
      </c>
      <c r="G111" s="378" t="str">
        <f>IF('סיכום לועדה- הזנת נתונים'!G111="","",'סיכום לועדה- הזנת נתונים'!G111)</f>
        <v/>
      </c>
      <c r="H111" s="378" t="str">
        <f>IF('סיכום לועדה- הזנת נתונים'!H111="","",'סיכום לועדה- הזנת נתונים'!H111)</f>
        <v/>
      </c>
      <c r="I111" s="378" t="str">
        <f>IF('סיכום לועדה- הזנת נתונים'!I111="","",'סיכום לועדה- הזנת נתונים'!I111)</f>
        <v/>
      </c>
      <c r="J111" s="379" t="str">
        <f>IF('סיכום לועדה- הזנת נתונים'!J111="","",'סיכום לועדה- הזנת נתונים'!J111)</f>
        <v/>
      </c>
      <c r="K111" s="380" t="str">
        <f>IF('סיכום לועדה- הזנת נתונים'!K111="","",'סיכום לועדה- הזנת נתונים'!K111)</f>
        <v/>
      </c>
      <c r="L111" s="380" t="str">
        <f>IF('סיכום לועדה- הזנת נתונים'!L111="","",'סיכום לועדה- הזנת נתונים'!L111)</f>
        <v/>
      </c>
      <c r="M111" s="380" t="str">
        <f>IF('סיכום לועדה- הזנת נתונים'!M111="","",'סיכום לועדה- הזנת נתונים'!M111)</f>
        <v/>
      </c>
      <c r="N111" s="380" t="str">
        <f>IF('סיכום לועדה- הזנת נתונים'!N111="","",'סיכום לועדה- הזנת נתונים'!N111)</f>
        <v/>
      </c>
      <c r="O111" s="376" t="str">
        <f>IF('סיכום לועדה- הזנת נתונים'!O111="","",'סיכום לועדה- הזנת נתונים'!O111)</f>
        <v/>
      </c>
      <c r="P111" s="238" t="str">
        <f>IF('סיכום לועדה- הזנת נתונים'!P111="","",'סיכום לועדה- הזנת נתונים'!P111)</f>
        <v/>
      </c>
      <c r="Q111" s="44" t="str">
        <f>IF($F111="","",I111-#REF!)</f>
        <v/>
      </c>
      <c r="R111" s="45" t="str">
        <f>IF($F111="","",IFERROR(N111/#REF!-1,0))</f>
        <v/>
      </c>
      <c r="S111" s="46" t="str">
        <f t="shared" si="12"/>
        <v/>
      </c>
      <c r="T111" s="46" t="str">
        <f t="shared" si="13"/>
        <v/>
      </c>
      <c r="U111" s="47" t="str">
        <f t="shared" si="14"/>
        <v/>
      </c>
      <c r="AR111" s="46" t="b">
        <f t="shared" si="15"/>
        <v>0</v>
      </c>
      <c r="AS111" s="48"/>
      <c r="AT111" s="49">
        <f t="shared" si="16"/>
        <v>2100000</v>
      </c>
    </row>
    <row r="112" spans="2:46" ht="16.5" hidden="1" thickBot="1" x14ac:dyDescent="0.3">
      <c r="B112" s="377" t="str">
        <f t="shared" si="11"/>
        <v/>
      </c>
      <c r="C112" s="64" t="str">
        <f>IF('סיכום לועדה- הזנת נתונים'!C112="","",'סיכום לועדה- הזנת נתונים'!C112)</f>
        <v/>
      </c>
      <c r="D112" s="64" t="str">
        <f>IF('סיכום לועדה- הזנת נתונים'!D112="","",'סיכום לועדה- הזנת נתונים'!D112)</f>
        <v/>
      </c>
      <c r="E112" s="64" t="str">
        <f>IF('סיכום לועדה- הזנת נתונים'!E112="","",'סיכום לועדה- הזנת נתונים'!E112)</f>
        <v/>
      </c>
      <c r="F112" s="381" t="str">
        <f>IF('סיכום לועדה- הזנת נתונים'!F112="","",'סיכום לועדה- הזנת נתונים'!F112)</f>
        <v/>
      </c>
      <c r="G112" s="378" t="str">
        <f>IF('סיכום לועדה- הזנת נתונים'!G112="","",'סיכום לועדה- הזנת נתונים'!G112)</f>
        <v/>
      </c>
      <c r="H112" s="378" t="str">
        <f>IF('סיכום לועדה- הזנת נתונים'!H112="","",'סיכום לועדה- הזנת נתונים'!H112)</f>
        <v/>
      </c>
      <c r="I112" s="378" t="str">
        <f>IF('סיכום לועדה- הזנת נתונים'!I112="","",'סיכום לועדה- הזנת נתונים'!I112)</f>
        <v/>
      </c>
      <c r="J112" s="379" t="str">
        <f>IF('סיכום לועדה- הזנת נתונים'!J112="","",'סיכום לועדה- הזנת נתונים'!J112)</f>
        <v/>
      </c>
      <c r="K112" s="380" t="str">
        <f>IF('סיכום לועדה- הזנת נתונים'!K112="","",'סיכום לועדה- הזנת נתונים'!K112)</f>
        <v/>
      </c>
      <c r="L112" s="380" t="str">
        <f>IF('סיכום לועדה- הזנת נתונים'!L112="","",'סיכום לועדה- הזנת נתונים'!L112)</f>
        <v/>
      </c>
      <c r="M112" s="380" t="str">
        <f>IF('סיכום לועדה- הזנת נתונים'!M112="","",'סיכום לועדה- הזנת נתונים'!M112)</f>
        <v/>
      </c>
      <c r="N112" s="380" t="str">
        <f>IF('סיכום לועדה- הזנת נתונים'!N112="","",'סיכום לועדה- הזנת נתונים'!N112)</f>
        <v/>
      </c>
      <c r="O112" s="376" t="str">
        <f>IF('סיכום לועדה- הזנת נתונים'!O112="","",'סיכום לועדה- הזנת נתונים'!O112)</f>
        <v/>
      </c>
      <c r="P112" s="238" t="str">
        <f>IF('סיכום לועדה- הזנת נתונים'!P112="","",'סיכום לועדה- הזנת נתונים'!P112)</f>
        <v/>
      </c>
      <c r="Q112" s="44" t="str">
        <f>IF($F112="","",I112-#REF!)</f>
        <v/>
      </c>
      <c r="R112" s="45" t="str">
        <f>IF($F112="","",IFERROR(N112/#REF!-1,0))</f>
        <v/>
      </c>
      <c r="S112" s="46" t="str">
        <f t="shared" si="12"/>
        <v/>
      </c>
      <c r="T112" s="46" t="str">
        <f t="shared" si="13"/>
        <v/>
      </c>
      <c r="U112" s="47" t="str">
        <f t="shared" si="14"/>
        <v/>
      </c>
      <c r="AR112" s="46" t="b">
        <f t="shared" si="15"/>
        <v>0</v>
      </c>
      <c r="AS112" s="48"/>
      <c r="AT112" s="49">
        <f t="shared" si="16"/>
        <v>2100000</v>
      </c>
    </row>
    <row r="113" spans="2:46" ht="16.5" hidden="1" thickBot="1" x14ac:dyDescent="0.3">
      <c r="B113" s="377" t="str">
        <f t="shared" si="11"/>
        <v/>
      </c>
      <c r="C113" s="64" t="str">
        <f>IF('סיכום לועדה- הזנת נתונים'!C113="","",'סיכום לועדה- הזנת נתונים'!C113)</f>
        <v/>
      </c>
      <c r="D113" s="64" t="str">
        <f>IF('סיכום לועדה- הזנת נתונים'!D113="","",'סיכום לועדה- הזנת נתונים'!D113)</f>
        <v/>
      </c>
      <c r="E113" s="64" t="str">
        <f>IF('סיכום לועדה- הזנת נתונים'!E113="","",'סיכום לועדה- הזנת נתונים'!E113)</f>
        <v/>
      </c>
      <c r="F113" s="381" t="str">
        <f>IF('סיכום לועדה- הזנת נתונים'!F113="","",'סיכום לועדה- הזנת נתונים'!F113)</f>
        <v/>
      </c>
      <c r="G113" s="378" t="str">
        <f>IF('סיכום לועדה- הזנת נתונים'!G113="","",'סיכום לועדה- הזנת נתונים'!G113)</f>
        <v/>
      </c>
      <c r="H113" s="378" t="str">
        <f>IF('סיכום לועדה- הזנת נתונים'!H113="","",'סיכום לועדה- הזנת נתונים'!H113)</f>
        <v/>
      </c>
      <c r="I113" s="378" t="str">
        <f>IF('סיכום לועדה- הזנת נתונים'!I113="","",'סיכום לועדה- הזנת נתונים'!I113)</f>
        <v/>
      </c>
      <c r="J113" s="379" t="str">
        <f>IF('סיכום לועדה- הזנת נתונים'!J113="","",'סיכום לועדה- הזנת נתונים'!J113)</f>
        <v/>
      </c>
      <c r="K113" s="380" t="str">
        <f>IF('סיכום לועדה- הזנת נתונים'!K113="","",'סיכום לועדה- הזנת נתונים'!K113)</f>
        <v/>
      </c>
      <c r="L113" s="380" t="str">
        <f>IF('סיכום לועדה- הזנת נתונים'!L113="","",'סיכום לועדה- הזנת נתונים'!L113)</f>
        <v/>
      </c>
      <c r="M113" s="380" t="str">
        <f>IF('סיכום לועדה- הזנת נתונים'!M113="","",'סיכום לועדה- הזנת נתונים'!M113)</f>
        <v/>
      </c>
      <c r="N113" s="380" t="str">
        <f>IF('סיכום לועדה- הזנת נתונים'!N113="","",'סיכום לועדה- הזנת נתונים'!N113)</f>
        <v/>
      </c>
      <c r="O113" s="376" t="str">
        <f>IF('סיכום לועדה- הזנת נתונים'!O113="","",'סיכום לועדה- הזנת נתונים'!O113)</f>
        <v/>
      </c>
      <c r="P113" s="238" t="str">
        <f>IF('סיכום לועדה- הזנת נתונים'!P113="","",'סיכום לועדה- הזנת נתונים'!P113)</f>
        <v/>
      </c>
      <c r="Q113" s="44" t="str">
        <f>IF($F113="","",I113-#REF!)</f>
        <v/>
      </c>
      <c r="R113" s="45" t="str">
        <f>IF($F113="","",IFERROR(N113/#REF!-1,0))</f>
        <v/>
      </c>
      <c r="S113" s="46" t="str">
        <f t="shared" si="12"/>
        <v/>
      </c>
      <c r="T113" s="46" t="str">
        <f t="shared" si="13"/>
        <v/>
      </c>
      <c r="U113" s="47" t="str">
        <f t="shared" si="14"/>
        <v/>
      </c>
      <c r="AR113" s="46" t="b">
        <f t="shared" si="15"/>
        <v>0</v>
      </c>
      <c r="AS113" s="48"/>
      <c r="AT113" s="49">
        <f t="shared" si="16"/>
        <v>2100000</v>
      </c>
    </row>
    <row r="114" spans="2:46" ht="16.5" hidden="1" thickBot="1" x14ac:dyDescent="0.3">
      <c r="B114" s="377" t="str">
        <f t="shared" si="11"/>
        <v/>
      </c>
      <c r="C114" s="64" t="str">
        <f>IF('סיכום לועדה- הזנת נתונים'!C114="","",'סיכום לועדה- הזנת נתונים'!C114)</f>
        <v/>
      </c>
      <c r="D114" s="64" t="str">
        <f>IF('סיכום לועדה- הזנת נתונים'!D114="","",'סיכום לועדה- הזנת נתונים'!D114)</f>
        <v/>
      </c>
      <c r="E114" s="64" t="str">
        <f>IF('סיכום לועדה- הזנת נתונים'!E114="","",'סיכום לועדה- הזנת נתונים'!E114)</f>
        <v/>
      </c>
      <c r="F114" s="381" t="str">
        <f>IF('סיכום לועדה- הזנת נתונים'!F114="","",'סיכום לועדה- הזנת נתונים'!F114)</f>
        <v/>
      </c>
      <c r="G114" s="378" t="str">
        <f>IF('סיכום לועדה- הזנת נתונים'!G114="","",'סיכום לועדה- הזנת נתונים'!G114)</f>
        <v/>
      </c>
      <c r="H114" s="378" t="str">
        <f>IF('סיכום לועדה- הזנת נתונים'!H114="","",'סיכום לועדה- הזנת נתונים'!H114)</f>
        <v/>
      </c>
      <c r="I114" s="378" t="str">
        <f>IF('סיכום לועדה- הזנת נתונים'!I114="","",'סיכום לועדה- הזנת נתונים'!I114)</f>
        <v/>
      </c>
      <c r="J114" s="379" t="str">
        <f>IF('סיכום לועדה- הזנת נתונים'!J114="","",'סיכום לועדה- הזנת נתונים'!J114)</f>
        <v/>
      </c>
      <c r="K114" s="380" t="str">
        <f>IF('סיכום לועדה- הזנת נתונים'!K114="","",'סיכום לועדה- הזנת נתונים'!K114)</f>
        <v/>
      </c>
      <c r="L114" s="380" t="str">
        <f>IF('סיכום לועדה- הזנת נתונים'!L114="","",'סיכום לועדה- הזנת נתונים'!L114)</f>
        <v/>
      </c>
      <c r="M114" s="380" t="str">
        <f>IF('סיכום לועדה- הזנת נתונים'!M114="","",'סיכום לועדה- הזנת נתונים'!M114)</f>
        <v/>
      </c>
      <c r="N114" s="380" t="str">
        <f>IF('סיכום לועדה- הזנת נתונים'!N114="","",'סיכום לועדה- הזנת נתונים'!N114)</f>
        <v/>
      </c>
      <c r="O114" s="376" t="str">
        <f>IF('סיכום לועדה- הזנת נתונים'!O114="","",'סיכום לועדה- הזנת נתונים'!O114)</f>
        <v/>
      </c>
      <c r="P114" s="238" t="str">
        <f>IF('סיכום לועדה- הזנת נתונים'!P114="","",'סיכום לועדה- הזנת נתונים'!P114)</f>
        <v/>
      </c>
      <c r="Q114" s="44" t="str">
        <f>IF($F114="","",I114-#REF!)</f>
        <v/>
      </c>
      <c r="R114" s="45" t="str">
        <f>IF($F114="","",IFERROR(N114/#REF!-1,0))</f>
        <v/>
      </c>
      <c r="S114" s="46" t="str">
        <f t="shared" si="12"/>
        <v/>
      </c>
      <c r="T114" s="46" t="str">
        <f t="shared" si="13"/>
        <v/>
      </c>
      <c r="U114" s="47" t="str">
        <f t="shared" si="14"/>
        <v/>
      </c>
      <c r="AR114" s="46" t="b">
        <f t="shared" si="15"/>
        <v>0</v>
      </c>
      <c r="AS114" s="48"/>
      <c r="AT114" s="49">
        <f t="shared" si="16"/>
        <v>2100000</v>
      </c>
    </row>
    <row r="115" spans="2:46" ht="16.5" hidden="1" thickBot="1" x14ac:dyDescent="0.3">
      <c r="B115" s="377" t="str">
        <f t="shared" si="11"/>
        <v/>
      </c>
      <c r="C115" s="64" t="str">
        <f>IF('סיכום לועדה- הזנת נתונים'!C115="","",'סיכום לועדה- הזנת נתונים'!C115)</f>
        <v/>
      </c>
      <c r="D115" s="64" t="str">
        <f>IF('סיכום לועדה- הזנת נתונים'!D115="","",'סיכום לועדה- הזנת נתונים'!D115)</f>
        <v/>
      </c>
      <c r="E115" s="64" t="str">
        <f>IF('סיכום לועדה- הזנת נתונים'!E115="","",'סיכום לועדה- הזנת נתונים'!E115)</f>
        <v/>
      </c>
      <c r="F115" s="381" t="str">
        <f>IF('סיכום לועדה- הזנת נתונים'!F115="","",'סיכום לועדה- הזנת נתונים'!F115)</f>
        <v/>
      </c>
      <c r="G115" s="378" t="str">
        <f>IF('סיכום לועדה- הזנת נתונים'!G115="","",'סיכום לועדה- הזנת נתונים'!G115)</f>
        <v/>
      </c>
      <c r="H115" s="378" t="str">
        <f>IF('סיכום לועדה- הזנת נתונים'!H115="","",'סיכום לועדה- הזנת נתונים'!H115)</f>
        <v/>
      </c>
      <c r="I115" s="378" t="str">
        <f>IF('סיכום לועדה- הזנת נתונים'!I115="","",'סיכום לועדה- הזנת נתונים'!I115)</f>
        <v/>
      </c>
      <c r="J115" s="379" t="str">
        <f>IF('סיכום לועדה- הזנת נתונים'!J115="","",'סיכום לועדה- הזנת נתונים'!J115)</f>
        <v/>
      </c>
      <c r="K115" s="380" t="str">
        <f>IF('סיכום לועדה- הזנת נתונים'!K115="","",'סיכום לועדה- הזנת נתונים'!K115)</f>
        <v/>
      </c>
      <c r="L115" s="380" t="str">
        <f>IF('סיכום לועדה- הזנת נתונים'!L115="","",'סיכום לועדה- הזנת נתונים'!L115)</f>
        <v/>
      </c>
      <c r="M115" s="380" t="str">
        <f>IF('סיכום לועדה- הזנת נתונים'!M115="","",'סיכום לועדה- הזנת נתונים'!M115)</f>
        <v/>
      </c>
      <c r="N115" s="380" t="str">
        <f>IF('סיכום לועדה- הזנת נתונים'!N115="","",'סיכום לועדה- הזנת נתונים'!N115)</f>
        <v/>
      </c>
      <c r="O115" s="376" t="str">
        <f>IF('סיכום לועדה- הזנת נתונים'!O115="","",'סיכום לועדה- הזנת נתונים'!O115)</f>
        <v/>
      </c>
      <c r="P115" s="238" t="str">
        <f>IF('סיכום לועדה- הזנת נתונים'!P115="","",'סיכום לועדה- הזנת נתונים'!P115)</f>
        <v/>
      </c>
      <c r="Q115" s="44" t="str">
        <f>IF($F115="","",I115-#REF!)</f>
        <v/>
      </c>
      <c r="R115" s="45" t="str">
        <f>IF($F115="","",IFERROR(N115/#REF!-1,0))</f>
        <v/>
      </c>
      <c r="S115" s="46" t="str">
        <f t="shared" si="12"/>
        <v/>
      </c>
      <c r="T115" s="46" t="str">
        <f t="shared" si="13"/>
        <v/>
      </c>
      <c r="U115" s="47" t="str">
        <f t="shared" si="14"/>
        <v/>
      </c>
      <c r="AR115" s="46" t="b">
        <f t="shared" si="15"/>
        <v>0</v>
      </c>
      <c r="AS115" s="48"/>
      <c r="AT115" s="49">
        <f t="shared" si="16"/>
        <v>2100000</v>
      </c>
    </row>
    <row r="116" spans="2:46" ht="16.5" hidden="1" thickBot="1" x14ac:dyDescent="0.3">
      <c r="B116" s="377" t="str">
        <f t="shared" si="11"/>
        <v/>
      </c>
      <c r="C116" s="64" t="str">
        <f>IF('סיכום לועדה- הזנת נתונים'!C116="","",'סיכום לועדה- הזנת נתונים'!C116)</f>
        <v/>
      </c>
      <c r="D116" s="64" t="str">
        <f>IF('סיכום לועדה- הזנת נתונים'!D116="","",'סיכום לועדה- הזנת נתונים'!D116)</f>
        <v/>
      </c>
      <c r="E116" s="64" t="str">
        <f>IF('סיכום לועדה- הזנת נתונים'!E116="","",'סיכום לועדה- הזנת נתונים'!E116)</f>
        <v/>
      </c>
      <c r="F116" s="381" t="str">
        <f>IF('סיכום לועדה- הזנת נתונים'!F116="","",'סיכום לועדה- הזנת נתונים'!F116)</f>
        <v/>
      </c>
      <c r="G116" s="378" t="str">
        <f>IF('סיכום לועדה- הזנת נתונים'!G116="","",'סיכום לועדה- הזנת נתונים'!G116)</f>
        <v/>
      </c>
      <c r="H116" s="378" t="str">
        <f>IF('סיכום לועדה- הזנת נתונים'!H116="","",'סיכום לועדה- הזנת נתונים'!H116)</f>
        <v/>
      </c>
      <c r="I116" s="378" t="str">
        <f>IF('סיכום לועדה- הזנת נתונים'!I116="","",'סיכום לועדה- הזנת נתונים'!I116)</f>
        <v/>
      </c>
      <c r="J116" s="379" t="str">
        <f>IF('סיכום לועדה- הזנת נתונים'!J116="","",'סיכום לועדה- הזנת נתונים'!J116)</f>
        <v/>
      </c>
      <c r="K116" s="380" t="str">
        <f>IF('סיכום לועדה- הזנת נתונים'!K116="","",'סיכום לועדה- הזנת נתונים'!K116)</f>
        <v/>
      </c>
      <c r="L116" s="380" t="str">
        <f>IF('סיכום לועדה- הזנת נתונים'!L116="","",'סיכום לועדה- הזנת נתונים'!L116)</f>
        <v/>
      </c>
      <c r="M116" s="380" t="str">
        <f>IF('סיכום לועדה- הזנת נתונים'!M116="","",'סיכום לועדה- הזנת נתונים'!M116)</f>
        <v/>
      </c>
      <c r="N116" s="380" t="str">
        <f>IF('סיכום לועדה- הזנת נתונים'!N116="","",'סיכום לועדה- הזנת נתונים'!N116)</f>
        <v/>
      </c>
      <c r="O116" s="376" t="str">
        <f>IF('סיכום לועדה- הזנת נתונים'!O116="","",'סיכום לועדה- הזנת נתונים'!O116)</f>
        <v/>
      </c>
      <c r="P116" s="238" t="str">
        <f>IF('סיכום לועדה- הזנת נתונים'!P116="","",'סיכום לועדה- הזנת נתונים'!P116)</f>
        <v/>
      </c>
      <c r="Q116" s="44" t="str">
        <f>IF($F116="","",I116-#REF!)</f>
        <v/>
      </c>
      <c r="R116" s="45" t="str">
        <f>IF($F116="","",IFERROR(N116/#REF!-1,0))</f>
        <v/>
      </c>
      <c r="S116" s="46" t="str">
        <f t="shared" si="12"/>
        <v/>
      </c>
      <c r="T116" s="46" t="str">
        <f t="shared" si="13"/>
        <v/>
      </c>
      <c r="U116" s="47" t="str">
        <f t="shared" si="14"/>
        <v/>
      </c>
      <c r="AR116" s="46" t="b">
        <f t="shared" si="15"/>
        <v>0</v>
      </c>
      <c r="AS116" s="48"/>
      <c r="AT116" s="49">
        <f t="shared" si="16"/>
        <v>2100000</v>
      </c>
    </row>
    <row r="117" spans="2:46" ht="16.5" hidden="1" thickBot="1" x14ac:dyDescent="0.3">
      <c r="B117" s="377" t="str">
        <f t="shared" si="11"/>
        <v/>
      </c>
      <c r="C117" s="64" t="str">
        <f>IF('סיכום לועדה- הזנת נתונים'!C117="","",'סיכום לועדה- הזנת נתונים'!C117)</f>
        <v/>
      </c>
      <c r="D117" s="64" t="str">
        <f>IF('סיכום לועדה- הזנת נתונים'!D117="","",'סיכום לועדה- הזנת נתונים'!D117)</f>
        <v/>
      </c>
      <c r="E117" s="64" t="str">
        <f>IF('סיכום לועדה- הזנת נתונים'!E117="","",'סיכום לועדה- הזנת נתונים'!E117)</f>
        <v/>
      </c>
      <c r="F117" s="381" t="str">
        <f>IF('סיכום לועדה- הזנת נתונים'!F117="","",'סיכום לועדה- הזנת נתונים'!F117)</f>
        <v/>
      </c>
      <c r="G117" s="378" t="str">
        <f>IF('סיכום לועדה- הזנת נתונים'!G117="","",'סיכום לועדה- הזנת נתונים'!G117)</f>
        <v/>
      </c>
      <c r="H117" s="378" t="str">
        <f>IF('סיכום לועדה- הזנת נתונים'!H117="","",'סיכום לועדה- הזנת נתונים'!H117)</f>
        <v/>
      </c>
      <c r="I117" s="378" t="str">
        <f>IF('סיכום לועדה- הזנת נתונים'!I117="","",'סיכום לועדה- הזנת נתונים'!I117)</f>
        <v/>
      </c>
      <c r="J117" s="379" t="str">
        <f>IF('סיכום לועדה- הזנת נתונים'!J117="","",'סיכום לועדה- הזנת נתונים'!J117)</f>
        <v/>
      </c>
      <c r="K117" s="380" t="str">
        <f>IF('סיכום לועדה- הזנת נתונים'!K117="","",'סיכום לועדה- הזנת נתונים'!K117)</f>
        <v/>
      </c>
      <c r="L117" s="380" t="str">
        <f>IF('סיכום לועדה- הזנת נתונים'!L117="","",'סיכום לועדה- הזנת נתונים'!L117)</f>
        <v/>
      </c>
      <c r="M117" s="380" t="str">
        <f>IF('סיכום לועדה- הזנת נתונים'!M117="","",'סיכום לועדה- הזנת נתונים'!M117)</f>
        <v/>
      </c>
      <c r="N117" s="380" t="str">
        <f>IF('סיכום לועדה- הזנת נתונים'!N117="","",'סיכום לועדה- הזנת נתונים'!N117)</f>
        <v/>
      </c>
      <c r="O117" s="376" t="str">
        <f>IF('סיכום לועדה- הזנת נתונים'!O117="","",'סיכום לועדה- הזנת נתונים'!O117)</f>
        <v/>
      </c>
      <c r="P117" s="238" t="str">
        <f>IF('סיכום לועדה- הזנת נתונים'!P117="","",'סיכום לועדה- הזנת נתונים'!P117)</f>
        <v/>
      </c>
      <c r="Q117" s="44" t="str">
        <f>IF($F117="","",I117-#REF!)</f>
        <v/>
      </c>
      <c r="R117" s="45" t="str">
        <f>IF($F117="","",IFERROR(N117/#REF!-1,0))</f>
        <v/>
      </c>
      <c r="S117" s="46" t="str">
        <f t="shared" si="12"/>
        <v/>
      </c>
      <c r="T117" s="46" t="str">
        <f t="shared" si="13"/>
        <v/>
      </c>
      <c r="U117" s="47" t="str">
        <f t="shared" si="14"/>
        <v/>
      </c>
      <c r="AR117" s="46" t="b">
        <f t="shared" si="15"/>
        <v>0</v>
      </c>
      <c r="AS117" s="48"/>
      <c r="AT117" s="49">
        <f t="shared" si="16"/>
        <v>2100000</v>
      </c>
    </row>
    <row r="118" spans="2:46" ht="16.5" hidden="1" thickBot="1" x14ac:dyDescent="0.3">
      <c r="B118" s="377" t="str">
        <f t="shared" si="11"/>
        <v/>
      </c>
      <c r="C118" s="64" t="str">
        <f>IF('סיכום לועדה- הזנת נתונים'!C118="","",'סיכום לועדה- הזנת נתונים'!C118)</f>
        <v/>
      </c>
      <c r="D118" s="64" t="str">
        <f>IF('סיכום לועדה- הזנת נתונים'!D118="","",'סיכום לועדה- הזנת נתונים'!D118)</f>
        <v/>
      </c>
      <c r="E118" s="64" t="str">
        <f>IF('סיכום לועדה- הזנת נתונים'!E118="","",'סיכום לועדה- הזנת נתונים'!E118)</f>
        <v/>
      </c>
      <c r="F118" s="381" t="str">
        <f>IF('סיכום לועדה- הזנת נתונים'!F118="","",'סיכום לועדה- הזנת נתונים'!F118)</f>
        <v/>
      </c>
      <c r="G118" s="378" t="str">
        <f>IF('סיכום לועדה- הזנת נתונים'!G118="","",'סיכום לועדה- הזנת נתונים'!G118)</f>
        <v/>
      </c>
      <c r="H118" s="378" t="str">
        <f>IF('סיכום לועדה- הזנת נתונים'!H118="","",'סיכום לועדה- הזנת נתונים'!H118)</f>
        <v/>
      </c>
      <c r="I118" s="378" t="str">
        <f>IF('סיכום לועדה- הזנת נתונים'!I118="","",'סיכום לועדה- הזנת נתונים'!I118)</f>
        <v/>
      </c>
      <c r="J118" s="379" t="str">
        <f>IF('סיכום לועדה- הזנת נתונים'!J118="","",'סיכום לועדה- הזנת נתונים'!J118)</f>
        <v/>
      </c>
      <c r="K118" s="380" t="str">
        <f>IF('סיכום לועדה- הזנת נתונים'!K118="","",'סיכום לועדה- הזנת נתונים'!K118)</f>
        <v/>
      </c>
      <c r="L118" s="380" t="str">
        <f>IF('סיכום לועדה- הזנת נתונים'!L118="","",'סיכום לועדה- הזנת נתונים'!L118)</f>
        <v/>
      </c>
      <c r="M118" s="380" t="str">
        <f>IF('סיכום לועדה- הזנת נתונים'!M118="","",'סיכום לועדה- הזנת נתונים'!M118)</f>
        <v/>
      </c>
      <c r="N118" s="380" t="str">
        <f>IF('סיכום לועדה- הזנת נתונים'!N118="","",'סיכום לועדה- הזנת נתונים'!N118)</f>
        <v/>
      </c>
      <c r="O118" s="376" t="str">
        <f>IF('סיכום לועדה- הזנת נתונים'!O118="","",'סיכום לועדה- הזנת נתונים'!O118)</f>
        <v/>
      </c>
      <c r="P118" s="238" t="str">
        <f>IF('סיכום לועדה- הזנת נתונים'!P118="","",'סיכום לועדה- הזנת נתונים'!P118)</f>
        <v/>
      </c>
      <c r="Q118" s="44" t="str">
        <f>IF($F118="","",I118-#REF!)</f>
        <v/>
      </c>
      <c r="R118" s="45" t="str">
        <f>IF($F118="","",IFERROR(N118/#REF!-1,0))</f>
        <v/>
      </c>
      <c r="S118" s="46" t="str">
        <f t="shared" si="12"/>
        <v/>
      </c>
      <c r="T118" s="46" t="str">
        <f t="shared" si="13"/>
        <v/>
      </c>
      <c r="U118" s="47" t="str">
        <f t="shared" si="14"/>
        <v/>
      </c>
      <c r="AR118" s="46" t="b">
        <f t="shared" si="15"/>
        <v>0</v>
      </c>
      <c r="AS118" s="48"/>
      <c r="AT118" s="49">
        <f t="shared" si="16"/>
        <v>2100000</v>
      </c>
    </row>
    <row r="119" spans="2:46" ht="16.5" hidden="1" thickBot="1" x14ac:dyDescent="0.3">
      <c r="B119" s="377" t="str">
        <f t="shared" si="11"/>
        <v/>
      </c>
      <c r="C119" s="64" t="str">
        <f>IF('סיכום לועדה- הזנת נתונים'!C119="","",'סיכום לועדה- הזנת נתונים'!C119)</f>
        <v/>
      </c>
      <c r="D119" s="64" t="str">
        <f>IF('סיכום לועדה- הזנת נתונים'!D119="","",'סיכום לועדה- הזנת נתונים'!D119)</f>
        <v/>
      </c>
      <c r="E119" s="64" t="str">
        <f>IF('סיכום לועדה- הזנת נתונים'!E119="","",'סיכום לועדה- הזנת נתונים'!E119)</f>
        <v/>
      </c>
      <c r="F119" s="381" t="str">
        <f>IF('סיכום לועדה- הזנת נתונים'!F119="","",'סיכום לועדה- הזנת נתונים'!F119)</f>
        <v/>
      </c>
      <c r="G119" s="378" t="str">
        <f>IF('סיכום לועדה- הזנת נתונים'!G119="","",'סיכום לועדה- הזנת נתונים'!G119)</f>
        <v/>
      </c>
      <c r="H119" s="378" t="str">
        <f>IF('סיכום לועדה- הזנת נתונים'!H119="","",'סיכום לועדה- הזנת נתונים'!H119)</f>
        <v/>
      </c>
      <c r="I119" s="378" t="str">
        <f>IF('סיכום לועדה- הזנת נתונים'!I119="","",'סיכום לועדה- הזנת נתונים'!I119)</f>
        <v/>
      </c>
      <c r="J119" s="379" t="str">
        <f>IF('סיכום לועדה- הזנת נתונים'!J119="","",'סיכום לועדה- הזנת נתונים'!J119)</f>
        <v/>
      </c>
      <c r="K119" s="380" t="str">
        <f>IF('סיכום לועדה- הזנת נתונים'!K119="","",'סיכום לועדה- הזנת נתונים'!K119)</f>
        <v/>
      </c>
      <c r="L119" s="380" t="str">
        <f>IF('סיכום לועדה- הזנת נתונים'!L119="","",'סיכום לועדה- הזנת נתונים'!L119)</f>
        <v/>
      </c>
      <c r="M119" s="380" t="str">
        <f>IF('סיכום לועדה- הזנת נתונים'!M119="","",'סיכום לועדה- הזנת נתונים'!M119)</f>
        <v/>
      </c>
      <c r="N119" s="380" t="str">
        <f>IF('סיכום לועדה- הזנת נתונים'!N119="","",'סיכום לועדה- הזנת נתונים'!N119)</f>
        <v/>
      </c>
      <c r="O119" s="376" t="str">
        <f>IF('סיכום לועדה- הזנת נתונים'!O119="","",'סיכום לועדה- הזנת נתונים'!O119)</f>
        <v/>
      </c>
      <c r="P119" s="238" t="str">
        <f>IF('סיכום לועדה- הזנת נתונים'!P119="","",'סיכום לועדה- הזנת נתונים'!P119)</f>
        <v/>
      </c>
      <c r="Q119" s="44" t="str">
        <f>IF($F119="","",I119-#REF!)</f>
        <v/>
      </c>
      <c r="R119" s="45" t="str">
        <f>IF($F119="","",IFERROR(N119/#REF!-1,0))</f>
        <v/>
      </c>
      <c r="S119" s="46" t="str">
        <f t="shared" si="12"/>
        <v/>
      </c>
      <c r="T119" s="46" t="str">
        <f t="shared" si="13"/>
        <v/>
      </c>
      <c r="U119" s="47" t="str">
        <f t="shared" si="14"/>
        <v/>
      </c>
      <c r="AR119" s="46" t="b">
        <f t="shared" si="15"/>
        <v>0</v>
      </c>
      <c r="AS119" s="48"/>
      <c r="AT119" s="49">
        <f t="shared" si="16"/>
        <v>2100000</v>
      </c>
    </row>
    <row r="120" spans="2:46" ht="16.5" hidden="1" thickBot="1" x14ac:dyDescent="0.3">
      <c r="B120" s="377" t="str">
        <f t="shared" si="11"/>
        <v/>
      </c>
      <c r="C120" s="64" t="str">
        <f>IF('סיכום לועדה- הזנת נתונים'!C120="","",'סיכום לועדה- הזנת נתונים'!C120)</f>
        <v/>
      </c>
      <c r="D120" s="64" t="str">
        <f>IF('סיכום לועדה- הזנת נתונים'!D120="","",'סיכום לועדה- הזנת נתונים'!D120)</f>
        <v/>
      </c>
      <c r="E120" s="64" t="str">
        <f>IF('סיכום לועדה- הזנת נתונים'!E120="","",'סיכום לועדה- הזנת נתונים'!E120)</f>
        <v/>
      </c>
      <c r="F120" s="381" t="str">
        <f>IF('סיכום לועדה- הזנת נתונים'!F120="","",'סיכום לועדה- הזנת נתונים'!F120)</f>
        <v/>
      </c>
      <c r="G120" s="378" t="str">
        <f>IF('סיכום לועדה- הזנת נתונים'!G120="","",'סיכום לועדה- הזנת נתונים'!G120)</f>
        <v/>
      </c>
      <c r="H120" s="378" t="str">
        <f>IF('סיכום לועדה- הזנת נתונים'!H120="","",'סיכום לועדה- הזנת נתונים'!H120)</f>
        <v/>
      </c>
      <c r="I120" s="378" t="str">
        <f>IF('סיכום לועדה- הזנת נתונים'!I120="","",'סיכום לועדה- הזנת נתונים'!I120)</f>
        <v/>
      </c>
      <c r="J120" s="379" t="str">
        <f>IF('סיכום לועדה- הזנת נתונים'!J120="","",'סיכום לועדה- הזנת נתונים'!J120)</f>
        <v/>
      </c>
      <c r="K120" s="380" t="str">
        <f>IF('סיכום לועדה- הזנת נתונים'!K120="","",'סיכום לועדה- הזנת נתונים'!K120)</f>
        <v/>
      </c>
      <c r="L120" s="380" t="str">
        <f>IF('סיכום לועדה- הזנת נתונים'!L120="","",'סיכום לועדה- הזנת נתונים'!L120)</f>
        <v/>
      </c>
      <c r="M120" s="380" t="str">
        <f>IF('סיכום לועדה- הזנת נתונים'!M120="","",'סיכום לועדה- הזנת נתונים'!M120)</f>
        <v/>
      </c>
      <c r="N120" s="380" t="str">
        <f>IF('סיכום לועדה- הזנת נתונים'!N120="","",'סיכום לועדה- הזנת נתונים'!N120)</f>
        <v/>
      </c>
      <c r="O120" s="376" t="str">
        <f>IF('סיכום לועדה- הזנת נתונים'!O120="","",'סיכום לועדה- הזנת נתונים'!O120)</f>
        <v/>
      </c>
      <c r="P120" s="238" t="str">
        <f>IF('סיכום לועדה- הזנת נתונים'!P120="","",'סיכום לועדה- הזנת נתונים'!P120)</f>
        <v/>
      </c>
      <c r="Q120" s="44" t="str">
        <f>IF($F120="","",I120-#REF!)</f>
        <v/>
      </c>
      <c r="R120" s="45" t="str">
        <f>IF($F120="","",IFERROR(N120/#REF!-1,0))</f>
        <v/>
      </c>
      <c r="S120" s="46" t="str">
        <f t="shared" si="12"/>
        <v/>
      </c>
      <c r="T120" s="46" t="str">
        <f t="shared" si="13"/>
        <v/>
      </c>
      <c r="U120" s="47" t="str">
        <f t="shared" si="14"/>
        <v/>
      </c>
      <c r="AR120" s="46" t="b">
        <f t="shared" si="15"/>
        <v>0</v>
      </c>
      <c r="AS120" s="48"/>
      <c r="AT120" s="49">
        <f t="shared" si="16"/>
        <v>2100000</v>
      </c>
    </row>
    <row r="121" spans="2:46" ht="16.5" hidden="1" thickBot="1" x14ac:dyDescent="0.3">
      <c r="B121" s="377" t="str">
        <f t="shared" si="11"/>
        <v/>
      </c>
      <c r="C121" s="64" t="str">
        <f>IF('סיכום לועדה- הזנת נתונים'!C121="","",'סיכום לועדה- הזנת נתונים'!C121)</f>
        <v/>
      </c>
      <c r="D121" s="64" t="str">
        <f>IF('סיכום לועדה- הזנת נתונים'!D121="","",'סיכום לועדה- הזנת נתונים'!D121)</f>
        <v/>
      </c>
      <c r="E121" s="64" t="str">
        <f>IF('סיכום לועדה- הזנת נתונים'!E121="","",'סיכום לועדה- הזנת נתונים'!E121)</f>
        <v/>
      </c>
      <c r="F121" s="381" t="str">
        <f>IF('סיכום לועדה- הזנת נתונים'!F121="","",'סיכום לועדה- הזנת נתונים'!F121)</f>
        <v/>
      </c>
      <c r="G121" s="378" t="str">
        <f>IF('סיכום לועדה- הזנת נתונים'!G121="","",'סיכום לועדה- הזנת נתונים'!G121)</f>
        <v/>
      </c>
      <c r="H121" s="378" t="str">
        <f>IF('סיכום לועדה- הזנת נתונים'!H121="","",'סיכום לועדה- הזנת נתונים'!H121)</f>
        <v/>
      </c>
      <c r="I121" s="378" t="str">
        <f>IF('סיכום לועדה- הזנת נתונים'!I121="","",'סיכום לועדה- הזנת נתונים'!I121)</f>
        <v/>
      </c>
      <c r="J121" s="379" t="str">
        <f>IF('סיכום לועדה- הזנת נתונים'!J121="","",'סיכום לועדה- הזנת נתונים'!J121)</f>
        <v/>
      </c>
      <c r="K121" s="380" t="str">
        <f>IF('סיכום לועדה- הזנת נתונים'!K121="","",'סיכום לועדה- הזנת נתונים'!K121)</f>
        <v/>
      </c>
      <c r="L121" s="380" t="str">
        <f>IF('סיכום לועדה- הזנת נתונים'!L121="","",'סיכום לועדה- הזנת נתונים'!L121)</f>
        <v/>
      </c>
      <c r="M121" s="380" t="str">
        <f>IF('סיכום לועדה- הזנת נתונים'!M121="","",'סיכום לועדה- הזנת נתונים'!M121)</f>
        <v/>
      </c>
      <c r="N121" s="380" t="str">
        <f>IF('סיכום לועדה- הזנת נתונים'!N121="","",'סיכום לועדה- הזנת נתונים'!N121)</f>
        <v/>
      </c>
      <c r="O121" s="376" t="str">
        <f>IF('סיכום לועדה- הזנת נתונים'!O121="","",'סיכום לועדה- הזנת נתונים'!O121)</f>
        <v/>
      </c>
      <c r="P121" s="238" t="str">
        <f>IF('סיכום לועדה- הזנת נתונים'!P121="","",'סיכום לועדה- הזנת נתונים'!P121)</f>
        <v/>
      </c>
      <c r="Q121" s="44" t="str">
        <f>IF($F121="","",I121-#REF!)</f>
        <v/>
      </c>
      <c r="R121" s="45" t="str">
        <f>IF($F121="","",IFERROR(N121/#REF!-1,0))</f>
        <v/>
      </c>
      <c r="S121" s="46" t="str">
        <f t="shared" si="12"/>
        <v/>
      </c>
      <c r="T121" s="46" t="str">
        <f t="shared" si="13"/>
        <v/>
      </c>
      <c r="U121" s="47" t="str">
        <f t="shared" si="14"/>
        <v/>
      </c>
      <c r="AR121" s="46" t="b">
        <f t="shared" si="15"/>
        <v>0</v>
      </c>
      <c r="AS121" s="48"/>
      <c r="AT121" s="49">
        <f t="shared" si="16"/>
        <v>2100000</v>
      </c>
    </row>
    <row r="122" spans="2:46" ht="16.5" hidden="1" thickBot="1" x14ac:dyDescent="0.3">
      <c r="B122" s="377" t="str">
        <f t="shared" si="11"/>
        <v/>
      </c>
      <c r="C122" s="64" t="str">
        <f>IF('סיכום לועדה- הזנת נתונים'!C122="","",'סיכום לועדה- הזנת נתונים'!C122)</f>
        <v/>
      </c>
      <c r="D122" s="64" t="str">
        <f>IF('סיכום לועדה- הזנת נתונים'!D122="","",'סיכום לועדה- הזנת נתונים'!D122)</f>
        <v/>
      </c>
      <c r="E122" s="64" t="str">
        <f>IF('סיכום לועדה- הזנת נתונים'!E122="","",'סיכום לועדה- הזנת נתונים'!E122)</f>
        <v/>
      </c>
      <c r="F122" s="381" t="str">
        <f>IF('סיכום לועדה- הזנת נתונים'!F122="","",'סיכום לועדה- הזנת נתונים'!F122)</f>
        <v/>
      </c>
      <c r="G122" s="378" t="str">
        <f>IF('סיכום לועדה- הזנת נתונים'!G122="","",'סיכום לועדה- הזנת נתונים'!G122)</f>
        <v/>
      </c>
      <c r="H122" s="378" t="str">
        <f>IF('סיכום לועדה- הזנת נתונים'!H122="","",'סיכום לועדה- הזנת נתונים'!H122)</f>
        <v/>
      </c>
      <c r="I122" s="378" t="str">
        <f>IF('סיכום לועדה- הזנת נתונים'!I122="","",'סיכום לועדה- הזנת נתונים'!I122)</f>
        <v/>
      </c>
      <c r="J122" s="379" t="str">
        <f>IF('סיכום לועדה- הזנת נתונים'!J122="","",'סיכום לועדה- הזנת נתונים'!J122)</f>
        <v/>
      </c>
      <c r="K122" s="380" t="str">
        <f>IF('סיכום לועדה- הזנת נתונים'!K122="","",'סיכום לועדה- הזנת נתונים'!K122)</f>
        <v/>
      </c>
      <c r="L122" s="380" t="str">
        <f>IF('סיכום לועדה- הזנת נתונים'!L122="","",'סיכום לועדה- הזנת נתונים'!L122)</f>
        <v/>
      </c>
      <c r="M122" s="380" t="str">
        <f>IF('סיכום לועדה- הזנת נתונים'!M122="","",'סיכום לועדה- הזנת נתונים'!M122)</f>
        <v/>
      </c>
      <c r="N122" s="380" t="str">
        <f>IF('סיכום לועדה- הזנת נתונים'!N122="","",'סיכום לועדה- הזנת נתונים'!N122)</f>
        <v/>
      </c>
      <c r="O122" s="376" t="str">
        <f>IF('סיכום לועדה- הזנת נתונים'!O122="","",'סיכום לועדה- הזנת נתונים'!O122)</f>
        <v/>
      </c>
      <c r="P122" s="238" t="str">
        <f>IF('סיכום לועדה- הזנת נתונים'!P122="","",'סיכום לועדה- הזנת נתונים'!P122)</f>
        <v/>
      </c>
      <c r="Q122" s="44" t="str">
        <f>IF($F122="","",I122-#REF!)</f>
        <v/>
      </c>
      <c r="R122" s="45" t="str">
        <f>IF($F122="","",IFERROR(N122/#REF!-1,0))</f>
        <v/>
      </c>
      <c r="S122" s="46" t="str">
        <f t="shared" si="12"/>
        <v/>
      </c>
      <c r="T122" s="46" t="str">
        <f t="shared" si="13"/>
        <v/>
      </c>
      <c r="U122" s="47" t="str">
        <f t="shared" si="14"/>
        <v/>
      </c>
      <c r="AR122" s="46" t="b">
        <f t="shared" si="15"/>
        <v>0</v>
      </c>
      <c r="AS122" s="48"/>
      <c r="AT122" s="49">
        <f t="shared" si="16"/>
        <v>2100000</v>
      </c>
    </row>
    <row r="123" spans="2:46" ht="16.5" hidden="1" thickBot="1" x14ac:dyDescent="0.3">
      <c r="B123" s="377" t="str">
        <f t="shared" si="11"/>
        <v/>
      </c>
      <c r="C123" s="64" t="str">
        <f>IF('סיכום לועדה- הזנת נתונים'!C123="","",'סיכום לועדה- הזנת נתונים'!C123)</f>
        <v/>
      </c>
      <c r="D123" s="64" t="str">
        <f>IF('סיכום לועדה- הזנת נתונים'!D123="","",'סיכום לועדה- הזנת נתונים'!D123)</f>
        <v/>
      </c>
      <c r="E123" s="64" t="str">
        <f>IF('סיכום לועדה- הזנת נתונים'!E123="","",'סיכום לועדה- הזנת נתונים'!E123)</f>
        <v/>
      </c>
      <c r="F123" s="381" t="str">
        <f>IF('סיכום לועדה- הזנת נתונים'!F123="","",'סיכום לועדה- הזנת נתונים'!F123)</f>
        <v/>
      </c>
      <c r="G123" s="378" t="str">
        <f>IF('סיכום לועדה- הזנת נתונים'!G123="","",'סיכום לועדה- הזנת נתונים'!G123)</f>
        <v/>
      </c>
      <c r="H123" s="378" t="str">
        <f>IF('סיכום לועדה- הזנת נתונים'!H123="","",'סיכום לועדה- הזנת נתונים'!H123)</f>
        <v/>
      </c>
      <c r="I123" s="378" t="str">
        <f>IF('סיכום לועדה- הזנת נתונים'!I123="","",'סיכום לועדה- הזנת נתונים'!I123)</f>
        <v/>
      </c>
      <c r="J123" s="379" t="str">
        <f>IF('סיכום לועדה- הזנת נתונים'!J123="","",'סיכום לועדה- הזנת נתונים'!J123)</f>
        <v/>
      </c>
      <c r="K123" s="380" t="str">
        <f>IF('סיכום לועדה- הזנת נתונים'!K123="","",'סיכום לועדה- הזנת נתונים'!K123)</f>
        <v/>
      </c>
      <c r="L123" s="380" t="str">
        <f>IF('סיכום לועדה- הזנת נתונים'!L123="","",'סיכום לועדה- הזנת נתונים'!L123)</f>
        <v/>
      </c>
      <c r="M123" s="380" t="str">
        <f>IF('סיכום לועדה- הזנת נתונים'!M123="","",'סיכום לועדה- הזנת נתונים'!M123)</f>
        <v/>
      </c>
      <c r="N123" s="380" t="str">
        <f>IF('סיכום לועדה- הזנת נתונים'!N123="","",'סיכום לועדה- הזנת נתונים'!N123)</f>
        <v/>
      </c>
      <c r="O123" s="376" t="str">
        <f>IF('סיכום לועדה- הזנת נתונים'!O123="","",'סיכום לועדה- הזנת נתונים'!O123)</f>
        <v/>
      </c>
      <c r="P123" s="238" t="str">
        <f>IF('סיכום לועדה- הזנת נתונים'!P123="","",'סיכום לועדה- הזנת נתונים'!P123)</f>
        <v/>
      </c>
      <c r="Q123" s="44" t="str">
        <f>IF($F123="","",I123-#REF!)</f>
        <v/>
      </c>
      <c r="R123" s="45" t="str">
        <f>IF($F123="","",IFERROR(N123/#REF!-1,0))</f>
        <v/>
      </c>
      <c r="S123" s="46" t="str">
        <f t="shared" si="12"/>
        <v/>
      </c>
      <c r="T123" s="46" t="str">
        <f t="shared" si="13"/>
        <v/>
      </c>
      <c r="U123" s="47" t="str">
        <f t="shared" si="14"/>
        <v/>
      </c>
      <c r="AR123" s="46" t="b">
        <f t="shared" si="15"/>
        <v>0</v>
      </c>
      <c r="AS123" s="48"/>
      <c r="AT123" s="49">
        <f t="shared" si="16"/>
        <v>2100000</v>
      </c>
    </row>
    <row r="124" spans="2:46" ht="16.5" hidden="1" thickBot="1" x14ac:dyDescent="0.3">
      <c r="B124" s="377" t="str">
        <f t="shared" si="11"/>
        <v/>
      </c>
      <c r="C124" s="64" t="str">
        <f>IF('סיכום לועדה- הזנת נתונים'!C124="","",'סיכום לועדה- הזנת נתונים'!C124)</f>
        <v/>
      </c>
      <c r="D124" s="64" t="str">
        <f>IF('סיכום לועדה- הזנת נתונים'!D124="","",'סיכום לועדה- הזנת נתונים'!D124)</f>
        <v/>
      </c>
      <c r="E124" s="64" t="str">
        <f>IF('סיכום לועדה- הזנת נתונים'!E124="","",'סיכום לועדה- הזנת נתונים'!E124)</f>
        <v/>
      </c>
      <c r="F124" s="381" t="str">
        <f>IF('סיכום לועדה- הזנת נתונים'!F124="","",'סיכום לועדה- הזנת נתונים'!F124)</f>
        <v/>
      </c>
      <c r="G124" s="378" t="str">
        <f>IF('סיכום לועדה- הזנת נתונים'!G124="","",'סיכום לועדה- הזנת נתונים'!G124)</f>
        <v/>
      </c>
      <c r="H124" s="378" t="str">
        <f>IF('סיכום לועדה- הזנת נתונים'!H124="","",'סיכום לועדה- הזנת נתונים'!H124)</f>
        <v/>
      </c>
      <c r="I124" s="378" t="str">
        <f>IF('סיכום לועדה- הזנת נתונים'!I124="","",'סיכום לועדה- הזנת נתונים'!I124)</f>
        <v/>
      </c>
      <c r="J124" s="379" t="str">
        <f>IF('סיכום לועדה- הזנת נתונים'!J124="","",'סיכום לועדה- הזנת נתונים'!J124)</f>
        <v/>
      </c>
      <c r="K124" s="380" t="str">
        <f>IF('סיכום לועדה- הזנת נתונים'!K124="","",'סיכום לועדה- הזנת נתונים'!K124)</f>
        <v/>
      </c>
      <c r="L124" s="380" t="str">
        <f>IF('סיכום לועדה- הזנת נתונים'!L124="","",'סיכום לועדה- הזנת נתונים'!L124)</f>
        <v/>
      </c>
      <c r="M124" s="380" t="str">
        <f>IF('סיכום לועדה- הזנת נתונים'!M124="","",'סיכום לועדה- הזנת נתונים'!M124)</f>
        <v/>
      </c>
      <c r="N124" s="380" t="str">
        <f>IF('סיכום לועדה- הזנת נתונים'!N124="","",'סיכום לועדה- הזנת נתונים'!N124)</f>
        <v/>
      </c>
      <c r="O124" s="376" t="str">
        <f>IF('סיכום לועדה- הזנת נתונים'!O124="","",'סיכום לועדה- הזנת נתונים'!O124)</f>
        <v/>
      </c>
      <c r="P124" s="238" t="str">
        <f>IF('סיכום לועדה- הזנת נתונים'!P124="","",'סיכום לועדה- הזנת נתונים'!P124)</f>
        <v/>
      </c>
      <c r="Q124" s="44" t="str">
        <f>IF($F124="","",I124-#REF!)</f>
        <v/>
      </c>
      <c r="R124" s="45" t="str">
        <f>IF($F124="","",IFERROR(N124/#REF!-1,0))</f>
        <v/>
      </c>
      <c r="S124" s="46" t="str">
        <f t="shared" si="12"/>
        <v/>
      </c>
      <c r="T124" s="46" t="str">
        <f t="shared" si="13"/>
        <v/>
      </c>
      <c r="U124" s="47" t="str">
        <f t="shared" si="14"/>
        <v/>
      </c>
      <c r="AR124" s="46" t="b">
        <f t="shared" si="15"/>
        <v>0</v>
      </c>
      <c r="AS124" s="48"/>
      <c r="AT124" s="49">
        <f t="shared" si="16"/>
        <v>2100000</v>
      </c>
    </row>
    <row r="125" spans="2:46" ht="16.5" hidden="1" thickBot="1" x14ac:dyDescent="0.3">
      <c r="B125" s="377" t="str">
        <f t="shared" si="11"/>
        <v/>
      </c>
      <c r="C125" s="64" t="str">
        <f>IF('סיכום לועדה- הזנת נתונים'!C125="","",'סיכום לועדה- הזנת נתונים'!C125)</f>
        <v/>
      </c>
      <c r="D125" s="64" t="str">
        <f>IF('סיכום לועדה- הזנת נתונים'!D125="","",'סיכום לועדה- הזנת נתונים'!D125)</f>
        <v/>
      </c>
      <c r="E125" s="64" t="str">
        <f>IF('סיכום לועדה- הזנת נתונים'!E125="","",'סיכום לועדה- הזנת נתונים'!E125)</f>
        <v/>
      </c>
      <c r="F125" s="381" t="str">
        <f>IF('סיכום לועדה- הזנת נתונים'!F125="","",'סיכום לועדה- הזנת נתונים'!F125)</f>
        <v/>
      </c>
      <c r="G125" s="378" t="str">
        <f>IF('סיכום לועדה- הזנת נתונים'!G125="","",'סיכום לועדה- הזנת נתונים'!G125)</f>
        <v/>
      </c>
      <c r="H125" s="378" t="str">
        <f>IF('סיכום לועדה- הזנת נתונים'!H125="","",'סיכום לועדה- הזנת נתונים'!H125)</f>
        <v/>
      </c>
      <c r="I125" s="378" t="str">
        <f>IF('סיכום לועדה- הזנת נתונים'!I125="","",'סיכום לועדה- הזנת נתונים'!I125)</f>
        <v/>
      </c>
      <c r="J125" s="379" t="str">
        <f>IF('סיכום לועדה- הזנת נתונים'!J125="","",'סיכום לועדה- הזנת נתונים'!J125)</f>
        <v/>
      </c>
      <c r="K125" s="380" t="str">
        <f>IF('סיכום לועדה- הזנת נתונים'!K125="","",'סיכום לועדה- הזנת נתונים'!K125)</f>
        <v/>
      </c>
      <c r="L125" s="380" t="str">
        <f>IF('סיכום לועדה- הזנת נתונים'!L125="","",'סיכום לועדה- הזנת נתונים'!L125)</f>
        <v/>
      </c>
      <c r="M125" s="380" t="str">
        <f>IF('סיכום לועדה- הזנת נתונים'!M125="","",'סיכום לועדה- הזנת נתונים'!M125)</f>
        <v/>
      </c>
      <c r="N125" s="380" t="str">
        <f>IF('סיכום לועדה- הזנת נתונים'!N125="","",'סיכום לועדה- הזנת נתונים'!N125)</f>
        <v/>
      </c>
      <c r="O125" s="376" t="str">
        <f>IF('סיכום לועדה- הזנת נתונים'!O125="","",'סיכום לועדה- הזנת נתונים'!O125)</f>
        <v/>
      </c>
      <c r="P125" s="238" t="str">
        <f>IF('סיכום לועדה- הזנת נתונים'!P125="","",'סיכום לועדה- הזנת נתונים'!P125)</f>
        <v/>
      </c>
      <c r="Q125" s="44" t="str">
        <f>IF($F125="","",I125-#REF!)</f>
        <v/>
      </c>
      <c r="R125" s="45" t="str">
        <f>IF($F125="","",IFERROR(N125/#REF!-1,0))</f>
        <v/>
      </c>
      <c r="S125" s="46" t="str">
        <f t="shared" si="12"/>
        <v/>
      </c>
      <c r="T125" s="46" t="str">
        <f t="shared" si="13"/>
        <v/>
      </c>
      <c r="U125" s="47" t="str">
        <f t="shared" si="14"/>
        <v/>
      </c>
      <c r="AR125" s="46" t="b">
        <f t="shared" si="15"/>
        <v>0</v>
      </c>
      <c r="AS125" s="48"/>
      <c r="AT125" s="49">
        <f t="shared" si="16"/>
        <v>2100000</v>
      </c>
    </row>
    <row r="126" spans="2:46" ht="16.5" hidden="1" thickBot="1" x14ac:dyDescent="0.3">
      <c r="B126" s="377" t="str">
        <f t="shared" si="11"/>
        <v/>
      </c>
      <c r="C126" s="64" t="str">
        <f>IF('סיכום לועדה- הזנת נתונים'!C126="","",'סיכום לועדה- הזנת נתונים'!C126)</f>
        <v/>
      </c>
      <c r="D126" s="64" t="str">
        <f>IF('סיכום לועדה- הזנת נתונים'!D126="","",'סיכום לועדה- הזנת נתונים'!D126)</f>
        <v/>
      </c>
      <c r="E126" s="64" t="str">
        <f>IF('סיכום לועדה- הזנת נתונים'!E126="","",'סיכום לועדה- הזנת נתונים'!E126)</f>
        <v/>
      </c>
      <c r="F126" s="381" t="str">
        <f>IF('סיכום לועדה- הזנת נתונים'!F126="","",'סיכום לועדה- הזנת נתונים'!F126)</f>
        <v/>
      </c>
      <c r="G126" s="378" t="str">
        <f>IF('סיכום לועדה- הזנת נתונים'!G126="","",'סיכום לועדה- הזנת נתונים'!G126)</f>
        <v/>
      </c>
      <c r="H126" s="378" t="str">
        <f>IF('סיכום לועדה- הזנת נתונים'!H126="","",'סיכום לועדה- הזנת נתונים'!H126)</f>
        <v/>
      </c>
      <c r="I126" s="378" t="str">
        <f>IF('סיכום לועדה- הזנת נתונים'!I126="","",'סיכום לועדה- הזנת נתונים'!I126)</f>
        <v/>
      </c>
      <c r="J126" s="379" t="str">
        <f>IF('סיכום לועדה- הזנת נתונים'!J126="","",'סיכום לועדה- הזנת נתונים'!J126)</f>
        <v/>
      </c>
      <c r="K126" s="380" t="str">
        <f>IF('סיכום לועדה- הזנת נתונים'!K126="","",'סיכום לועדה- הזנת נתונים'!K126)</f>
        <v/>
      </c>
      <c r="L126" s="380" t="str">
        <f>IF('סיכום לועדה- הזנת נתונים'!L126="","",'סיכום לועדה- הזנת נתונים'!L126)</f>
        <v/>
      </c>
      <c r="M126" s="380" t="str">
        <f>IF('סיכום לועדה- הזנת נתונים'!M126="","",'סיכום לועדה- הזנת נתונים'!M126)</f>
        <v/>
      </c>
      <c r="N126" s="380" t="str">
        <f>IF('סיכום לועדה- הזנת נתונים'!N126="","",'סיכום לועדה- הזנת נתונים'!N126)</f>
        <v/>
      </c>
      <c r="O126" s="376" t="str">
        <f>IF('סיכום לועדה- הזנת נתונים'!O126="","",'סיכום לועדה- הזנת נתונים'!O126)</f>
        <v/>
      </c>
      <c r="P126" s="238" t="str">
        <f>IF('סיכום לועדה- הזנת נתונים'!P126="","",'סיכום לועדה- הזנת נתונים'!P126)</f>
        <v/>
      </c>
      <c r="Q126" s="44" t="str">
        <f>IF($F126="","",I126-#REF!)</f>
        <v/>
      </c>
      <c r="R126" s="45" t="str">
        <f>IF($F126="","",IFERROR(N126/#REF!-1,0))</f>
        <v/>
      </c>
      <c r="S126" s="46" t="str">
        <f t="shared" si="12"/>
        <v/>
      </c>
      <c r="T126" s="46" t="str">
        <f t="shared" si="13"/>
        <v/>
      </c>
      <c r="U126" s="47" t="str">
        <f t="shared" si="14"/>
        <v/>
      </c>
      <c r="AR126" s="46" t="b">
        <f t="shared" si="15"/>
        <v>0</v>
      </c>
      <c r="AS126" s="48"/>
      <c r="AT126" s="49">
        <f t="shared" si="16"/>
        <v>2100000</v>
      </c>
    </row>
    <row r="127" spans="2:46" ht="16.5" hidden="1" thickBot="1" x14ac:dyDescent="0.3">
      <c r="B127" s="377" t="str">
        <f t="shared" si="11"/>
        <v/>
      </c>
      <c r="C127" s="64" t="str">
        <f>IF('סיכום לועדה- הזנת נתונים'!C127="","",'סיכום לועדה- הזנת נתונים'!C127)</f>
        <v/>
      </c>
      <c r="D127" s="64" t="str">
        <f>IF('סיכום לועדה- הזנת נתונים'!D127="","",'סיכום לועדה- הזנת נתונים'!D127)</f>
        <v/>
      </c>
      <c r="E127" s="64" t="str">
        <f>IF('סיכום לועדה- הזנת נתונים'!E127="","",'סיכום לועדה- הזנת נתונים'!E127)</f>
        <v/>
      </c>
      <c r="F127" s="381" t="str">
        <f>IF('סיכום לועדה- הזנת נתונים'!F127="","",'סיכום לועדה- הזנת נתונים'!F127)</f>
        <v/>
      </c>
      <c r="G127" s="378" t="str">
        <f>IF('סיכום לועדה- הזנת נתונים'!G127="","",'סיכום לועדה- הזנת נתונים'!G127)</f>
        <v/>
      </c>
      <c r="H127" s="378" t="str">
        <f>IF('סיכום לועדה- הזנת נתונים'!H127="","",'סיכום לועדה- הזנת נתונים'!H127)</f>
        <v/>
      </c>
      <c r="I127" s="378" t="str">
        <f>IF('סיכום לועדה- הזנת נתונים'!I127="","",'סיכום לועדה- הזנת נתונים'!I127)</f>
        <v/>
      </c>
      <c r="J127" s="379" t="str">
        <f>IF('סיכום לועדה- הזנת נתונים'!J127="","",'סיכום לועדה- הזנת נתונים'!J127)</f>
        <v/>
      </c>
      <c r="K127" s="380" t="str">
        <f>IF('סיכום לועדה- הזנת נתונים'!K127="","",'סיכום לועדה- הזנת נתונים'!K127)</f>
        <v/>
      </c>
      <c r="L127" s="380" t="str">
        <f>IF('סיכום לועדה- הזנת נתונים'!L127="","",'סיכום לועדה- הזנת נתונים'!L127)</f>
        <v/>
      </c>
      <c r="M127" s="380" t="str">
        <f>IF('סיכום לועדה- הזנת נתונים'!M127="","",'סיכום לועדה- הזנת נתונים'!M127)</f>
        <v/>
      </c>
      <c r="N127" s="380" t="str">
        <f>IF('סיכום לועדה- הזנת נתונים'!N127="","",'סיכום לועדה- הזנת נתונים'!N127)</f>
        <v/>
      </c>
      <c r="O127" s="376" t="str">
        <f>IF('סיכום לועדה- הזנת נתונים'!O127="","",'סיכום לועדה- הזנת נתונים'!O127)</f>
        <v/>
      </c>
      <c r="P127" s="238" t="str">
        <f>IF('סיכום לועדה- הזנת נתונים'!P127="","",'סיכום לועדה- הזנת נתונים'!P127)</f>
        <v/>
      </c>
      <c r="Q127" s="44" t="str">
        <f>IF($F127="","",I127-#REF!)</f>
        <v/>
      </c>
      <c r="R127" s="45" t="str">
        <f>IF($F127="","",IFERROR(N127/#REF!-1,0))</f>
        <v/>
      </c>
      <c r="S127" s="46" t="str">
        <f t="shared" si="12"/>
        <v/>
      </c>
      <c r="T127" s="46" t="str">
        <f t="shared" si="13"/>
        <v/>
      </c>
      <c r="U127" s="47" t="str">
        <f t="shared" si="14"/>
        <v/>
      </c>
      <c r="AR127" s="46" t="b">
        <f t="shared" si="15"/>
        <v>0</v>
      </c>
      <c r="AS127" s="48"/>
      <c r="AT127" s="49">
        <f t="shared" si="16"/>
        <v>2100000</v>
      </c>
    </row>
    <row r="128" spans="2:46" ht="16.5" hidden="1" thickBot="1" x14ac:dyDescent="0.3">
      <c r="B128" s="377" t="str">
        <f t="shared" si="11"/>
        <v/>
      </c>
      <c r="C128" s="64" t="str">
        <f>IF('סיכום לועדה- הזנת נתונים'!C128="","",'סיכום לועדה- הזנת נתונים'!C128)</f>
        <v/>
      </c>
      <c r="D128" s="64" t="str">
        <f>IF('סיכום לועדה- הזנת נתונים'!D128="","",'סיכום לועדה- הזנת נתונים'!D128)</f>
        <v/>
      </c>
      <c r="E128" s="64" t="str">
        <f>IF('סיכום לועדה- הזנת נתונים'!E128="","",'סיכום לועדה- הזנת נתונים'!E128)</f>
        <v/>
      </c>
      <c r="F128" s="381" t="str">
        <f>IF('סיכום לועדה- הזנת נתונים'!F128="","",'סיכום לועדה- הזנת נתונים'!F128)</f>
        <v/>
      </c>
      <c r="G128" s="378" t="str">
        <f>IF('סיכום לועדה- הזנת נתונים'!G128="","",'סיכום לועדה- הזנת נתונים'!G128)</f>
        <v/>
      </c>
      <c r="H128" s="378" t="str">
        <f>IF('סיכום לועדה- הזנת נתונים'!H128="","",'סיכום לועדה- הזנת נתונים'!H128)</f>
        <v/>
      </c>
      <c r="I128" s="378" t="str">
        <f>IF('סיכום לועדה- הזנת נתונים'!I128="","",'סיכום לועדה- הזנת נתונים'!I128)</f>
        <v/>
      </c>
      <c r="J128" s="379" t="str">
        <f>IF('סיכום לועדה- הזנת נתונים'!J128="","",'סיכום לועדה- הזנת נתונים'!J128)</f>
        <v/>
      </c>
      <c r="K128" s="380" t="str">
        <f>IF('סיכום לועדה- הזנת נתונים'!K128="","",'סיכום לועדה- הזנת נתונים'!K128)</f>
        <v/>
      </c>
      <c r="L128" s="380" t="str">
        <f>IF('סיכום לועדה- הזנת נתונים'!L128="","",'סיכום לועדה- הזנת נתונים'!L128)</f>
        <v/>
      </c>
      <c r="M128" s="380" t="str">
        <f>IF('סיכום לועדה- הזנת נתונים'!M128="","",'סיכום לועדה- הזנת נתונים'!M128)</f>
        <v/>
      </c>
      <c r="N128" s="380" t="str">
        <f>IF('סיכום לועדה- הזנת נתונים'!N128="","",'סיכום לועדה- הזנת נתונים'!N128)</f>
        <v/>
      </c>
      <c r="O128" s="376" t="str">
        <f>IF('סיכום לועדה- הזנת נתונים'!O128="","",'סיכום לועדה- הזנת נתונים'!O128)</f>
        <v/>
      </c>
      <c r="P128" s="238" t="str">
        <f>IF('סיכום לועדה- הזנת נתונים'!P128="","",'סיכום לועדה- הזנת נתונים'!P128)</f>
        <v/>
      </c>
      <c r="Q128" s="44" t="str">
        <f>IF($F128="","",I128-#REF!)</f>
        <v/>
      </c>
      <c r="R128" s="45" t="str">
        <f>IF($F128="","",IFERROR(N128/#REF!-1,0))</f>
        <v/>
      </c>
      <c r="S128" s="46" t="str">
        <f t="shared" si="12"/>
        <v/>
      </c>
      <c r="T128" s="46" t="str">
        <f t="shared" si="13"/>
        <v/>
      </c>
      <c r="U128" s="47" t="str">
        <f t="shared" si="14"/>
        <v/>
      </c>
      <c r="AR128" s="46" t="b">
        <f t="shared" si="15"/>
        <v>0</v>
      </c>
      <c r="AS128" s="48"/>
      <c r="AT128" s="49">
        <f t="shared" si="16"/>
        <v>2100000</v>
      </c>
    </row>
    <row r="129" spans="2:46" ht="16.5" hidden="1" customHeight="1" x14ac:dyDescent="0.25">
      <c r="B129" s="377" t="str">
        <f t="shared" si="11"/>
        <v/>
      </c>
      <c r="C129" s="64" t="str">
        <f>IF('סיכום לועדה- הזנת נתונים'!C129="","",'סיכום לועדה- הזנת נתונים'!C129)</f>
        <v/>
      </c>
      <c r="D129" s="64" t="str">
        <f>IF('סיכום לועדה- הזנת נתונים'!D129="","",'סיכום לועדה- הזנת נתונים'!D129)</f>
        <v/>
      </c>
      <c r="E129" s="64" t="str">
        <f>IF('סיכום לועדה- הזנת נתונים'!E129="","",'סיכום לועדה- הזנת נתונים'!E129)</f>
        <v/>
      </c>
      <c r="F129" s="381" t="str">
        <f>IF('סיכום לועדה- הזנת נתונים'!F129="","",'סיכום לועדה- הזנת נתונים'!F129)</f>
        <v/>
      </c>
      <c r="G129" s="378" t="str">
        <f>IF('סיכום לועדה- הזנת נתונים'!G129="","",'סיכום לועדה- הזנת נתונים'!G129)</f>
        <v/>
      </c>
      <c r="H129" s="378" t="str">
        <f>IF('סיכום לועדה- הזנת נתונים'!H129="","",'סיכום לועדה- הזנת נתונים'!H129)</f>
        <v/>
      </c>
      <c r="I129" s="378" t="str">
        <f>IF('סיכום לועדה- הזנת נתונים'!I129="","",'סיכום לועדה- הזנת נתונים'!I129)</f>
        <v/>
      </c>
      <c r="J129" s="379" t="str">
        <f>IF('סיכום לועדה- הזנת נתונים'!J129="","",'סיכום לועדה- הזנת נתונים'!J129)</f>
        <v/>
      </c>
      <c r="K129" s="380" t="str">
        <f>IF('סיכום לועדה- הזנת נתונים'!K129="","",'סיכום לועדה- הזנת נתונים'!K129)</f>
        <v/>
      </c>
      <c r="L129" s="380" t="str">
        <f>IF('סיכום לועדה- הזנת נתונים'!L129="","",'סיכום לועדה- הזנת נתונים'!L129)</f>
        <v/>
      </c>
      <c r="M129" s="380" t="str">
        <f>IF('סיכום לועדה- הזנת נתונים'!M129="","",'סיכום לועדה- הזנת נתונים'!M129)</f>
        <v/>
      </c>
      <c r="N129" s="380" t="str">
        <f>IF('סיכום לועדה- הזנת נתונים'!N129="","",'סיכום לועדה- הזנת נתונים'!N129)</f>
        <v/>
      </c>
      <c r="O129" s="376" t="str">
        <f>IF('סיכום לועדה- הזנת נתונים'!O129="","",'סיכום לועדה- הזנת נתונים'!O129)</f>
        <v/>
      </c>
      <c r="P129" s="238" t="str">
        <f>IF('סיכום לועדה- הזנת נתונים'!P129="","",'סיכום לועדה- הזנת נתונים'!P129)</f>
        <v/>
      </c>
      <c r="Q129" s="44" t="str">
        <f>IF($F129="","",I129-#REF!)</f>
        <v/>
      </c>
      <c r="R129" s="45" t="str">
        <f>IF($F129="","",IFERROR(N129/#REF!-1,0))</f>
        <v/>
      </c>
      <c r="S129" s="46" t="str">
        <f t="shared" si="12"/>
        <v/>
      </c>
      <c r="T129" s="46" t="str">
        <f t="shared" si="13"/>
        <v/>
      </c>
      <c r="U129" s="47" t="str">
        <f t="shared" si="14"/>
        <v/>
      </c>
      <c r="AR129" s="46" t="b">
        <f t="shared" si="15"/>
        <v>0</v>
      </c>
      <c r="AS129" s="48"/>
      <c r="AT129" s="49">
        <f t="shared" si="16"/>
        <v>2100000</v>
      </c>
    </row>
    <row r="130" spans="2:46" ht="17.25" hidden="1" customHeight="1" thickBot="1" x14ac:dyDescent="0.3">
      <c r="B130" s="50" t="str">
        <f t="shared" si="11"/>
        <v/>
      </c>
      <c r="C130" s="64" t="str">
        <f>IF('סיכום לועדה- הזנת נתונים'!C130="","",'סיכום לועדה- הזנת נתונים'!C130)</f>
        <v/>
      </c>
      <c r="D130" s="64" t="str">
        <f>IF('סיכום לועדה- הזנת נתונים'!D130="","",'סיכום לועדה- הזנת נתונים'!D130)</f>
        <v/>
      </c>
      <c r="E130" s="64" t="str">
        <f>IF('סיכום לועדה- הזנת נתונים'!E130="","",'סיכום לועדה- הזנת נתונים'!E130)</f>
        <v/>
      </c>
      <c r="F130" s="381" t="str">
        <f>IF('סיכום לועדה- הזנת נתונים'!F130="","",'סיכום לועדה- הזנת נתונים'!F130)</f>
        <v/>
      </c>
      <c r="G130" s="378" t="str">
        <f>IF('סיכום לועדה- הזנת נתונים'!G130="","",'סיכום לועדה- הזנת נתונים'!G130)</f>
        <v/>
      </c>
      <c r="H130" s="378" t="str">
        <f>IF('סיכום לועדה- הזנת נתונים'!H130="","",'סיכום לועדה- הזנת נתונים'!H130)</f>
        <v/>
      </c>
      <c r="I130" s="378" t="str">
        <f>IF('סיכום לועדה- הזנת נתונים'!I130="","",'סיכום לועדה- הזנת נתונים'!I130)</f>
        <v/>
      </c>
      <c r="J130" s="379" t="str">
        <f>IF('סיכום לועדה- הזנת נתונים'!J130="","",'סיכום לועדה- הזנת נתונים'!J130)</f>
        <v/>
      </c>
      <c r="K130" s="380" t="str">
        <f>IF('סיכום לועדה- הזנת נתונים'!K130="","",'סיכום לועדה- הזנת נתונים'!K130)</f>
        <v/>
      </c>
      <c r="L130" s="380" t="str">
        <f>IF('סיכום לועדה- הזנת נתונים'!L130="","",'סיכום לועדה- הזנת נתונים'!L130)</f>
        <v/>
      </c>
      <c r="M130" s="380" t="str">
        <f>IF('סיכום לועדה- הזנת נתונים'!M130="","",'סיכום לועדה- הזנת נתונים'!M130)</f>
        <v/>
      </c>
      <c r="N130" s="380" t="str">
        <f>IF('סיכום לועדה- הזנת נתונים'!N130="","",'סיכום לועדה- הזנת נתונים'!N130)</f>
        <v/>
      </c>
      <c r="O130" s="376" t="str">
        <f>IF('סיכום לועדה- הזנת נתונים'!O130="","",'סיכום לועדה- הזנת נתונים'!O130)</f>
        <v/>
      </c>
      <c r="P130" s="238" t="str">
        <f>IF('סיכום לועדה- הזנת נתונים'!P130="","",'סיכום לועדה- הזנת נתונים'!P130)</f>
        <v/>
      </c>
      <c r="Q130" s="44" t="str">
        <f>IF($F130="","",I130-#REF!)</f>
        <v/>
      </c>
      <c r="R130" s="45" t="str">
        <f>IF($F130="","",IFERROR(N130/#REF!-1,0))</f>
        <v/>
      </c>
      <c r="S130" s="46" t="str">
        <f t="shared" si="12"/>
        <v/>
      </c>
      <c r="T130" s="46" t="str">
        <f t="shared" si="13"/>
        <v/>
      </c>
      <c r="U130" s="47" t="str">
        <f t="shared" si="14"/>
        <v/>
      </c>
      <c r="AR130" s="46" t="b">
        <f t="shared" si="15"/>
        <v>0</v>
      </c>
      <c r="AS130" s="48"/>
      <c r="AT130" s="49">
        <f t="shared" si="16"/>
        <v>2100000</v>
      </c>
    </row>
    <row r="131" spans="2:46" ht="19.5" thickBot="1" x14ac:dyDescent="0.3">
      <c r="B131" s="508" t="s">
        <v>66</v>
      </c>
      <c r="C131" s="508"/>
      <c r="D131" s="508"/>
      <c r="E131" s="508"/>
      <c r="F131" s="509"/>
      <c r="G131" s="51">
        <f>SUM(G30:G130)</f>
        <v>855000</v>
      </c>
      <c r="H131" s="51">
        <f>SUM(H30:H130)</f>
        <v>1564000</v>
      </c>
      <c r="I131" s="51">
        <f t="shared" ref="I131:N131" si="17">SUM(I30:I130)</f>
        <v>2100000</v>
      </c>
      <c r="J131" s="52">
        <f t="shared" si="17"/>
        <v>15.065583769515698</v>
      </c>
      <c r="K131" s="51">
        <f t="shared" si="17"/>
        <v>0</v>
      </c>
      <c r="L131" s="51">
        <f t="shared" si="17"/>
        <v>0</v>
      </c>
      <c r="M131" s="51">
        <f t="shared" si="17"/>
        <v>615000</v>
      </c>
      <c r="N131" s="51">
        <f t="shared" si="17"/>
        <v>615000</v>
      </c>
      <c r="O131" s="239"/>
      <c r="P131" s="240" t="str">
        <f>IF(O131="","",'סיכום לועדה- הזנת נתונים'!P131)</f>
        <v/>
      </c>
      <c r="Q131" s="44" t="str">
        <f>IF($F131="","",I131-#REF!)</f>
        <v/>
      </c>
      <c r="R131" s="45" t="str">
        <f>IF($F131="","",IFERROR(N131/#REF!-1,0))</f>
        <v/>
      </c>
      <c r="U131" s="47" t="str">
        <f t="shared" si="14"/>
        <v/>
      </c>
      <c r="AR131" s="46" t="b">
        <f t="shared" si="15"/>
        <v>0</v>
      </c>
      <c r="AS131" s="48"/>
      <c r="AT131" s="49">
        <f t="shared" si="16"/>
        <v>2100000</v>
      </c>
    </row>
  </sheetData>
  <sheetProtection algorithmName="SHA-512" hashValue="/omTWchCATCrjrrgj95xiJrrpshgA3C7y4lH4LxbIaRINzlOfuMQo2Li10/XO0MjUIU1K0JP/TSOb5YpTYkCVQ==" saltValue="nFRTOdHZFr4+4e0jaTcsvQ==" spinCount="100000" sheet="1" scenarios="1" formatColumns="0" formatRows="0" autoFilter="0"/>
  <customSheetViews>
    <customSheetView guid="{ACEA4501-B661-4721-B7EC-F9928E7BE107}" scale="55" showPageBreaks="1" showGridLines="0" printArea="1" hiddenRows="1" hiddenColumns="1" view="pageBreakPreview" topLeftCell="B1">
      <pane xSplit="5" ySplit="30" topLeftCell="H31" activePane="bottomRight" state="frozen"/>
      <selection pane="bottomRight" activeCell="P31" sqref="P31"/>
      <colBreaks count="1" manualBreakCount="1">
        <brk id="8" max="130" man="1"/>
      </colBreaks>
      <pageMargins left="0" right="0" top="0" bottom="0" header="0" footer="0"/>
      <printOptions horizontalCentered="1"/>
      <pageSetup paperSize="9" scale="67" orientation="landscape" r:id="rId1"/>
      <headerFooter>
        <oddHeader>&amp;C&amp;Uמבחנים לתמיכה של משרד התרבות והספורט</oddHeader>
        <oddFooter>&amp;Lא. חפץ ושות'
יעוץ כלכלי&amp;C&amp;P</oddFooter>
      </headerFooter>
    </customSheetView>
    <customSheetView guid="{289214DB-DADE-4AC9-A83A-7FFFB7419F75}" scale="90" showPageBreaks="1" showGridLines="0" printArea="1" hiddenRows="1" hiddenColumns="1" view="pageBreakPreview" topLeftCell="B1">
      <pane xSplit="5" ySplit="30" topLeftCell="Q42" activePane="bottomRight" state="frozen"/>
      <selection pane="bottomRight" activeCell="R39" sqref="R39"/>
      <colBreaks count="1" manualBreakCount="1">
        <brk id="8" max="130" man="1"/>
      </colBreaks>
      <pageMargins left="0" right="0" top="0" bottom="0" header="0" footer="0"/>
      <printOptions horizontalCentered="1"/>
      <pageSetup paperSize="9" scale="67" orientation="landscape" r:id="rId2"/>
      <headerFooter>
        <oddHeader>&amp;C&amp;Uמבחנים לתמיכה של משרד התרבות והספורט</oddHeader>
        <oddFooter>&amp;Lא. חפץ ושות'
יעוץ כלכלי&amp;C&amp;P</oddFooter>
      </headerFooter>
    </customSheetView>
    <customSheetView guid="{828BBF9A-32A2-49E5-8737-465D4975B987}" scale="90" showPageBreaks="1" showGridLines="0" printArea="1" hiddenRows="1" hiddenColumns="1" view="pageBreakPreview" topLeftCell="B1">
      <pane xSplit="5" ySplit="30" topLeftCell="G35" activePane="bottomRight" state="frozen"/>
      <selection pane="bottomRight" activeCell="C36" sqref="C36"/>
      <colBreaks count="1" manualBreakCount="1">
        <brk id="8" max="130" man="1"/>
      </colBreaks>
      <pageMargins left="0" right="0" top="0" bottom="0" header="0" footer="0"/>
      <printOptions horizontalCentered="1"/>
      <pageSetup paperSize="9" scale="67" orientation="landscape" r:id="rId3"/>
      <headerFooter>
        <oddHeader>&amp;C&amp;Uמבחנים לתמיכה של משרד התרבות והספורט</oddHeader>
        <oddFooter>&amp;Lא. חפץ ושות'
יעוץ כלכלי&amp;C&amp;P</oddFooter>
      </headerFooter>
    </customSheetView>
  </customSheetViews>
  <mergeCells count="1">
    <mergeCell ref="B131:F131"/>
  </mergeCells>
  <conditionalFormatting sqref="B31:P130">
    <cfRule type="containsBlanks" dxfId="3" priority="1">
      <formula>LEN(TRIM(B31))=0</formula>
    </cfRule>
  </conditionalFormatting>
  <conditionalFormatting sqref="C1:C2">
    <cfRule type="containsBlanks" dxfId="2" priority="4">
      <formula>LEN(TRIM(C1))=0</formula>
    </cfRule>
  </conditionalFormatting>
  <conditionalFormatting sqref="C32:D130">
    <cfRule type="containsBlanks" dxfId="1" priority="3">
      <formula>LEN(TRIM(C32))=0</formula>
    </cfRule>
  </conditionalFormatting>
  <conditionalFormatting sqref="P131">
    <cfRule type="containsBlanks" dxfId="0" priority="6">
      <formula>LEN(TRIM(P131))=0</formula>
    </cfRule>
  </conditionalFormatting>
  <printOptions horizontalCentered="1"/>
  <pageMargins left="0.51181102362204722" right="0.51181102362204722" top="0.74803149606299213" bottom="0.74803149606299213" header="0.31496062992125984" footer="0.31496062992125984"/>
  <pageSetup paperSize="9" scale="67" orientation="landscape" r:id="rId4"/>
  <headerFooter>
    <oddHeader>&amp;C&amp;Uמבחנים לתמיכה של משרד התרבות והספורט</oddHeader>
    <oddFooter>&amp;Lא. חפץ ושות'
יעוץ כלכלי&amp;C&amp;P</oddFooter>
  </headerFooter>
  <colBreaks count="1" manualBreakCount="1">
    <brk id="8" max="130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106635-b9a8-4f0b-bbd7-d236a8880032" xsi:nil="true"/>
    <lcf76f155ced4ddcb4097134ff3c332f xmlns="2254ba46-2b42-46e2-b1fb-c0e93dfa82a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8AA96A946BC9DE42A81967A6D8625098" ma:contentTypeVersion="17" ma:contentTypeDescription="צור מסמך חדש." ma:contentTypeScope="" ma:versionID="d36702fbcb6462671aff01306f027847">
  <xsd:schema xmlns:xsd="http://www.w3.org/2001/XMLSchema" xmlns:xs="http://www.w3.org/2001/XMLSchema" xmlns:p="http://schemas.microsoft.com/office/2006/metadata/properties" xmlns:ns2="2254ba46-2b42-46e2-b1fb-c0e93dfa82a1" xmlns:ns3="ca106635-b9a8-4f0b-bbd7-d236a8880032" targetNamespace="http://schemas.microsoft.com/office/2006/metadata/properties" ma:root="true" ma:fieldsID="9315cdfd298f674e42eabdff8438a5ea" ns2:_="" ns3:_="">
    <xsd:import namespace="2254ba46-2b42-46e2-b1fb-c0e93dfa82a1"/>
    <xsd:import namespace="ca106635-b9a8-4f0b-bbd7-d236a88800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4ba46-2b42-46e2-b1fb-c0e93dfa82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תגיות תמונה" ma:readOnly="false" ma:fieldId="{5cf76f15-5ced-4ddc-b409-7134ff3c332f}" ma:taxonomyMulti="true" ma:sspId="249542c6-2124-448a-992c-07e7ad66b3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06635-b9a8-4f0b-bbd7-d236a888003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משותף עם פרטים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1d6ccc7-f785-47c1-8d8a-9e47eee2506d}" ma:internalName="TaxCatchAll" ma:showField="CatchAllData" ma:web="ca106635-b9a8-4f0b-bbd7-d236a88800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1A1BEB-7E22-4E17-85AE-59FAEB796B6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254ba46-2b42-46e2-b1fb-c0e93dfa82a1"/>
    <ds:schemaRef ds:uri="http://purl.org/dc/elements/1.1/"/>
    <ds:schemaRef ds:uri="http://schemas.microsoft.com/office/2006/metadata/properties"/>
    <ds:schemaRef ds:uri="ca106635-b9a8-4f0b-bbd7-d236a888003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586DCDC-84DC-42EA-B1E0-BFEEB80B25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54ba46-2b42-46e2-b1fb-c0e93dfa82a1"/>
    <ds:schemaRef ds:uri="ca106635-b9a8-4f0b-bbd7-d236a88800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2C0C8C-9E76-40BF-AD69-009BE92648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18</vt:i4>
      </vt:variant>
      <vt:variant>
        <vt:lpstr>טווחים בעלי שם</vt:lpstr>
      </vt:variant>
      <vt:variant>
        <vt:i4>30</vt:i4>
      </vt:variant>
    </vt:vector>
  </HeadingPairs>
  <TitlesOfParts>
    <vt:vector size="48" baseType="lpstr">
      <vt:lpstr>הדרכה למשתמש</vt:lpstr>
      <vt:lpstr>פרמטרים לקריטריונים</vt:lpstr>
      <vt:lpstr>הוראת שעה</vt:lpstr>
      <vt:lpstr>תנאי סף</vt:lpstr>
      <vt:lpstr>עדיפות לפריפריה</vt:lpstr>
      <vt:lpstr>מספר המשתתפים</vt:lpstr>
      <vt:lpstr>ייחודיות ומורכבות</vt:lpstr>
      <vt:lpstr>מספר הרצות</vt:lpstr>
      <vt:lpstr>הערכה כללית ותרומה לקהילה</vt:lpstr>
      <vt:lpstr>התחשיב הבסיסי</vt:lpstr>
      <vt:lpstr>פרמטרים לעקרונות חישוב התמיכה</vt:lpstr>
      <vt:lpstr>מכפיל בעלי מוגבלות</vt:lpstr>
      <vt:lpstr>הגבלה לסכום מבוקש ולתקציב 75%</vt:lpstr>
      <vt:lpstr>סיכום</vt:lpstr>
      <vt:lpstr>קיזוזים בגין איחורים</vt:lpstr>
      <vt:lpstr>קיזוזים- החלטות ועדה</vt:lpstr>
      <vt:lpstr>סיכום לועדה- הזנת נתונים</vt:lpstr>
      <vt:lpstr>סיכום לועדה - תוצאות</vt:lpstr>
      <vt:lpstr>'הגבלה לסכום מבוקש ולתקציב 75%'!WPrint_Area_W</vt:lpstr>
      <vt:lpstr>'הדרכה למשתמש'!WPrint_Area_W</vt:lpstr>
      <vt:lpstr>'הערכה כללית ותרומה לקהילה'!WPrint_Area_W</vt:lpstr>
      <vt:lpstr>'התחשיב הבסיסי'!WPrint_Area_W</vt:lpstr>
      <vt:lpstr>'ייחודיות ומורכבות'!WPrint_Area_W</vt:lpstr>
      <vt:lpstr>'מכפיל בעלי מוגבלות'!WPrint_Area_W</vt:lpstr>
      <vt:lpstr>'מספר המשתתפים'!WPrint_Area_W</vt:lpstr>
      <vt:lpstr>'מספר הרצות'!WPrint_Area_W</vt:lpstr>
      <vt:lpstr>סיכום!WPrint_Area_W</vt:lpstr>
      <vt:lpstr>'סיכום לועדה- הזנת נתונים'!WPrint_Area_W</vt:lpstr>
      <vt:lpstr>'סיכום לועדה - תוצאות'!WPrint_Area_W</vt:lpstr>
      <vt:lpstr>'עדיפות לפריפריה'!WPrint_Area_W</vt:lpstr>
      <vt:lpstr>'פרמטרים לעקרונות חישוב התמיכה'!WPrint_Area_W</vt:lpstr>
      <vt:lpstr>'פרמטרים לקריטריונים'!WPrint_Area_W</vt:lpstr>
      <vt:lpstr>'קיזוזים- החלטות ועדה'!WPrint_Area_W</vt:lpstr>
      <vt:lpstr>'קיזוזים בגין איחורים'!WPrint_Area_W</vt:lpstr>
      <vt:lpstr>'תנאי סף'!WPrint_Area_W</vt:lpstr>
      <vt:lpstr>'הגבלה לסכום מבוקש ולתקציב 75%'!WPrint_TitlesW</vt:lpstr>
      <vt:lpstr>'הערכה כללית ותרומה לקהילה'!WPrint_TitlesW</vt:lpstr>
      <vt:lpstr>'ייחודיות ומורכבות'!WPrint_TitlesW</vt:lpstr>
      <vt:lpstr>'מכפיל בעלי מוגבלות'!WPrint_TitlesW</vt:lpstr>
      <vt:lpstr>'מספר המשתתפים'!WPrint_TitlesW</vt:lpstr>
      <vt:lpstr>'מספר הרצות'!WPrint_TitlesW</vt:lpstr>
      <vt:lpstr>סיכום!WPrint_TitlesW</vt:lpstr>
      <vt:lpstr>'סיכום לועדה- הזנת נתונים'!WPrint_TitlesW</vt:lpstr>
      <vt:lpstr>'סיכום לועדה - תוצאות'!WPrint_TitlesW</vt:lpstr>
      <vt:lpstr>'עדיפות לפריפריה'!WPrint_TitlesW</vt:lpstr>
      <vt:lpstr>'קיזוזים- החלטות ועדה'!WPrint_TitlesW</vt:lpstr>
      <vt:lpstr>'קיזוזים בגין איחורים'!WPrint_TitlesW</vt:lpstr>
      <vt:lpstr>'תנאי סף'!WPrint_TitlesW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א. חפץ ושות'</dc:creator>
  <cp:keywords/>
  <dc:description/>
  <cp:lastModifiedBy>Shai Zabari</cp:lastModifiedBy>
  <cp:revision/>
  <cp:lastPrinted>2025-05-19T12:24:15Z</cp:lastPrinted>
  <dcterms:created xsi:type="dcterms:W3CDTF">2013-07-14T08:24:14Z</dcterms:created>
  <dcterms:modified xsi:type="dcterms:W3CDTF">2025-07-06T10:59:45Z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rmulaDeskUniqueName">
    <vt:lpwstr>5e5f158a-168f-40f1-8b1e-3afd1cd42d2d</vt:lpwstr>
  </property>
  <property fmtid="{D5CDD505-2E9C-101B-9397-08002B2CF9AE}" pid="3" name="ContentTypeId">
    <vt:lpwstr>0x0101008AA96A946BC9DE42A81967A6D8625098</vt:lpwstr>
  </property>
  <property fmtid="{D5CDD505-2E9C-101B-9397-08002B2CF9AE}" pid="4" name="MediaServiceImageTags">
    <vt:lpwstr/>
  </property>
</Properties>
</file>